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120" yWindow="-120" windowWidth="15480" windowHeight="11640" tabRatio="832" firstSheet="6" activeTab="12"/>
  </bookViews>
  <sheets>
    <sheet name="Bieu1 TWKH" sheetId="1" state="hidden" r:id="rId1"/>
    <sheet name="Bieu1 NSTW-DP" sheetId="166" state="hidden" r:id="rId2"/>
    <sheet name="Bieu2 ODA-TW" sheetId="110" state="hidden" r:id="rId3"/>
    <sheet name="B3 ODA(theo trong nuoc)" sheetId="168" state="hidden" r:id="rId4"/>
    <sheet name="Bieu4chuyengd" sheetId="169" state="hidden" r:id="rId5"/>
    <sheet name="Bieu5giantiendo" sheetId="170" state="hidden" r:id="rId6"/>
    <sheet name="Bieu TH34" sheetId="178" r:id="rId7"/>
    <sheet name="BM35a(CTMT)" sheetId="179" r:id="rId8"/>
    <sheet name="BM 35b (PhulucII)" sheetId="188" r:id="rId9"/>
    <sheet name="BM35c-CTMTQG (3)" sheetId="197" r:id="rId10"/>
    <sheet name="Bieu 38b" sheetId="185" state="hidden" r:id="rId11"/>
    <sheet name="Bieu 38b (2)" sheetId="198" state="hidden" r:id="rId12"/>
    <sheet name="BM42 Von nuocngoai (2)" sheetId="196" r:id="rId13"/>
    <sheet name="Bieu 2 ODA-DP" sheetId="167" state="hidden" r:id="rId14"/>
    <sheet name="Bieu 9 Chitiet no XDCB NSNN" sheetId="59" state="hidden" r:id="rId15"/>
  </sheets>
  <externalReferences>
    <externalReference r:id="rId16"/>
    <externalReference r:id="rId17"/>
    <externalReference r:id="rId18"/>
    <externalReference r:id="rId19"/>
    <externalReference r:id="rId20"/>
  </externalReferences>
  <definedNames>
    <definedName name="_________a1" localSheetId="11" hidden="1">{"'Sheet1'!$L$16"}</definedName>
    <definedName name="_________a1" localSheetId="9" hidden="1">{"'Sheet1'!$L$16"}</definedName>
    <definedName name="_________a1" localSheetId="12" hidden="1">{"'Sheet1'!$L$16"}</definedName>
    <definedName name="_________a1" hidden="1">{"'Sheet1'!$L$16"}</definedName>
    <definedName name="_________ban2" localSheetId="11" hidden="1">{"'Sheet1'!$L$16"}</definedName>
    <definedName name="_________ban2" localSheetId="9" hidden="1">{"'Sheet1'!$L$16"}</definedName>
    <definedName name="_________ban2" localSheetId="12" hidden="1">{"'Sheet1'!$L$16"}</definedName>
    <definedName name="_________ban2" hidden="1">{"'Sheet1'!$L$16"}</definedName>
    <definedName name="_________h1" localSheetId="11" hidden="1">{"'Sheet1'!$L$16"}</definedName>
    <definedName name="_________h1" localSheetId="9" hidden="1">{"'Sheet1'!$L$16"}</definedName>
    <definedName name="_________h1" localSheetId="12" hidden="1">{"'Sheet1'!$L$16"}</definedName>
    <definedName name="_________h1" hidden="1">{"'Sheet1'!$L$16"}</definedName>
    <definedName name="_________hu1" localSheetId="11" hidden="1">{"'Sheet1'!$L$16"}</definedName>
    <definedName name="_________hu1" localSheetId="9" hidden="1">{"'Sheet1'!$L$16"}</definedName>
    <definedName name="_________hu1" localSheetId="12" hidden="1">{"'Sheet1'!$L$16"}</definedName>
    <definedName name="_________hu1" hidden="1">{"'Sheet1'!$L$16"}</definedName>
    <definedName name="_________hu2" localSheetId="11" hidden="1">{"'Sheet1'!$L$16"}</definedName>
    <definedName name="_________hu2" localSheetId="9" hidden="1">{"'Sheet1'!$L$16"}</definedName>
    <definedName name="_________hu2" localSheetId="12" hidden="1">{"'Sheet1'!$L$16"}</definedName>
    <definedName name="_________hu2" hidden="1">{"'Sheet1'!$L$16"}</definedName>
    <definedName name="_________hu5" localSheetId="11" hidden="1">{"'Sheet1'!$L$16"}</definedName>
    <definedName name="_________hu5" localSheetId="9" hidden="1">{"'Sheet1'!$L$16"}</definedName>
    <definedName name="_________hu5" localSheetId="12" hidden="1">{"'Sheet1'!$L$16"}</definedName>
    <definedName name="_________hu5" hidden="1">{"'Sheet1'!$L$16"}</definedName>
    <definedName name="_________hu6" localSheetId="11" hidden="1">{"'Sheet1'!$L$16"}</definedName>
    <definedName name="_________hu6" localSheetId="9" hidden="1">{"'Sheet1'!$L$16"}</definedName>
    <definedName name="_________hu6" localSheetId="12" hidden="1">{"'Sheet1'!$L$16"}</definedName>
    <definedName name="_________hu6" hidden="1">{"'Sheet1'!$L$16"}</definedName>
    <definedName name="_________M36" localSheetId="11" hidden="1">{"'Sheet1'!$L$16"}</definedName>
    <definedName name="_________M36" localSheetId="9" hidden="1">{"'Sheet1'!$L$16"}</definedName>
    <definedName name="_________M36" localSheetId="12" hidden="1">{"'Sheet1'!$L$16"}</definedName>
    <definedName name="_________M36" hidden="1">{"'Sheet1'!$L$16"}</definedName>
    <definedName name="_________PA3" localSheetId="11" hidden="1">{"'Sheet1'!$L$16"}</definedName>
    <definedName name="_________PA3" localSheetId="9" hidden="1">{"'Sheet1'!$L$16"}</definedName>
    <definedName name="_________PA3" localSheetId="12" hidden="1">{"'Sheet1'!$L$16"}</definedName>
    <definedName name="_________PA3" hidden="1">{"'Sheet1'!$L$16"}</definedName>
    <definedName name="_________Tru21" localSheetId="11" hidden="1">{"'Sheet1'!$L$16"}</definedName>
    <definedName name="_________Tru21" localSheetId="9" hidden="1">{"'Sheet1'!$L$16"}</definedName>
    <definedName name="_________Tru21" localSheetId="12" hidden="1">{"'Sheet1'!$L$16"}</definedName>
    <definedName name="_________Tru21" hidden="1">{"'Sheet1'!$L$16"}</definedName>
    <definedName name="________a1" localSheetId="11" hidden="1">{"'Sheet1'!$L$16"}</definedName>
    <definedName name="________a1" localSheetId="9" hidden="1">{"'Sheet1'!$L$16"}</definedName>
    <definedName name="________a1" localSheetId="12" hidden="1">{"'Sheet1'!$L$16"}</definedName>
    <definedName name="________a1" hidden="1">{"'Sheet1'!$L$16"}</definedName>
    <definedName name="________h1" localSheetId="11" hidden="1">{"'Sheet1'!$L$16"}</definedName>
    <definedName name="________h1" localSheetId="9" hidden="1">{"'Sheet1'!$L$16"}</definedName>
    <definedName name="________h1" localSheetId="12" hidden="1">{"'Sheet1'!$L$16"}</definedName>
    <definedName name="________h1" hidden="1">{"'Sheet1'!$L$16"}</definedName>
    <definedName name="________hu1" localSheetId="11" hidden="1">{"'Sheet1'!$L$16"}</definedName>
    <definedName name="________hu1" localSheetId="9" hidden="1">{"'Sheet1'!$L$16"}</definedName>
    <definedName name="________hu1" localSheetId="12" hidden="1">{"'Sheet1'!$L$16"}</definedName>
    <definedName name="________hu1" hidden="1">{"'Sheet1'!$L$16"}</definedName>
    <definedName name="________hu2" localSheetId="11" hidden="1">{"'Sheet1'!$L$16"}</definedName>
    <definedName name="________hu2" localSheetId="9" hidden="1">{"'Sheet1'!$L$16"}</definedName>
    <definedName name="________hu2" localSheetId="12" hidden="1">{"'Sheet1'!$L$16"}</definedName>
    <definedName name="________hu2" hidden="1">{"'Sheet1'!$L$16"}</definedName>
    <definedName name="________hu5" localSheetId="11" hidden="1">{"'Sheet1'!$L$16"}</definedName>
    <definedName name="________hu5" localSheetId="9" hidden="1">{"'Sheet1'!$L$16"}</definedName>
    <definedName name="________hu5" localSheetId="12" hidden="1">{"'Sheet1'!$L$16"}</definedName>
    <definedName name="________hu5" hidden="1">{"'Sheet1'!$L$16"}</definedName>
    <definedName name="________hu6" localSheetId="11" hidden="1">{"'Sheet1'!$L$16"}</definedName>
    <definedName name="________hu6" localSheetId="9" hidden="1">{"'Sheet1'!$L$16"}</definedName>
    <definedName name="________hu6" localSheetId="12" hidden="1">{"'Sheet1'!$L$16"}</definedName>
    <definedName name="________hu6" hidden="1">{"'Sheet1'!$L$16"}</definedName>
    <definedName name="_______a1" localSheetId="11" hidden="1">{"'Sheet1'!$L$16"}</definedName>
    <definedName name="_______a1" localSheetId="9" hidden="1">{"'Sheet1'!$L$16"}</definedName>
    <definedName name="_______a1" localSheetId="12" hidden="1">{"'Sheet1'!$L$16"}</definedName>
    <definedName name="_______a1" hidden="1">{"'Sheet1'!$L$16"}</definedName>
    <definedName name="_______ban2" localSheetId="11" hidden="1">{"'Sheet1'!$L$16"}</definedName>
    <definedName name="_______ban2" localSheetId="9" hidden="1">{"'Sheet1'!$L$16"}</definedName>
    <definedName name="_______ban2" localSheetId="12" hidden="1">{"'Sheet1'!$L$16"}</definedName>
    <definedName name="_______ban2" hidden="1">{"'Sheet1'!$L$16"}</definedName>
    <definedName name="_______h1" localSheetId="11" hidden="1">{"'Sheet1'!$L$16"}</definedName>
    <definedName name="_______h1" localSheetId="9" hidden="1">{"'Sheet1'!$L$16"}</definedName>
    <definedName name="_______h1" localSheetId="12" hidden="1">{"'Sheet1'!$L$16"}</definedName>
    <definedName name="_______h1" hidden="1">{"'Sheet1'!$L$16"}</definedName>
    <definedName name="_______hu1" localSheetId="11" hidden="1">{"'Sheet1'!$L$16"}</definedName>
    <definedName name="_______hu1" localSheetId="9" hidden="1">{"'Sheet1'!$L$16"}</definedName>
    <definedName name="_______hu1" localSheetId="12" hidden="1">{"'Sheet1'!$L$16"}</definedName>
    <definedName name="_______hu1" hidden="1">{"'Sheet1'!$L$16"}</definedName>
    <definedName name="_______hu2" localSheetId="11" hidden="1">{"'Sheet1'!$L$16"}</definedName>
    <definedName name="_______hu2" localSheetId="9" hidden="1">{"'Sheet1'!$L$16"}</definedName>
    <definedName name="_______hu2" localSheetId="12" hidden="1">{"'Sheet1'!$L$16"}</definedName>
    <definedName name="_______hu2" hidden="1">{"'Sheet1'!$L$16"}</definedName>
    <definedName name="_______hu5" localSheetId="11" hidden="1">{"'Sheet1'!$L$16"}</definedName>
    <definedName name="_______hu5" localSheetId="9" hidden="1">{"'Sheet1'!$L$16"}</definedName>
    <definedName name="_______hu5" localSheetId="12" hidden="1">{"'Sheet1'!$L$16"}</definedName>
    <definedName name="_______hu5" hidden="1">{"'Sheet1'!$L$16"}</definedName>
    <definedName name="_______hu6" localSheetId="11" hidden="1">{"'Sheet1'!$L$16"}</definedName>
    <definedName name="_______hu6" localSheetId="9" hidden="1">{"'Sheet1'!$L$16"}</definedName>
    <definedName name="_______hu6" localSheetId="12" hidden="1">{"'Sheet1'!$L$16"}</definedName>
    <definedName name="_______hu6" hidden="1">{"'Sheet1'!$L$16"}</definedName>
    <definedName name="_______M36" localSheetId="11" hidden="1">{"'Sheet1'!$L$16"}</definedName>
    <definedName name="_______M36" localSheetId="9" hidden="1">{"'Sheet1'!$L$16"}</definedName>
    <definedName name="_______M36" localSheetId="12" hidden="1">{"'Sheet1'!$L$16"}</definedName>
    <definedName name="_______M36" hidden="1">{"'Sheet1'!$L$16"}</definedName>
    <definedName name="_______PA3" localSheetId="11" hidden="1">{"'Sheet1'!$L$16"}</definedName>
    <definedName name="_______PA3" localSheetId="9" hidden="1">{"'Sheet1'!$L$16"}</definedName>
    <definedName name="_______PA3" localSheetId="12" hidden="1">{"'Sheet1'!$L$16"}</definedName>
    <definedName name="_______PA3" hidden="1">{"'Sheet1'!$L$16"}</definedName>
    <definedName name="_______Tru21" localSheetId="11" hidden="1">{"'Sheet1'!$L$16"}</definedName>
    <definedName name="_______Tru21" localSheetId="9" hidden="1">{"'Sheet1'!$L$16"}</definedName>
    <definedName name="_______Tru21" localSheetId="12" hidden="1">{"'Sheet1'!$L$16"}</definedName>
    <definedName name="_______Tru21" hidden="1">{"'Sheet1'!$L$16"}</definedName>
    <definedName name="______a1" localSheetId="11" hidden="1">{"'Sheet1'!$L$16"}</definedName>
    <definedName name="______a1" localSheetId="9" hidden="1">{"'Sheet1'!$L$16"}</definedName>
    <definedName name="______a1" localSheetId="12" hidden="1">{"'Sheet1'!$L$16"}</definedName>
    <definedName name="______a1" hidden="1">{"'Sheet1'!$L$16"}</definedName>
    <definedName name="______B1" localSheetId="11" hidden="1">{"'Sheet1'!$L$16"}</definedName>
    <definedName name="______B1" localSheetId="9" hidden="1">{"'Sheet1'!$L$16"}</definedName>
    <definedName name="______B1" localSheetId="12" hidden="1">{"'Sheet1'!$L$16"}</definedName>
    <definedName name="______B1" hidden="1">{"'Sheet1'!$L$16"}</definedName>
    <definedName name="______ban2" localSheetId="11" hidden="1">{"'Sheet1'!$L$16"}</definedName>
    <definedName name="______ban2" localSheetId="9" hidden="1">{"'Sheet1'!$L$16"}</definedName>
    <definedName name="______ban2" localSheetId="12" hidden="1">{"'Sheet1'!$L$16"}</definedName>
    <definedName name="______ban2" hidden="1">{"'Sheet1'!$L$16"}</definedName>
    <definedName name="______h1" localSheetId="11" hidden="1">{"'Sheet1'!$L$16"}</definedName>
    <definedName name="______h1" localSheetId="9" hidden="1">{"'Sheet1'!$L$16"}</definedName>
    <definedName name="______h1" localSheetId="12" hidden="1">{"'Sheet1'!$L$16"}</definedName>
    <definedName name="______h1" hidden="1">{"'Sheet1'!$L$16"}</definedName>
    <definedName name="______hu1" localSheetId="11" hidden="1">{"'Sheet1'!$L$16"}</definedName>
    <definedName name="______hu1" localSheetId="9" hidden="1">{"'Sheet1'!$L$16"}</definedName>
    <definedName name="______hu1" localSheetId="12" hidden="1">{"'Sheet1'!$L$16"}</definedName>
    <definedName name="______hu1" hidden="1">{"'Sheet1'!$L$16"}</definedName>
    <definedName name="______hu2" localSheetId="11" hidden="1">{"'Sheet1'!$L$16"}</definedName>
    <definedName name="______hu2" localSheetId="9" hidden="1">{"'Sheet1'!$L$16"}</definedName>
    <definedName name="______hu2" localSheetId="12" hidden="1">{"'Sheet1'!$L$16"}</definedName>
    <definedName name="______hu2" hidden="1">{"'Sheet1'!$L$16"}</definedName>
    <definedName name="______hu5" localSheetId="11" hidden="1">{"'Sheet1'!$L$16"}</definedName>
    <definedName name="______hu5" localSheetId="9" hidden="1">{"'Sheet1'!$L$16"}</definedName>
    <definedName name="______hu5" localSheetId="12" hidden="1">{"'Sheet1'!$L$16"}</definedName>
    <definedName name="______hu5" hidden="1">{"'Sheet1'!$L$16"}</definedName>
    <definedName name="______hu6" localSheetId="11" hidden="1">{"'Sheet1'!$L$16"}</definedName>
    <definedName name="______hu6" localSheetId="9" hidden="1">{"'Sheet1'!$L$16"}</definedName>
    <definedName name="______hu6" localSheetId="12" hidden="1">{"'Sheet1'!$L$16"}</definedName>
    <definedName name="______hu6" hidden="1">{"'Sheet1'!$L$16"}</definedName>
    <definedName name="______M36" localSheetId="11" hidden="1">{"'Sheet1'!$L$16"}</definedName>
    <definedName name="______M36" localSheetId="9" hidden="1">{"'Sheet1'!$L$16"}</definedName>
    <definedName name="______M36" localSheetId="12" hidden="1">{"'Sheet1'!$L$16"}</definedName>
    <definedName name="______M36" hidden="1">{"'Sheet1'!$L$16"}</definedName>
    <definedName name="______PA3" localSheetId="11" hidden="1">{"'Sheet1'!$L$16"}</definedName>
    <definedName name="______PA3" localSheetId="9" hidden="1">{"'Sheet1'!$L$16"}</definedName>
    <definedName name="______PA3" localSheetId="12" hidden="1">{"'Sheet1'!$L$16"}</definedName>
    <definedName name="______PA3" hidden="1">{"'Sheet1'!$L$16"}</definedName>
    <definedName name="______Tru21" localSheetId="11" hidden="1">{"'Sheet1'!$L$16"}</definedName>
    <definedName name="______Tru21" localSheetId="9" hidden="1">{"'Sheet1'!$L$16"}</definedName>
    <definedName name="______Tru21" localSheetId="12" hidden="1">{"'Sheet1'!$L$16"}</definedName>
    <definedName name="______Tru21" hidden="1">{"'Sheet1'!$L$16"}</definedName>
    <definedName name="_____a1" localSheetId="11" hidden="1">{"'Sheet1'!$L$16"}</definedName>
    <definedName name="_____a1" localSheetId="9" hidden="1">{"'Sheet1'!$L$16"}</definedName>
    <definedName name="_____a1" localSheetId="12" hidden="1">{"'Sheet1'!$L$16"}</definedName>
    <definedName name="_____a1" hidden="1">{"'Sheet1'!$L$16"}</definedName>
    <definedName name="_____B1" localSheetId="11" hidden="1">{"'Sheet1'!$L$16"}</definedName>
    <definedName name="_____B1" localSheetId="9" hidden="1">{"'Sheet1'!$L$16"}</definedName>
    <definedName name="_____B1" localSheetId="12" hidden="1">{"'Sheet1'!$L$16"}</definedName>
    <definedName name="_____B1" hidden="1">{"'Sheet1'!$L$16"}</definedName>
    <definedName name="_____ban2" localSheetId="11" hidden="1">{"'Sheet1'!$L$16"}</definedName>
    <definedName name="_____ban2" localSheetId="9" hidden="1">{"'Sheet1'!$L$16"}</definedName>
    <definedName name="_____ban2" localSheetId="12" hidden="1">{"'Sheet1'!$L$16"}</definedName>
    <definedName name="_____ban2" hidden="1">{"'Sheet1'!$L$16"}</definedName>
    <definedName name="_____h1" localSheetId="11" hidden="1">{"'Sheet1'!$L$16"}</definedName>
    <definedName name="_____h1" localSheetId="9" hidden="1">{"'Sheet1'!$L$16"}</definedName>
    <definedName name="_____h1" localSheetId="12" hidden="1">{"'Sheet1'!$L$16"}</definedName>
    <definedName name="_____h1" hidden="1">{"'Sheet1'!$L$16"}</definedName>
    <definedName name="_____hu1" localSheetId="11" hidden="1">{"'Sheet1'!$L$16"}</definedName>
    <definedName name="_____hu1" localSheetId="9" hidden="1">{"'Sheet1'!$L$16"}</definedName>
    <definedName name="_____hu1" localSheetId="12" hidden="1">{"'Sheet1'!$L$16"}</definedName>
    <definedName name="_____hu1" hidden="1">{"'Sheet1'!$L$16"}</definedName>
    <definedName name="_____hu2" localSheetId="11" hidden="1">{"'Sheet1'!$L$16"}</definedName>
    <definedName name="_____hu2" localSheetId="9" hidden="1">{"'Sheet1'!$L$16"}</definedName>
    <definedName name="_____hu2" localSheetId="12" hidden="1">{"'Sheet1'!$L$16"}</definedName>
    <definedName name="_____hu2" hidden="1">{"'Sheet1'!$L$16"}</definedName>
    <definedName name="_____hu5" localSheetId="11" hidden="1">{"'Sheet1'!$L$16"}</definedName>
    <definedName name="_____hu5" localSheetId="9" hidden="1">{"'Sheet1'!$L$16"}</definedName>
    <definedName name="_____hu5" localSheetId="12" hidden="1">{"'Sheet1'!$L$16"}</definedName>
    <definedName name="_____hu5" hidden="1">{"'Sheet1'!$L$16"}</definedName>
    <definedName name="_____hu6" localSheetId="11" hidden="1">{"'Sheet1'!$L$16"}</definedName>
    <definedName name="_____hu6" localSheetId="9" hidden="1">{"'Sheet1'!$L$16"}</definedName>
    <definedName name="_____hu6" localSheetId="12" hidden="1">{"'Sheet1'!$L$16"}</definedName>
    <definedName name="_____hu6" hidden="1">{"'Sheet1'!$L$16"}</definedName>
    <definedName name="_____M36" localSheetId="11" hidden="1">{"'Sheet1'!$L$16"}</definedName>
    <definedName name="_____M36" localSheetId="9" hidden="1">{"'Sheet1'!$L$16"}</definedName>
    <definedName name="_____M36" localSheetId="12" hidden="1">{"'Sheet1'!$L$16"}</definedName>
    <definedName name="_____M36" hidden="1">{"'Sheet1'!$L$16"}</definedName>
    <definedName name="_____NSO2" localSheetId="11" hidden="1">{"'Sheet1'!$L$16"}</definedName>
    <definedName name="_____NSO2" localSheetId="9" hidden="1">{"'Sheet1'!$L$16"}</definedName>
    <definedName name="_____NSO2" localSheetId="12" hidden="1">{"'Sheet1'!$L$16"}</definedName>
    <definedName name="_____NSO2" hidden="1">{"'Sheet1'!$L$16"}</definedName>
    <definedName name="_____PA3" localSheetId="11" hidden="1">{"'Sheet1'!$L$16"}</definedName>
    <definedName name="_____PA3" localSheetId="9" hidden="1">{"'Sheet1'!$L$16"}</definedName>
    <definedName name="_____PA3" localSheetId="12" hidden="1">{"'Sheet1'!$L$16"}</definedName>
    <definedName name="_____PA3" hidden="1">{"'Sheet1'!$L$16"}</definedName>
    <definedName name="_____Tru21" localSheetId="11" hidden="1">{"'Sheet1'!$L$16"}</definedName>
    <definedName name="_____Tru21" localSheetId="9" hidden="1">{"'Sheet1'!$L$16"}</definedName>
    <definedName name="_____Tru21" localSheetId="12" hidden="1">{"'Sheet1'!$L$16"}</definedName>
    <definedName name="_____Tru21" hidden="1">{"'Sheet1'!$L$16"}</definedName>
    <definedName name="____a1" localSheetId="10" hidden="1">{"'Sheet1'!$L$16"}</definedName>
    <definedName name="____a1" localSheetId="11" hidden="1">{"'Sheet1'!$L$16"}</definedName>
    <definedName name="____a1" localSheetId="6" hidden="1">{"'Sheet1'!$L$16"}</definedName>
    <definedName name="____a1" localSheetId="8" hidden="1">{"'Sheet1'!$L$16"}</definedName>
    <definedName name="____a1" localSheetId="7" hidden="1">{"'Sheet1'!$L$16"}</definedName>
    <definedName name="____a1" localSheetId="9" hidden="1">{"'Sheet1'!$L$16"}</definedName>
    <definedName name="____a1" localSheetId="12" hidden="1">{"'Sheet1'!$L$16"}</definedName>
    <definedName name="____a1" hidden="1">{"'Sheet1'!$L$16"}</definedName>
    <definedName name="____a129" localSheetId="11" hidden="1">{"Offgrid",#N/A,FALSE,"OFFGRID";"Region",#N/A,FALSE,"REGION";"Offgrid -2",#N/A,FALSE,"OFFGRID";"WTP",#N/A,FALSE,"WTP";"WTP -2",#N/A,FALSE,"WTP";"Project",#N/A,FALSE,"PROJECT";"Summary -2",#N/A,FALSE,"SUMMARY"}</definedName>
    <definedName name="____a129" localSheetId="9" hidden="1">{"Offgrid",#N/A,FALSE,"OFFGRID";"Region",#N/A,FALSE,"REGION";"Offgrid -2",#N/A,FALSE,"OFFGRID";"WTP",#N/A,FALSE,"WTP";"WTP -2",#N/A,FALSE,"WTP";"Project",#N/A,FALSE,"PROJECT";"Summary -2",#N/A,FALSE,"SUMMARY"}</definedName>
    <definedName name="____a129" localSheetId="12"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11" hidden="1">{"Offgrid",#N/A,FALSE,"OFFGRID";"Region",#N/A,FALSE,"REGION";"Offgrid -2",#N/A,FALSE,"OFFGRID";"WTP",#N/A,FALSE,"WTP";"WTP -2",#N/A,FALSE,"WTP";"Project",#N/A,FALSE,"PROJECT";"Summary -2",#N/A,FALSE,"SUMMARY"}</definedName>
    <definedName name="____a130" localSheetId="9" hidden="1">{"Offgrid",#N/A,FALSE,"OFFGRID";"Region",#N/A,FALSE,"REGION";"Offgrid -2",#N/A,FALSE,"OFFGRID";"WTP",#N/A,FALSE,"WTP";"WTP -2",#N/A,FALSE,"WTP";"Project",#N/A,FALSE,"PROJECT";"Summary -2",#N/A,FALSE,"SUMMARY"}</definedName>
    <definedName name="____a130" localSheetId="12"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B1" localSheetId="10" hidden="1">{"'Sheet1'!$L$16"}</definedName>
    <definedName name="____B1" localSheetId="11" hidden="1">{"'Sheet1'!$L$16"}</definedName>
    <definedName name="____B1" localSheetId="6" hidden="1">{"'Sheet1'!$L$16"}</definedName>
    <definedName name="____B1" localSheetId="8" hidden="1">{"'Sheet1'!$L$16"}</definedName>
    <definedName name="____B1" localSheetId="7" hidden="1">{"'Sheet1'!$L$16"}</definedName>
    <definedName name="____B1" localSheetId="9" hidden="1">{"'Sheet1'!$L$16"}</definedName>
    <definedName name="____B1" localSheetId="12" hidden="1">{"'Sheet1'!$L$16"}</definedName>
    <definedName name="____B1" hidden="1">{"'Sheet1'!$L$16"}</definedName>
    <definedName name="____ban2" localSheetId="10" hidden="1">{"'Sheet1'!$L$16"}</definedName>
    <definedName name="____ban2" localSheetId="11" hidden="1">{"'Sheet1'!$L$16"}</definedName>
    <definedName name="____ban2" localSheetId="6" hidden="1">{"'Sheet1'!$L$16"}</definedName>
    <definedName name="____ban2" localSheetId="8" hidden="1">{"'Sheet1'!$L$16"}</definedName>
    <definedName name="____ban2" localSheetId="7" hidden="1">{"'Sheet1'!$L$16"}</definedName>
    <definedName name="____ban2" localSheetId="9" hidden="1">{"'Sheet1'!$L$16"}</definedName>
    <definedName name="____ban2" localSheetId="12" hidden="1">{"'Sheet1'!$L$16"}</definedName>
    <definedName name="____ban2" hidden="1">{"'Sheet1'!$L$16"}</definedName>
    <definedName name="____cep1" localSheetId="11" hidden="1">{"'Sheet1'!$L$16"}</definedName>
    <definedName name="____cep1" localSheetId="9" hidden="1">{"'Sheet1'!$L$16"}</definedName>
    <definedName name="____cep1" localSheetId="12" hidden="1">{"'Sheet1'!$L$16"}</definedName>
    <definedName name="____cep1" hidden="1">{"'Sheet1'!$L$16"}</definedName>
    <definedName name="____Coc39" localSheetId="11" hidden="1">{"'Sheet1'!$L$16"}</definedName>
    <definedName name="____Coc39" localSheetId="9" hidden="1">{"'Sheet1'!$L$16"}</definedName>
    <definedName name="____Coc39" localSheetId="12" hidden="1">{"'Sheet1'!$L$16"}</definedName>
    <definedName name="____Coc39" hidden="1">{"'Sheet1'!$L$16"}</definedName>
    <definedName name="____Goi8" localSheetId="11" hidden="1">{"'Sheet1'!$L$16"}</definedName>
    <definedName name="____Goi8" localSheetId="9" hidden="1">{"'Sheet1'!$L$16"}</definedName>
    <definedName name="____Goi8" localSheetId="12" hidden="1">{"'Sheet1'!$L$16"}</definedName>
    <definedName name="____Goi8" hidden="1">{"'Sheet1'!$L$16"}</definedName>
    <definedName name="____h1" localSheetId="10" hidden="1">{"'Sheet1'!$L$16"}</definedName>
    <definedName name="____h1" localSheetId="11" hidden="1">{"'Sheet1'!$L$16"}</definedName>
    <definedName name="____h1" localSheetId="6" hidden="1">{"'Sheet1'!$L$16"}</definedName>
    <definedName name="____h1" localSheetId="8" hidden="1">{"'Sheet1'!$L$16"}</definedName>
    <definedName name="____h1" localSheetId="7" hidden="1">{"'Sheet1'!$L$16"}</definedName>
    <definedName name="____h1" localSheetId="9" hidden="1">{"'Sheet1'!$L$16"}</definedName>
    <definedName name="____h1" localSheetId="12" hidden="1">{"'Sheet1'!$L$16"}</definedName>
    <definedName name="____h1" hidden="1">{"'Sheet1'!$L$16"}</definedName>
    <definedName name="____hu1" localSheetId="10" hidden="1">{"'Sheet1'!$L$16"}</definedName>
    <definedName name="____hu1" localSheetId="11" hidden="1">{"'Sheet1'!$L$16"}</definedName>
    <definedName name="____hu1" localSheetId="6" hidden="1">{"'Sheet1'!$L$16"}</definedName>
    <definedName name="____hu1" localSheetId="8" hidden="1">{"'Sheet1'!$L$16"}</definedName>
    <definedName name="____hu1" localSheetId="7" hidden="1">{"'Sheet1'!$L$16"}</definedName>
    <definedName name="____hu1" localSheetId="9" hidden="1">{"'Sheet1'!$L$16"}</definedName>
    <definedName name="____hu1" localSheetId="12" hidden="1">{"'Sheet1'!$L$16"}</definedName>
    <definedName name="____hu1" hidden="1">{"'Sheet1'!$L$16"}</definedName>
    <definedName name="____hu2" localSheetId="10" hidden="1">{"'Sheet1'!$L$16"}</definedName>
    <definedName name="____hu2" localSheetId="11" hidden="1">{"'Sheet1'!$L$16"}</definedName>
    <definedName name="____hu2" localSheetId="6" hidden="1">{"'Sheet1'!$L$16"}</definedName>
    <definedName name="____hu2" localSheetId="8" hidden="1">{"'Sheet1'!$L$16"}</definedName>
    <definedName name="____hu2" localSheetId="7" hidden="1">{"'Sheet1'!$L$16"}</definedName>
    <definedName name="____hu2" localSheetId="9" hidden="1">{"'Sheet1'!$L$16"}</definedName>
    <definedName name="____hu2" localSheetId="12" hidden="1">{"'Sheet1'!$L$16"}</definedName>
    <definedName name="____hu2" hidden="1">{"'Sheet1'!$L$16"}</definedName>
    <definedName name="____hu5" localSheetId="10" hidden="1">{"'Sheet1'!$L$16"}</definedName>
    <definedName name="____hu5" localSheetId="11" hidden="1">{"'Sheet1'!$L$16"}</definedName>
    <definedName name="____hu5" localSheetId="6" hidden="1">{"'Sheet1'!$L$16"}</definedName>
    <definedName name="____hu5" localSheetId="8" hidden="1">{"'Sheet1'!$L$16"}</definedName>
    <definedName name="____hu5" localSheetId="7" hidden="1">{"'Sheet1'!$L$16"}</definedName>
    <definedName name="____hu5" localSheetId="9" hidden="1">{"'Sheet1'!$L$16"}</definedName>
    <definedName name="____hu5" localSheetId="12" hidden="1">{"'Sheet1'!$L$16"}</definedName>
    <definedName name="____hu5" hidden="1">{"'Sheet1'!$L$16"}</definedName>
    <definedName name="____hu6" localSheetId="10" hidden="1">{"'Sheet1'!$L$16"}</definedName>
    <definedName name="____hu6" localSheetId="11" hidden="1">{"'Sheet1'!$L$16"}</definedName>
    <definedName name="____hu6" localSheetId="6" hidden="1">{"'Sheet1'!$L$16"}</definedName>
    <definedName name="____hu6" localSheetId="8" hidden="1">{"'Sheet1'!$L$16"}</definedName>
    <definedName name="____hu6" localSheetId="7" hidden="1">{"'Sheet1'!$L$16"}</definedName>
    <definedName name="____hu6" localSheetId="9" hidden="1">{"'Sheet1'!$L$16"}</definedName>
    <definedName name="____hu6" localSheetId="12" hidden="1">{"'Sheet1'!$L$16"}</definedName>
    <definedName name="____hu6" hidden="1">{"'Sheet1'!$L$16"}</definedName>
    <definedName name="____Lan1" localSheetId="11" hidden="1">{"'Sheet1'!$L$16"}</definedName>
    <definedName name="____Lan1" localSheetId="9" hidden="1">{"'Sheet1'!$L$16"}</definedName>
    <definedName name="____Lan1" localSheetId="12" hidden="1">{"'Sheet1'!$L$16"}</definedName>
    <definedName name="____Lan1" hidden="1">{"'Sheet1'!$L$16"}</definedName>
    <definedName name="____LAN3" localSheetId="11" hidden="1">{"'Sheet1'!$L$16"}</definedName>
    <definedName name="____LAN3" localSheetId="9" hidden="1">{"'Sheet1'!$L$16"}</definedName>
    <definedName name="____LAN3" localSheetId="12" hidden="1">{"'Sheet1'!$L$16"}</definedName>
    <definedName name="____LAN3" hidden="1">{"'Sheet1'!$L$16"}</definedName>
    <definedName name="____lk2" localSheetId="11" hidden="1">{"'Sheet1'!$L$16"}</definedName>
    <definedName name="____lk2" localSheetId="9" hidden="1">{"'Sheet1'!$L$16"}</definedName>
    <definedName name="____lk2" localSheetId="12" hidden="1">{"'Sheet1'!$L$16"}</definedName>
    <definedName name="____lk2" hidden="1">{"'Sheet1'!$L$16"}</definedName>
    <definedName name="____M36" localSheetId="10" hidden="1">{"'Sheet1'!$L$16"}</definedName>
    <definedName name="____M36" localSheetId="11" hidden="1">{"'Sheet1'!$L$16"}</definedName>
    <definedName name="____M36" localSheetId="6" hidden="1">{"'Sheet1'!$L$16"}</definedName>
    <definedName name="____M36" localSheetId="8" hidden="1">{"'Sheet1'!$L$16"}</definedName>
    <definedName name="____M36" localSheetId="7" hidden="1">{"'Sheet1'!$L$16"}</definedName>
    <definedName name="____M36" localSheetId="9" hidden="1">{"'Sheet1'!$L$16"}</definedName>
    <definedName name="____M36" localSheetId="12" hidden="1">{"'Sheet1'!$L$16"}</definedName>
    <definedName name="____M36" hidden="1">{"'Sheet1'!$L$16"}</definedName>
    <definedName name="____NSO2" localSheetId="10" hidden="1">{"'Sheet1'!$L$16"}</definedName>
    <definedName name="____NSO2" localSheetId="11" hidden="1">{"'Sheet1'!$L$16"}</definedName>
    <definedName name="____NSO2" localSheetId="9" hidden="1">{"'Sheet1'!$L$16"}</definedName>
    <definedName name="____NSO2" localSheetId="12" hidden="1">{"'Sheet1'!$L$16"}</definedName>
    <definedName name="____NSO2" hidden="1">{"'Sheet1'!$L$16"}</definedName>
    <definedName name="____PA3" localSheetId="10" hidden="1">{"'Sheet1'!$L$16"}</definedName>
    <definedName name="____PA3" localSheetId="11" hidden="1">{"'Sheet1'!$L$16"}</definedName>
    <definedName name="____PA3" localSheetId="6" hidden="1">{"'Sheet1'!$L$16"}</definedName>
    <definedName name="____PA3" localSheetId="8" hidden="1">{"'Sheet1'!$L$16"}</definedName>
    <definedName name="____PA3" localSheetId="7" hidden="1">{"'Sheet1'!$L$16"}</definedName>
    <definedName name="____PA3" localSheetId="9" hidden="1">{"'Sheet1'!$L$16"}</definedName>
    <definedName name="____PA3" localSheetId="12" hidden="1">{"'Sheet1'!$L$16"}</definedName>
    <definedName name="____PA3" hidden="1">{"'Sheet1'!$L$16"}</definedName>
    <definedName name="____Pl2" localSheetId="10" hidden="1">{"'Sheet1'!$L$16"}</definedName>
    <definedName name="____Pl2" localSheetId="11" hidden="1">{"'Sheet1'!$L$16"}</definedName>
    <definedName name="____Pl2" localSheetId="6" hidden="1">{"'Sheet1'!$L$16"}</definedName>
    <definedName name="____Pl2" localSheetId="8" hidden="1">{"'Sheet1'!$L$16"}</definedName>
    <definedName name="____Pl2" localSheetId="7" hidden="1">{"'Sheet1'!$L$16"}</definedName>
    <definedName name="____Pl2" localSheetId="9" hidden="1">{"'Sheet1'!$L$16"}</definedName>
    <definedName name="____Pl2" localSheetId="12" hidden="1">{"'Sheet1'!$L$16"}</definedName>
    <definedName name="____Pl2" hidden="1">{"'Sheet1'!$L$16"}</definedName>
    <definedName name="____tt3" localSheetId="11" hidden="1">{"'Sheet1'!$L$16"}</definedName>
    <definedName name="____tt3" localSheetId="9" hidden="1">{"'Sheet1'!$L$16"}</definedName>
    <definedName name="____tt3" localSheetId="12" hidden="1">{"'Sheet1'!$L$16"}</definedName>
    <definedName name="____tt3" hidden="1">{"'Sheet1'!$L$16"}</definedName>
    <definedName name="____TT31" localSheetId="11" hidden="1">{"'Sheet1'!$L$16"}</definedName>
    <definedName name="____TT31" localSheetId="9" hidden="1">{"'Sheet1'!$L$16"}</definedName>
    <definedName name="____TT31" localSheetId="12" hidden="1">{"'Sheet1'!$L$16"}</definedName>
    <definedName name="____TT31" hidden="1">{"'Sheet1'!$L$16"}</definedName>
    <definedName name="____Tru21" localSheetId="10" hidden="1">{"'Sheet1'!$L$16"}</definedName>
    <definedName name="____Tru21" localSheetId="11" hidden="1">{"'Sheet1'!$L$16"}</definedName>
    <definedName name="____Tru21" localSheetId="6" hidden="1">{"'Sheet1'!$L$16"}</definedName>
    <definedName name="____Tru21" localSheetId="8" hidden="1">{"'Sheet1'!$L$16"}</definedName>
    <definedName name="____Tru21" localSheetId="7" hidden="1">{"'Sheet1'!$L$16"}</definedName>
    <definedName name="____Tru21" localSheetId="9" hidden="1">{"'Sheet1'!$L$16"}</definedName>
    <definedName name="____Tru21" localSheetId="12" hidden="1">{"'Sheet1'!$L$16"}</definedName>
    <definedName name="____Tru21" hidden="1">{"'Sheet1'!$L$16"}</definedName>
    <definedName name="____xlfn.BAHTTEXT" hidden="1">#NAME?</definedName>
    <definedName name="___a1" localSheetId="10" hidden="1">{"'Sheet1'!$L$16"}</definedName>
    <definedName name="___a1" localSheetId="11" hidden="1">{"'Sheet1'!$L$16"}</definedName>
    <definedName name="___a1" localSheetId="6" hidden="1">{"'Sheet1'!$L$16"}</definedName>
    <definedName name="___a1" localSheetId="8" hidden="1">{"'Sheet1'!$L$16"}</definedName>
    <definedName name="___a1" localSheetId="7" hidden="1">{"'Sheet1'!$L$16"}</definedName>
    <definedName name="___a1" localSheetId="9" hidden="1">{"'Sheet1'!$L$16"}</definedName>
    <definedName name="___a1" localSheetId="12" hidden="1">{"'Sheet1'!$L$16"}</definedName>
    <definedName name="___a1" hidden="1">{"'Sheet1'!$L$16"}</definedName>
    <definedName name="___B1" localSheetId="10" hidden="1">{"'Sheet1'!$L$16"}</definedName>
    <definedName name="___B1" localSheetId="11" hidden="1">{"'Sheet1'!$L$16"}</definedName>
    <definedName name="___B1" localSheetId="6" hidden="1">{"'Sheet1'!$L$16"}</definedName>
    <definedName name="___B1" localSheetId="8" hidden="1">{"'Sheet1'!$L$16"}</definedName>
    <definedName name="___B1" localSheetId="7" hidden="1">{"'Sheet1'!$L$16"}</definedName>
    <definedName name="___B1" localSheetId="9" hidden="1">{"'Sheet1'!$L$16"}</definedName>
    <definedName name="___B1" localSheetId="12" hidden="1">{"'Sheet1'!$L$16"}</definedName>
    <definedName name="___B1" hidden="1">{"'Sheet1'!$L$16"}</definedName>
    <definedName name="___ban2" localSheetId="10" hidden="1">{"'Sheet1'!$L$16"}</definedName>
    <definedName name="___ban2" localSheetId="11" hidden="1">{"'Sheet1'!$L$16"}</definedName>
    <definedName name="___ban2" localSheetId="6" hidden="1">{"'Sheet1'!$L$16"}</definedName>
    <definedName name="___ban2" localSheetId="8" hidden="1">{"'Sheet1'!$L$16"}</definedName>
    <definedName name="___ban2" localSheetId="7" hidden="1">{"'Sheet1'!$L$16"}</definedName>
    <definedName name="___ban2" localSheetId="9" hidden="1">{"'Sheet1'!$L$16"}</definedName>
    <definedName name="___ban2" localSheetId="12" hidden="1">{"'Sheet1'!$L$16"}</definedName>
    <definedName name="___ban2" hidden="1">{"'Sheet1'!$L$16"}</definedName>
    <definedName name="___boi1" localSheetId="12">#REF!</definedName>
    <definedName name="___boi1">#REF!</definedName>
    <definedName name="___boi2" localSheetId="12">#REF!</definedName>
    <definedName name="___boi2">#REF!</definedName>
    <definedName name="___boi3" localSheetId="12">#REF!</definedName>
    <definedName name="___boi3">#REF!</definedName>
    <definedName name="___boi4" localSheetId="12">#REF!</definedName>
    <definedName name="___boi4">#REF!</definedName>
    <definedName name="___BTM250" localSheetId="12">#REF!</definedName>
    <definedName name="___BTM250">#REF!</definedName>
    <definedName name="___btM300" localSheetId="12">#REF!</definedName>
    <definedName name="___btM300">#REF!</definedName>
    <definedName name="___cao1" localSheetId="12">#REF!</definedName>
    <definedName name="___cao1">#REF!</definedName>
    <definedName name="___cao2" localSheetId="12">#REF!</definedName>
    <definedName name="___cao2">#REF!</definedName>
    <definedName name="___cao3" localSheetId="12">#REF!</definedName>
    <definedName name="___cao3">#REF!</definedName>
    <definedName name="___cao4" localSheetId="12">#REF!</definedName>
    <definedName name="___cao4">#REF!</definedName>
    <definedName name="___cao5" localSheetId="12">#REF!</definedName>
    <definedName name="___cao5">#REF!</definedName>
    <definedName name="___cao6" localSheetId="12">#REF!</definedName>
    <definedName name="___cao6">#REF!</definedName>
    <definedName name="___cep1" localSheetId="11" hidden="1">{"'Sheet1'!$L$16"}</definedName>
    <definedName name="___cep1" localSheetId="9" hidden="1">{"'Sheet1'!$L$16"}</definedName>
    <definedName name="___cep1" localSheetId="12" hidden="1">{"'Sheet1'!$L$16"}</definedName>
    <definedName name="___cep1" hidden="1">{"'Sheet1'!$L$16"}</definedName>
    <definedName name="___Coc39" localSheetId="11" hidden="1">{"'Sheet1'!$L$16"}</definedName>
    <definedName name="___Coc39" localSheetId="9" hidden="1">{"'Sheet1'!$L$16"}</definedName>
    <definedName name="___Coc39" localSheetId="12" hidden="1">{"'Sheet1'!$L$16"}</definedName>
    <definedName name="___Coc39" hidden="1">{"'Sheet1'!$L$16"}</definedName>
    <definedName name="___CON1" localSheetId="12">#REF!</definedName>
    <definedName name="___CON1">#REF!</definedName>
    <definedName name="___CON2" localSheetId="12">#REF!</definedName>
    <definedName name="___CON2">#REF!</definedName>
    <definedName name="___dai1" localSheetId="12">#REF!</definedName>
    <definedName name="___dai1">#REF!</definedName>
    <definedName name="___dai2" localSheetId="12">#REF!</definedName>
    <definedName name="___dai2">#REF!</definedName>
    <definedName name="___dai3" localSheetId="12">#REF!</definedName>
    <definedName name="___dai3">#REF!</definedName>
    <definedName name="___dai4" localSheetId="12">#REF!</definedName>
    <definedName name="___dai4">#REF!</definedName>
    <definedName name="___dai5" localSheetId="12">#REF!</definedName>
    <definedName name="___dai5">#REF!</definedName>
    <definedName name="___dai6" localSheetId="12">#REF!</definedName>
    <definedName name="___dai6">#REF!</definedName>
    <definedName name="___dan1" localSheetId="12">#REF!</definedName>
    <definedName name="___dan1">#REF!</definedName>
    <definedName name="___dan2" localSheetId="12">#REF!</definedName>
    <definedName name="___dan2">#REF!</definedName>
    <definedName name="___dao1" localSheetId="12">#REF!</definedName>
    <definedName name="___dao1">#REF!</definedName>
    <definedName name="___dbu1" localSheetId="12">#REF!</definedName>
    <definedName name="___dbu1">#REF!</definedName>
    <definedName name="___dbu2" localSheetId="12">#REF!</definedName>
    <definedName name="___dbu2">#REF!</definedName>
    <definedName name="___ddn400" localSheetId="12">#REF!</definedName>
    <definedName name="___ddn400">#REF!</definedName>
    <definedName name="___ddn600" localSheetId="12">#REF!</definedName>
    <definedName name="___ddn600">#REF!</definedName>
    <definedName name="___Goi8" localSheetId="11" hidden="1">{"'Sheet1'!$L$16"}</definedName>
    <definedName name="___Goi8" localSheetId="9" hidden="1">{"'Sheet1'!$L$16"}</definedName>
    <definedName name="___Goi8" localSheetId="12" hidden="1">{"'Sheet1'!$L$16"}</definedName>
    <definedName name="___Goi8" hidden="1">{"'Sheet1'!$L$16"}</definedName>
    <definedName name="___gon4" localSheetId="12">#REF!</definedName>
    <definedName name="___gon4">#REF!</definedName>
    <definedName name="___h1" localSheetId="10" hidden="1">{"'Sheet1'!$L$16"}</definedName>
    <definedName name="___h1" localSheetId="11" hidden="1">{"'Sheet1'!$L$16"}</definedName>
    <definedName name="___h1" localSheetId="6" hidden="1">{"'Sheet1'!$L$16"}</definedName>
    <definedName name="___h1" localSheetId="8" hidden="1">{"'Sheet1'!$L$16"}</definedName>
    <definedName name="___h1" localSheetId="7" hidden="1">{"'Sheet1'!$L$16"}</definedName>
    <definedName name="___h1" localSheetId="9" hidden="1">{"'Sheet1'!$L$16"}</definedName>
    <definedName name="___h1" localSheetId="12" hidden="1">{"'Sheet1'!$L$16"}</definedName>
    <definedName name="___h1" hidden="1">{"'Sheet1'!$L$16"}</definedName>
    <definedName name="___hsm2">1.1289</definedName>
    <definedName name="___hu1" localSheetId="10" hidden="1">{"'Sheet1'!$L$16"}</definedName>
    <definedName name="___hu1" localSheetId="11" hidden="1">{"'Sheet1'!$L$16"}</definedName>
    <definedName name="___hu1" localSheetId="6" hidden="1">{"'Sheet1'!$L$16"}</definedName>
    <definedName name="___hu1" localSheetId="8" hidden="1">{"'Sheet1'!$L$16"}</definedName>
    <definedName name="___hu1" localSheetId="7" hidden="1">{"'Sheet1'!$L$16"}</definedName>
    <definedName name="___hu1" localSheetId="9" hidden="1">{"'Sheet1'!$L$16"}</definedName>
    <definedName name="___hu1" localSheetId="12" hidden="1">{"'Sheet1'!$L$16"}</definedName>
    <definedName name="___hu1" hidden="1">{"'Sheet1'!$L$16"}</definedName>
    <definedName name="___hu2" localSheetId="10" hidden="1">{"'Sheet1'!$L$16"}</definedName>
    <definedName name="___hu2" localSheetId="11" hidden="1">{"'Sheet1'!$L$16"}</definedName>
    <definedName name="___hu2" localSheetId="6" hidden="1">{"'Sheet1'!$L$16"}</definedName>
    <definedName name="___hu2" localSheetId="8" hidden="1">{"'Sheet1'!$L$16"}</definedName>
    <definedName name="___hu2" localSheetId="7" hidden="1">{"'Sheet1'!$L$16"}</definedName>
    <definedName name="___hu2" localSheetId="9" hidden="1">{"'Sheet1'!$L$16"}</definedName>
    <definedName name="___hu2" localSheetId="12" hidden="1">{"'Sheet1'!$L$16"}</definedName>
    <definedName name="___hu2" hidden="1">{"'Sheet1'!$L$16"}</definedName>
    <definedName name="___hu5" localSheetId="10" hidden="1">{"'Sheet1'!$L$16"}</definedName>
    <definedName name="___hu5" localSheetId="11" hidden="1">{"'Sheet1'!$L$16"}</definedName>
    <definedName name="___hu5" localSheetId="6" hidden="1">{"'Sheet1'!$L$16"}</definedName>
    <definedName name="___hu5" localSheetId="8" hidden="1">{"'Sheet1'!$L$16"}</definedName>
    <definedName name="___hu5" localSheetId="7" hidden="1">{"'Sheet1'!$L$16"}</definedName>
    <definedName name="___hu5" localSheetId="9" hidden="1">{"'Sheet1'!$L$16"}</definedName>
    <definedName name="___hu5" localSheetId="12" hidden="1">{"'Sheet1'!$L$16"}</definedName>
    <definedName name="___hu5" hidden="1">{"'Sheet1'!$L$16"}</definedName>
    <definedName name="___hu6" localSheetId="10" hidden="1">{"'Sheet1'!$L$16"}</definedName>
    <definedName name="___hu6" localSheetId="11" hidden="1">{"'Sheet1'!$L$16"}</definedName>
    <definedName name="___hu6" localSheetId="6" hidden="1">{"'Sheet1'!$L$16"}</definedName>
    <definedName name="___hu6" localSheetId="8" hidden="1">{"'Sheet1'!$L$16"}</definedName>
    <definedName name="___hu6" localSheetId="7" hidden="1">{"'Sheet1'!$L$16"}</definedName>
    <definedName name="___hu6" localSheetId="9" hidden="1">{"'Sheet1'!$L$16"}</definedName>
    <definedName name="___hu6" localSheetId="12" hidden="1">{"'Sheet1'!$L$16"}</definedName>
    <definedName name="___hu6" hidden="1">{"'Sheet1'!$L$16"}</definedName>
    <definedName name="___isc1">0.035</definedName>
    <definedName name="___isc2">0.02</definedName>
    <definedName name="___isc3">0.054</definedName>
    <definedName name="___km190" localSheetId="12">#REF!</definedName>
    <definedName name="___km190">#REF!</definedName>
    <definedName name="___km191" localSheetId="12">#REF!</definedName>
    <definedName name="___km191">#REF!</definedName>
    <definedName name="___km192" localSheetId="12">#REF!</definedName>
    <definedName name="___km192">#REF!</definedName>
    <definedName name="___Lan1" localSheetId="11" hidden="1">{"'Sheet1'!$L$16"}</definedName>
    <definedName name="___Lan1" localSheetId="9" hidden="1">{"'Sheet1'!$L$16"}</definedName>
    <definedName name="___Lan1" localSheetId="12" hidden="1">{"'Sheet1'!$L$16"}</definedName>
    <definedName name="___Lan1" hidden="1">{"'Sheet1'!$L$16"}</definedName>
    <definedName name="___LAN3" localSheetId="11" hidden="1">{"'Sheet1'!$L$16"}</definedName>
    <definedName name="___LAN3" localSheetId="9" hidden="1">{"'Sheet1'!$L$16"}</definedName>
    <definedName name="___LAN3" localSheetId="12" hidden="1">{"'Sheet1'!$L$16"}</definedName>
    <definedName name="___LAN3" hidden="1">{"'Sheet1'!$L$16"}</definedName>
    <definedName name="___lap1" localSheetId="12">#REF!</definedName>
    <definedName name="___lap1">#REF!</definedName>
    <definedName name="___lap2" localSheetId="12">#REF!</definedName>
    <definedName name="___lap2">#REF!</definedName>
    <definedName name="___lk2" localSheetId="11" hidden="1">{"'Sheet1'!$L$16"}</definedName>
    <definedName name="___lk2" localSheetId="9" hidden="1">{"'Sheet1'!$L$16"}</definedName>
    <definedName name="___lk2" localSheetId="12" hidden="1">{"'Sheet1'!$L$16"}</definedName>
    <definedName name="___lk2" hidden="1">{"'Sheet1'!$L$16"}</definedName>
    <definedName name="___M36" localSheetId="10" hidden="1">{"'Sheet1'!$L$16"}</definedName>
    <definedName name="___M36" localSheetId="11" hidden="1">{"'Sheet1'!$L$16"}</definedName>
    <definedName name="___M36" localSheetId="6" hidden="1">{"'Sheet1'!$L$16"}</definedName>
    <definedName name="___M36" localSheetId="8" hidden="1">{"'Sheet1'!$L$16"}</definedName>
    <definedName name="___M36" localSheetId="7" hidden="1">{"'Sheet1'!$L$16"}</definedName>
    <definedName name="___M36" localSheetId="9" hidden="1">{"'Sheet1'!$L$16"}</definedName>
    <definedName name="___M36" localSheetId="12" hidden="1">{"'Sheet1'!$L$16"}</definedName>
    <definedName name="___M36" hidden="1">{"'Sheet1'!$L$16"}</definedName>
    <definedName name="___MAC12" localSheetId="12">#REF!</definedName>
    <definedName name="___MAC12">#REF!</definedName>
    <definedName name="___MAC46" localSheetId="12">#REF!</definedName>
    <definedName name="___MAC46">#REF!</definedName>
    <definedName name="___NET2" localSheetId="12">#REF!</definedName>
    <definedName name="___NET2">#REF!</definedName>
    <definedName name="___NSO2" localSheetId="10" hidden="1">{"'Sheet1'!$L$16"}</definedName>
    <definedName name="___NSO2" localSheetId="11" hidden="1">{"'Sheet1'!$L$16"}</definedName>
    <definedName name="___NSO2" localSheetId="6" hidden="1">{"'Sheet1'!$L$16"}</definedName>
    <definedName name="___NSO2" localSheetId="8" hidden="1">{"'Sheet1'!$L$16"}</definedName>
    <definedName name="___NSO2" localSheetId="7" hidden="1">{"'Sheet1'!$L$16"}</definedName>
    <definedName name="___NSO2" localSheetId="9" hidden="1">{"'Sheet1'!$L$16"}</definedName>
    <definedName name="___NSO2" localSheetId="12" hidden="1">{"'Sheet1'!$L$16"}</definedName>
    <definedName name="___NSO2" hidden="1">{"'Sheet1'!$L$16"}</definedName>
    <definedName name="___PA3" localSheetId="10" hidden="1">{"'Sheet1'!$L$16"}</definedName>
    <definedName name="___PA3" localSheetId="11" hidden="1">{"'Sheet1'!$L$16"}</definedName>
    <definedName name="___PA3" localSheetId="6" hidden="1">{"'Sheet1'!$L$16"}</definedName>
    <definedName name="___PA3" localSheetId="8" hidden="1">{"'Sheet1'!$L$16"}</definedName>
    <definedName name="___PA3" localSheetId="7" hidden="1">{"'Sheet1'!$L$16"}</definedName>
    <definedName name="___PA3" localSheetId="9" hidden="1">{"'Sheet1'!$L$16"}</definedName>
    <definedName name="___PA3" localSheetId="12" hidden="1">{"'Sheet1'!$L$16"}</definedName>
    <definedName name="___PA3" hidden="1">{"'Sheet1'!$L$16"}</definedName>
    <definedName name="___PL1242" localSheetId="12">#REF!</definedName>
    <definedName name="___PL1242">#REF!</definedName>
    <definedName name="___Pl2" localSheetId="10" hidden="1">{"'Sheet1'!$L$16"}</definedName>
    <definedName name="___Pl2" localSheetId="11" hidden="1">{"'Sheet1'!$L$16"}</definedName>
    <definedName name="___Pl2" localSheetId="6" hidden="1">{"'Sheet1'!$L$16"}</definedName>
    <definedName name="___Pl2" localSheetId="8" hidden="1">{"'Sheet1'!$L$16"}</definedName>
    <definedName name="___Pl2" localSheetId="7" hidden="1">{"'Sheet1'!$L$16"}</definedName>
    <definedName name="___Pl2" localSheetId="9" hidden="1">{"'Sheet1'!$L$16"}</definedName>
    <definedName name="___Pl2" localSheetId="12" hidden="1">{"'Sheet1'!$L$16"}</definedName>
    <definedName name="___Pl2" hidden="1">{"'Sheet1'!$L$16"}</definedName>
    <definedName name="___PL3" localSheetId="8" hidden="1">#REF!</definedName>
    <definedName name="___PL3" localSheetId="7" hidden="1">#REF!</definedName>
    <definedName name="___PL3" localSheetId="9" hidden="1">#REF!</definedName>
    <definedName name="___PL3" localSheetId="12" hidden="1">#REF!</definedName>
    <definedName name="___PL3" hidden="1">#REF!</definedName>
    <definedName name="___phi10" localSheetId="12">#REF!</definedName>
    <definedName name="___phi10">#REF!</definedName>
    <definedName name="___phi12" localSheetId="12">#REF!</definedName>
    <definedName name="___phi12">#REF!</definedName>
    <definedName name="___phi14" localSheetId="12">#REF!</definedName>
    <definedName name="___phi14">#REF!</definedName>
    <definedName name="___phi16" localSheetId="12">#REF!</definedName>
    <definedName name="___phi16">#REF!</definedName>
    <definedName name="___phi18" localSheetId="12">#REF!</definedName>
    <definedName name="___phi18">#REF!</definedName>
    <definedName name="___phi20" localSheetId="12">#REF!</definedName>
    <definedName name="___phi20">#REF!</definedName>
    <definedName name="___phi22" localSheetId="12">#REF!</definedName>
    <definedName name="___phi22">#REF!</definedName>
    <definedName name="___phi25" localSheetId="12">#REF!</definedName>
    <definedName name="___phi25">#REF!</definedName>
    <definedName name="___phi28" localSheetId="12">#REF!</definedName>
    <definedName name="___phi28">#REF!</definedName>
    <definedName name="___phi6" localSheetId="12">#REF!</definedName>
    <definedName name="___phi6">#REF!</definedName>
    <definedName name="___phi8" localSheetId="12">#REF!</definedName>
    <definedName name="___phi8">#REF!</definedName>
    <definedName name="___sat10" localSheetId="12">#REF!</definedName>
    <definedName name="___sat10">#REF!</definedName>
    <definedName name="___sat14" localSheetId="12">#REF!</definedName>
    <definedName name="___sat14">#REF!</definedName>
    <definedName name="___sat16" localSheetId="12">#REF!</definedName>
    <definedName name="___sat16">#REF!</definedName>
    <definedName name="___sat20" localSheetId="12">#REF!</definedName>
    <definedName name="___sat20">#REF!</definedName>
    <definedName name="___sat8" localSheetId="12">#REF!</definedName>
    <definedName name="___sat8">#REF!</definedName>
    <definedName name="___sc1" localSheetId="12">#REF!</definedName>
    <definedName name="___sc1">#REF!</definedName>
    <definedName name="___SC2" localSheetId="12">#REF!</definedName>
    <definedName name="___SC2">#REF!</definedName>
    <definedName name="___sc3" localSheetId="12">#REF!</definedName>
    <definedName name="___sc3">#REF!</definedName>
    <definedName name="___slg1" localSheetId="12">#REF!</definedName>
    <definedName name="___slg1">#REF!</definedName>
    <definedName name="___slg2" localSheetId="12">#REF!</definedName>
    <definedName name="___slg2">#REF!</definedName>
    <definedName name="___slg3" localSheetId="12">#REF!</definedName>
    <definedName name="___slg3">#REF!</definedName>
    <definedName name="___slg4" localSheetId="12">#REF!</definedName>
    <definedName name="___slg4">#REF!</definedName>
    <definedName name="___slg5" localSheetId="12">#REF!</definedName>
    <definedName name="___slg5">#REF!</definedName>
    <definedName name="___slg6" localSheetId="12">#REF!</definedName>
    <definedName name="___slg6">#REF!</definedName>
    <definedName name="___SOC10">0.3456</definedName>
    <definedName name="___SOC8">0.2827</definedName>
    <definedName name="___Sta1">531.877</definedName>
    <definedName name="___Sta2">561.952</definedName>
    <definedName name="___Sta3">712.202</definedName>
    <definedName name="___Sta4">762.202</definedName>
    <definedName name="___TL1" localSheetId="11">#REF!</definedName>
    <definedName name="___TL1" localSheetId="9">#REF!</definedName>
    <definedName name="___TL1" localSheetId="12">#REF!</definedName>
    <definedName name="___TL1">#REF!</definedName>
    <definedName name="___TL2" localSheetId="12">#REF!</definedName>
    <definedName name="___TL2">#REF!</definedName>
    <definedName name="___TLA120" localSheetId="12">#REF!</definedName>
    <definedName name="___TLA120">#REF!</definedName>
    <definedName name="___TLA35" localSheetId="12">#REF!</definedName>
    <definedName name="___TLA35">#REF!</definedName>
    <definedName name="___TLA50" localSheetId="12">#REF!</definedName>
    <definedName name="___TLA50">#REF!</definedName>
    <definedName name="___TLA70" localSheetId="12">#REF!</definedName>
    <definedName name="___TLA70">#REF!</definedName>
    <definedName name="___TLA95" localSheetId="12">#REF!</definedName>
    <definedName name="___TLA95">#REF!</definedName>
    <definedName name="___tt3" localSheetId="11" hidden="1">{"'Sheet1'!$L$16"}</definedName>
    <definedName name="___tt3" localSheetId="9" hidden="1">{"'Sheet1'!$L$16"}</definedName>
    <definedName name="___tt3" localSheetId="12" hidden="1">{"'Sheet1'!$L$16"}</definedName>
    <definedName name="___tt3" hidden="1">{"'Sheet1'!$L$16"}</definedName>
    <definedName name="___TT31" localSheetId="11" hidden="1">{"'Sheet1'!$L$16"}</definedName>
    <definedName name="___TT31" localSheetId="9" hidden="1">{"'Sheet1'!$L$16"}</definedName>
    <definedName name="___TT31" localSheetId="12" hidden="1">{"'Sheet1'!$L$16"}</definedName>
    <definedName name="___TT31" hidden="1">{"'Sheet1'!$L$16"}</definedName>
    <definedName name="___TH1" localSheetId="11">#REF!</definedName>
    <definedName name="___TH1" localSheetId="9">#REF!</definedName>
    <definedName name="___TH1" localSheetId="12">#REF!</definedName>
    <definedName name="___TH1">#REF!</definedName>
    <definedName name="___TH2" localSheetId="12">#REF!</definedName>
    <definedName name="___TH2">#REF!</definedName>
    <definedName name="___TH3" localSheetId="12">#REF!</definedName>
    <definedName name="___TH3">#REF!</definedName>
    <definedName name="___Tru21" localSheetId="10" hidden="1">{"'Sheet1'!$L$16"}</definedName>
    <definedName name="___Tru21" localSheetId="11" hidden="1">{"'Sheet1'!$L$16"}</definedName>
    <definedName name="___Tru21" localSheetId="6" hidden="1">{"'Sheet1'!$L$16"}</definedName>
    <definedName name="___Tru21" localSheetId="8" hidden="1">{"'Sheet1'!$L$16"}</definedName>
    <definedName name="___Tru21" localSheetId="7" hidden="1">{"'Sheet1'!$L$16"}</definedName>
    <definedName name="___Tru21" localSheetId="9" hidden="1">{"'Sheet1'!$L$16"}</definedName>
    <definedName name="___Tru21" localSheetId="12" hidden="1">{"'Sheet1'!$L$16"}</definedName>
    <definedName name="___Tru21" hidden="1">{"'Sheet1'!$L$16"}</definedName>
    <definedName name="___vc1" localSheetId="12">#REF!</definedName>
    <definedName name="___vc1">#REF!</definedName>
    <definedName name="___vc2" localSheetId="12">#REF!</definedName>
    <definedName name="___vc2">#REF!</definedName>
    <definedName name="___vc3" localSheetId="12">#REF!</definedName>
    <definedName name="___vc3">#REF!</definedName>
    <definedName name="___vl2" localSheetId="11" hidden="1">{"'Sheet1'!$L$16"}</definedName>
    <definedName name="___vl2" localSheetId="9" hidden="1">{"'Sheet1'!$L$16"}</definedName>
    <definedName name="___vl2" localSheetId="12" hidden="1">{"'Sheet1'!$L$16"}</definedName>
    <definedName name="___vl2" hidden="1">{"'Sheet1'!$L$16"}</definedName>
    <definedName name="___xlfn.BAHTTEXT" hidden="1">#NAME?</definedName>
    <definedName name="__a1" localSheetId="10" hidden="1">{"'Sheet1'!$L$16"}</definedName>
    <definedName name="__a1" localSheetId="11" hidden="1">{"'Sheet1'!$L$16"}</definedName>
    <definedName name="__a1" localSheetId="6" hidden="1">{"'Sheet1'!$L$16"}</definedName>
    <definedName name="__a1" localSheetId="8" hidden="1">{"'Sheet1'!$L$16"}</definedName>
    <definedName name="__a1" localSheetId="7" hidden="1">{"'Sheet1'!$L$16"}</definedName>
    <definedName name="__a1" localSheetId="9" hidden="1">{"'Sheet1'!$L$16"}</definedName>
    <definedName name="__a1" localSheetId="12" hidden="1">{"'Sheet1'!$L$16"}</definedName>
    <definedName name="__a1" hidden="1">{"'Sheet1'!$L$16"}</definedName>
    <definedName name="__a129" localSheetId="11" hidden="1">{"Offgrid",#N/A,FALSE,"OFFGRID";"Region",#N/A,FALSE,"REGION";"Offgrid -2",#N/A,FALSE,"OFFGRID";"WTP",#N/A,FALSE,"WTP";"WTP -2",#N/A,FALSE,"WTP";"Project",#N/A,FALSE,"PROJECT";"Summary -2",#N/A,FALSE,"SUMMARY"}</definedName>
    <definedName name="__a129" localSheetId="9" hidden="1">{"Offgrid",#N/A,FALSE,"OFFGRID";"Region",#N/A,FALSE,"REGION";"Offgrid -2",#N/A,FALSE,"OFFGRID";"WTP",#N/A,FALSE,"WTP";"WTP -2",#N/A,FALSE,"WTP";"Project",#N/A,FALSE,"PROJECT";"Summary -2",#N/A,FALSE,"SUMMARY"}</definedName>
    <definedName name="__a129" localSheetId="12"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11" hidden="1">{"Offgrid",#N/A,FALSE,"OFFGRID";"Region",#N/A,FALSE,"REGION";"Offgrid -2",#N/A,FALSE,"OFFGRID";"WTP",#N/A,FALSE,"WTP";"WTP -2",#N/A,FALSE,"WTP";"Project",#N/A,FALSE,"PROJECT";"Summary -2",#N/A,FALSE,"SUMMARY"}</definedName>
    <definedName name="__a130" localSheetId="9" hidden="1">{"Offgrid",#N/A,FALSE,"OFFGRID";"Region",#N/A,FALSE,"REGION";"Offgrid -2",#N/A,FALSE,"OFFGRID";"WTP",#N/A,FALSE,"WTP";"WTP -2",#N/A,FALSE,"WTP";"Project",#N/A,FALSE,"PROJECT";"Summary -2",#N/A,FALSE,"SUMMARY"}</definedName>
    <definedName name="__a130" localSheetId="12"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B1" localSheetId="10" hidden="1">{"'Sheet1'!$L$16"}</definedName>
    <definedName name="__B1" localSheetId="11" hidden="1">{"'Sheet1'!$L$16"}</definedName>
    <definedName name="__B1" localSheetId="6" hidden="1">{"'Sheet1'!$L$16"}</definedName>
    <definedName name="__B1" localSheetId="8" hidden="1">{"'Sheet1'!$L$16"}</definedName>
    <definedName name="__B1" localSheetId="7" hidden="1">{"'Sheet1'!$L$16"}</definedName>
    <definedName name="__B1" localSheetId="9" hidden="1">{"'Sheet1'!$L$16"}</definedName>
    <definedName name="__B1" localSheetId="12" hidden="1">{"'Sheet1'!$L$16"}</definedName>
    <definedName name="__B1" hidden="1">{"'Sheet1'!$L$16"}</definedName>
    <definedName name="__ban2" localSheetId="10" hidden="1">{"'Sheet1'!$L$16"}</definedName>
    <definedName name="__ban2" localSheetId="11" hidden="1">{"'Sheet1'!$L$16"}</definedName>
    <definedName name="__ban2" localSheetId="6" hidden="1">{"'Sheet1'!$L$16"}</definedName>
    <definedName name="__ban2" localSheetId="8" hidden="1">{"'Sheet1'!$L$16"}</definedName>
    <definedName name="__ban2" localSheetId="7" hidden="1">{"'Sheet1'!$L$16"}</definedName>
    <definedName name="__ban2" localSheetId="9" hidden="1">{"'Sheet1'!$L$16"}</definedName>
    <definedName name="__ban2" localSheetId="12" hidden="1">{"'Sheet1'!$L$16"}</definedName>
    <definedName name="__ban2" hidden="1">{"'Sheet1'!$L$16"}</definedName>
    <definedName name="__boi1" localSheetId="12">#REF!</definedName>
    <definedName name="__boi1">#REF!</definedName>
    <definedName name="__boi2" localSheetId="12">#REF!</definedName>
    <definedName name="__boi2">#REF!</definedName>
    <definedName name="__boi3" localSheetId="12">#REF!</definedName>
    <definedName name="__boi3">#REF!</definedName>
    <definedName name="__boi4" localSheetId="12">#REF!</definedName>
    <definedName name="__boi4">#REF!</definedName>
    <definedName name="__btm10" localSheetId="12">#REF!</definedName>
    <definedName name="__btm10">#REF!</definedName>
    <definedName name="__btm100" localSheetId="12">#REF!</definedName>
    <definedName name="__btm100">#REF!</definedName>
    <definedName name="__BTM250" localSheetId="12">#REF!</definedName>
    <definedName name="__BTM250">#REF!</definedName>
    <definedName name="__btM300" localSheetId="12">#REF!</definedName>
    <definedName name="__btM300">#REF!</definedName>
    <definedName name="__cao1" localSheetId="12">#REF!</definedName>
    <definedName name="__cao1">#REF!</definedName>
    <definedName name="__cao2" localSheetId="12">#REF!</definedName>
    <definedName name="__cao2">#REF!</definedName>
    <definedName name="__cao3" localSheetId="12">#REF!</definedName>
    <definedName name="__cao3">#REF!</definedName>
    <definedName name="__cao4" localSheetId="12">#REF!</definedName>
    <definedName name="__cao4">#REF!</definedName>
    <definedName name="__cao5" localSheetId="12">#REF!</definedName>
    <definedName name="__cao5">#REF!</definedName>
    <definedName name="__cao6" localSheetId="12">#REF!</definedName>
    <definedName name="__cao6">#REF!</definedName>
    <definedName name="__cep1" localSheetId="11" hidden="1">{"'Sheet1'!$L$16"}</definedName>
    <definedName name="__cep1" localSheetId="9" hidden="1">{"'Sheet1'!$L$16"}</definedName>
    <definedName name="__cep1" localSheetId="12" hidden="1">{"'Sheet1'!$L$16"}</definedName>
    <definedName name="__cep1" hidden="1">{"'Sheet1'!$L$16"}</definedName>
    <definedName name="__Coc39" localSheetId="11" hidden="1">{"'Sheet1'!$L$16"}</definedName>
    <definedName name="__Coc39" localSheetId="9" hidden="1">{"'Sheet1'!$L$16"}</definedName>
    <definedName name="__Coc39" localSheetId="12" hidden="1">{"'Sheet1'!$L$16"}</definedName>
    <definedName name="__Coc39" hidden="1">{"'Sheet1'!$L$16"}</definedName>
    <definedName name="__CON1" localSheetId="12">#REF!</definedName>
    <definedName name="__CON1">#REF!</definedName>
    <definedName name="__CON2" localSheetId="12">#REF!</definedName>
    <definedName name="__CON2">#REF!</definedName>
    <definedName name="__dai1" localSheetId="12">#REF!</definedName>
    <definedName name="__dai1">#REF!</definedName>
    <definedName name="__dai2" localSheetId="12">#REF!</definedName>
    <definedName name="__dai2">#REF!</definedName>
    <definedName name="__dai3" localSheetId="12">#REF!</definedName>
    <definedName name="__dai3">#REF!</definedName>
    <definedName name="__dai4" localSheetId="12">#REF!</definedName>
    <definedName name="__dai4">#REF!</definedName>
    <definedName name="__dai5" localSheetId="12">#REF!</definedName>
    <definedName name="__dai5">#REF!</definedName>
    <definedName name="__dai6" localSheetId="12">#REF!</definedName>
    <definedName name="__dai6">#REF!</definedName>
    <definedName name="__dan1" localSheetId="12">#REF!</definedName>
    <definedName name="__dan1">#REF!</definedName>
    <definedName name="__dan2" localSheetId="12">#REF!</definedName>
    <definedName name="__dan2">#REF!</definedName>
    <definedName name="__dao1" localSheetId="12">#REF!</definedName>
    <definedName name="__dao1">#REF!</definedName>
    <definedName name="__dbu1" localSheetId="12">#REF!</definedName>
    <definedName name="__dbu1">#REF!</definedName>
    <definedName name="__dbu2" localSheetId="12">#REF!</definedName>
    <definedName name="__dbu2">#REF!</definedName>
    <definedName name="__ddn400" localSheetId="12">#REF!</definedName>
    <definedName name="__ddn400">#REF!</definedName>
    <definedName name="__ddn600" localSheetId="12">#REF!</definedName>
    <definedName name="__ddn600">#REF!</definedName>
    <definedName name="__Goi8" localSheetId="11" hidden="1">{"'Sheet1'!$L$16"}</definedName>
    <definedName name="__Goi8" localSheetId="9" hidden="1">{"'Sheet1'!$L$16"}</definedName>
    <definedName name="__Goi8" localSheetId="12" hidden="1">{"'Sheet1'!$L$16"}</definedName>
    <definedName name="__Goi8" hidden="1">{"'Sheet1'!$L$16"}</definedName>
    <definedName name="__gon4" localSheetId="12">#REF!</definedName>
    <definedName name="__gon4">#REF!</definedName>
    <definedName name="__h1" localSheetId="10" hidden="1">{"'Sheet1'!$L$16"}</definedName>
    <definedName name="__h1" localSheetId="11" hidden="1">{"'Sheet1'!$L$16"}</definedName>
    <definedName name="__h1" localSheetId="6" hidden="1">{"'Sheet1'!$L$16"}</definedName>
    <definedName name="__h1" localSheetId="8" hidden="1">{"'Sheet1'!$L$16"}</definedName>
    <definedName name="__h1" localSheetId="7" hidden="1">{"'Sheet1'!$L$16"}</definedName>
    <definedName name="__h1" localSheetId="9" hidden="1">{"'Sheet1'!$L$16"}</definedName>
    <definedName name="__h1" localSheetId="12" hidden="1">{"'Sheet1'!$L$16"}</definedName>
    <definedName name="__h1" hidden="1">{"'Sheet1'!$L$16"}</definedName>
    <definedName name="__hom2" localSheetId="12">#REF!</definedName>
    <definedName name="__hom2">#REF!</definedName>
    <definedName name="__hsm2">1.1289</definedName>
    <definedName name="__hu1" localSheetId="10" hidden="1">{"'Sheet1'!$L$16"}</definedName>
    <definedName name="__hu1" localSheetId="11" hidden="1">{"'Sheet1'!$L$16"}</definedName>
    <definedName name="__hu1" localSheetId="6" hidden="1">{"'Sheet1'!$L$16"}</definedName>
    <definedName name="__hu1" localSheetId="8" hidden="1">{"'Sheet1'!$L$16"}</definedName>
    <definedName name="__hu1" localSheetId="7" hidden="1">{"'Sheet1'!$L$16"}</definedName>
    <definedName name="__hu1" localSheetId="9" hidden="1">{"'Sheet1'!$L$16"}</definedName>
    <definedName name="__hu1" localSheetId="12" hidden="1">{"'Sheet1'!$L$16"}</definedName>
    <definedName name="__hu1" hidden="1">{"'Sheet1'!$L$16"}</definedName>
    <definedName name="__hu2" localSheetId="10" hidden="1">{"'Sheet1'!$L$16"}</definedName>
    <definedName name="__hu2" localSheetId="11" hidden="1">{"'Sheet1'!$L$16"}</definedName>
    <definedName name="__hu2" localSheetId="6" hidden="1">{"'Sheet1'!$L$16"}</definedName>
    <definedName name="__hu2" localSheetId="8" hidden="1">{"'Sheet1'!$L$16"}</definedName>
    <definedName name="__hu2" localSheetId="7" hidden="1">{"'Sheet1'!$L$16"}</definedName>
    <definedName name="__hu2" localSheetId="9" hidden="1">{"'Sheet1'!$L$16"}</definedName>
    <definedName name="__hu2" localSheetId="12" hidden="1">{"'Sheet1'!$L$16"}</definedName>
    <definedName name="__hu2" hidden="1">{"'Sheet1'!$L$16"}</definedName>
    <definedName name="__hu5" localSheetId="10" hidden="1">{"'Sheet1'!$L$16"}</definedName>
    <definedName name="__hu5" localSheetId="11" hidden="1">{"'Sheet1'!$L$16"}</definedName>
    <definedName name="__hu5" localSheetId="6" hidden="1">{"'Sheet1'!$L$16"}</definedName>
    <definedName name="__hu5" localSheetId="8" hidden="1">{"'Sheet1'!$L$16"}</definedName>
    <definedName name="__hu5" localSheetId="7" hidden="1">{"'Sheet1'!$L$16"}</definedName>
    <definedName name="__hu5" localSheetId="9" hidden="1">{"'Sheet1'!$L$16"}</definedName>
    <definedName name="__hu5" localSheetId="12" hidden="1">{"'Sheet1'!$L$16"}</definedName>
    <definedName name="__hu5" hidden="1">{"'Sheet1'!$L$16"}</definedName>
    <definedName name="__hu6" localSheetId="10" hidden="1">{"'Sheet1'!$L$16"}</definedName>
    <definedName name="__hu6" localSheetId="11" hidden="1">{"'Sheet1'!$L$16"}</definedName>
    <definedName name="__hu6" localSheetId="6" hidden="1">{"'Sheet1'!$L$16"}</definedName>
    <definedName name="__hu6" localSheetId="8" hidden="1">{"'Sheet1'!$L$16"}</definedName>
    <definedName name="__hu6" localSheetId="7" hidden="1">{"'Sheet1'!$L$16"}</definedName>
    <definedName name="__hu6" localSheetId="9" hidden="1">{"'Sheet1'!$L$16"}</definedName>
    <definedName name="__hu6" localSheetId="12" hidden="1">{"'Sheet1'!$L$16"}</definedName>
    <definedName name="__hu6" hidden="1">{"'Sheet1'!$L$16"}</definedName>
    <definedName name="__IntlFixup" hidden="1">TRUE</definedName>
    <definedName name="__isc1">0.035</definedName>
    <definedName name="__isc2">0.02</definedName>
    <definedName name="__isc3">0.054</definedName>
    <definedName name="__KM188" localSheetId="10">#REF!</definedName>
    <definedName name="__KM188" localSheetId="11">#REF!</definedName>
    <definedName name="__KM188" localSheetId="12">#REF!</definedName>
    <definedName name="__KM188">#REF!</definedName>
    <definedName name="__km189" localSheetId="10">#REF!</definedName>
    <definedName name="__km189" localSheetId="11">#REF!</definedName>
    <definedName name="__km189" localSheetId="12">#REF!</definedName>
    <definedName name="__km189">#REF!</definedName>
    <definedName name="__km190" localSheetId="10">#REF!</definedName>
    <definedName name="__km190" localSheetId="11">#REF!</definedName>
    <definedName name="__km190" localSheetId="12">#REF!</definedName>
    <definedName name="__km190">#REF!</definedName>
    <definedName name="__km191" localSheetId="12">#REF!</definedName>
    <definedName name="__km191">#REF!</definedName>
    <definedName name="__km192" localSheetId="12">#REF!</definedName>
    <definedName name="__km192">#REF!</definedName>
    <definedName name="__km193" localSheetId="12">#REF!</definedName>
    <definedName name="__km193">#REF!</definedName>
    <definedName name="__km194" localSheetId="12">#REF!</definedName>
    <definedName name="__km194">#REF!</definedName>
    <definedName name="__km195" localSheetId="12">#REF!</definedName>
    <definedName name="__km195">#REF!</definedName>
    <definedName name="__km196" localSheetId="12">#REF!</definedName>
    <definedName name="__km196">#REF!</definedName>
    <definedName name="__km197" localSheetId="12">#REF!</definedName>
    <definedName name="__km197">#REF!</definedName>
    <definedName name="__km198" localSheetId="12">#REF!</definedName>
    <definedName name="__km198">#REF!</definedName>
    <definedName name="__Lan1" localSheetId="11" hidden="1">{"'Sheet1'!$L$16"}</definedName>
    <definedName name="__Lan1" localSheetId="9" hidden="1">{"'Sheet1'!$L$16"}</definedName>
    <definedName name="__Lan1" localSheetId="12" hidden="1">{"'Sheet1'!$L$16"}</definedName>
    <definedName name="__Lan1" hidden="1">{"'Sheet1'!$L$16"}</definedName>
    <definedName name="__LAN3" localSheetId="11" hidden="1">{"'Sheet1'!$L$16"}</definedName>
    <definedName name="__LAN3" localSheetId="9" hidden="1">{"'Sheet1'!$L$16"}</definedName>
    <definedName name="__LAN3" localSheetId="12" hidden="1">{"'Sheet1'!$L$16"}</definedName>
    <definedName name="__LAN3" hidden="1">{"'Sheet1'!$L$16"}</definedName>
    <definedName name="__lap1" localSheetId="12">#REF!</definedName>
    <definedName name="__lap1">#REF!</definedName>
    <definedName name="__lap2" localSheetId="12">#REF!</definedName>
    <definedName name="__lap2">#REF!</definedName>
    <definedName name="__lk2" localSheetId="11" hidden="1">{"'Sheet1'!$L$16"}</definedName>
    <definedName name="__lk2" localSheetId="9" hidden="1">{"'Sheet1'!$L$16"}</definedName>
    <definedName name="__lk2" localSheetId="12" hidden="1">{"'Sheet1'!$L$16"}</definedName>
    <definedName name="__lk2" hidden="1">{"'Sheet1'!$L$16"}</definedName>
    <definedName name="__M36" localSheetId="10" hidden="1">{"'Sheet1'!$L$16"}</definedName>
    <definedName name="__M36" localSheetId="11" hidden="1">{"'Sheet1'!$L$16"}</definedName>
    <definedName name="__M36" localSheetId="6" hidden="1">{"'Sheet1'!$L$16"}</definedName>
    <definedName name="__M36" localSheetId="8" hidden="1">{"'Sheet1'!$L$16"}</definedName>
    <definedName name="__M36" localSheetId="7" hidden="1">{"'Sheet1'!$L$16"}</definedName>
    <definedName name="__M36" localSheetId="9" hidden="1">{"'Sheet1'!$L$16"}</definedName>
    <definedName name="__M36" localSheetId="12" hidden="1">{"'Sheet1'!$L$16"}</definedName>
    <definedName name="__M36" hidden="1">{"'Sheet1'!$L$16"}</definedName>
    <definedName name="__MAC12" localSheetId="12">#REF!</definedName>
    <definedName name="__MAC12">#REF!</definedName>
    <definedName name="__MAC46" localSheetId="12">#REF!</definedName>
    <definedName name="__MAC46">#REF!</definedName>
    <definedName name="__NCL100" localSheetId="12">#REF!</definedName>
    <definedName name="__NCL100">#REF!</definedName>
    <definedName name="__NCL200" localSheetId="12">#REF!</definedName>
    <definedName name="__NCL200">#REF!</definedName>
    <definedName name="__NCL250" localSheetId="12">#REF!</definedName>
    <definedName name="__NCL250">#REF!</definedName>
    <definedName name="__NET2" localSheetId="12">#REF!</definedName>
    <definedName name="__NET2">#REF!</definedName>
    <definedName name="__nin190" localSheetId="12">#REF!</definedName>
    <definedName name="__nin190">#REF!</definedName>
    <definedName name="__NSO2" localSheetId="10" hidden="1">{"'Sheet1'!$L$16"}</definedName>
    <definedName name="__NSO2" localSheetId="11" hidden="1">{"'Sheet1'!$L$16"}</definedName>
    <definedName name="__NSO2" localSheetId="6" hidden="1">{"'Sheet1'!$L$16"}</definedName>
    <definedName name="__NSO2" localSheetId="8" hidden="1">{"'Sheet1'!$L$16"}</definedName>
    <definedName name="__NSO2" localSheetId="7" hidden="1">{"'Sheet1'!$L$16"}</definedName>
    <definedName name="__NSO2" localSheetId="9" hidden="1">{"'Sheet1'!$L$16"}</definedName>
    <definedName name="__NSO2" localSheetId="12" hidden="1">{"'Sheet1'!$L$16"}</definedName>
    <definedName name="__NSO2" hidden="1">{"'Sheet1'!$L$16"}</definedName>
    <definedName name="__PA3" localSheetId="10" hidden="1">{"'Sheet1'!$L$16"}</definedName>
    <definedName name="__PA3" localSheetId="11" hidden="1">{"'Sheet1'!$L$16"}</definedName>
    <definedName name="__PA3" localSheetId="6" hidden="1">{"'Sheet1'!$L$16"}</definedName>
    <definedName name="__PA3" localSheetId="8" hidden="1">{"'Sheet1'!$L$16"}</definedName>
    <definedName name="__PA3" localSheetId="7" hidden="1">{"'Sheet1'!$L$16"}</definedName>
    <definedName name="__PA3" localSheetId="9" hidden="1">{"'Sheet1'!$L$16"}</definedName>
    <definedName name="__PA3" localSheetId="12" hidden="1">{"'Sheet1'!$L$16"}</definedName>
    <definedName name="__PA3" hidden="1">{"'Sheet1'!$L$16"}</definedName>
    <definedName name="__PL1242" localSheetId="12">#REF!</definedName>
    <definedName name="__PL1242">#REF!</definedName>
    <definedName name="__Pl2" localSheetId="10" hidden="1">{"'Sheet1'!$L$16"}</definedName>
    <definedName name="__Pl2" localSheetId="11" hidden="1">{"'Sheet1'!$L$16"}</definedName>
    <definedName name="__Pl2" localSheetId="6" hidden="1">{"'Sheet1'!$L$16"}</definedName>
    <definedName name="__Pl2" localSheetId="8" hidden="1">{"'Sheet1'!$L$16"}</definedName>
    <definedName name="__Pl2" localSheetId="7" hidden="1">{"'Sheet1'!$L$16"}</definedName>
    <definedName name="__Pl2" localSheetId="9" hidden="1">{"'Sheet1'!$L$16"}</definedName>
    <definedName name="__Pl2" localSheetId="12" hidden="1">{"'Sheet1'!$L$16"}</definedName>
    <definedName name="__Pl2" hidden="1">{"'Sheet1'!$L$16"}</definedName>
    <definedName name="__phi10" localSheetId="12">#REF!</definedName>
    <definedName name="__phi10">#REF!</definedName>
    <definedName name="__phi12" localSheetId="12">#REF!</definedName>
    <definedName name="__phi12">#REF!</definedName>
    <definedName name="__phi14" localSheetId="12">#REF!</definedName>
    <definedName name="__phi14">#REF!</definedName>
    <definedName name="__phi16" localSheetId="12">#REF!</definedName>
    <definedName name="__phi16">#REF!</definedName>
    <definedName name="__phi18" localSheetId="12">#REF!</definedName>
    <definedName name="__phi18">#REF!</definedName>
    <definedName name="__phi20" localSheetId="12">#REF!</definedName>
    <definedName name="__phi20">#REF!</definedName>
    <definedName name="__phi22" localSheetId="12">#REF!</definedName>
    <definedName name="__phi22">#REF!</definedName>
    <definedName name="__phi25" localSheetId="12">#REF!</definedName>
    <definedName name="__phi25">#REF!</definedName>
    <definedName name="__phi28" localSheetId="12">#REF!</definedName>
    <definedName name="__phi28">#REF!</definedName>
    <definedName name="__phi6" localSheetId="12">#REF!</definedName>
    <definedName name="__phi6">#REF!</definedName>
    <definedName name="__phi8" localSheetId="12">#REF!</definedName>
    <definedName name="__phi8">#REF!</definedName>
    <definedName name="__sat10" localSheetId="12">#REF!</definedName>
    <definedName name="__sat10">#REF!</definedName>
    <definedName name="__sat14" localSheetId="12">#REF!</definedName>
    <definedName name="__sat14">#REF!</definedName>
    <definedName name="__sat16" localSheetId="12">#REF!</definedName>
    <definedName name="__sat16">#REF!</definedName>
    <definedName name="__sat20" localSheetId="12">#REF!</definedName>
    <definedName name="__sat20">#REF!</definedName>
    <definedName name="__sat8" localSheetId="12">#REF!</definedName>
    <definedName name="__sat8">#REF!</definedName>
    <definedName name="__sc1" localSheetId="12">#REF!</definedName>
    <definedName name="__sc1">#REF!</definedName>
    <definedName name="__SC2" localSheetId="12">#REF!</definedName>
    <definedName name="__SC2">#REF!</definedName>
    <definedName name="__sc3" localSheetId="12">#REF!</definedName>
    <definedName name="__sc3">#REF!</definedName>
    <definedName name="__slg1" localSheetId="12">#REF!</definedName>
    <definedName name="__slg1">#REF!</definedName>
    <definedName name="__slg2" localSheetId="12">#REF!</definedName>
    <definedName name="__slg2">#REF!</definedName>
    <definedName name="__slg3" localSheetId="12">#REF!</definedName>
    <definedName name="__slg3">#REF!</definedName>
    <definedName name="__slg4" localSheetId="12">#REF!</definedName>
    <definedName name="__slg4">#REF!</definedName>
    <definedName name="__slg5" localSheetId="12">#REF!</definedName>
    <definedName name="__slg5">#REF!</definedName>
    <definedName name="__slg6" localSheetId="12">#REF!</definedName>
    <definedName name="__slg6">#REF!</definedName>
    <definedName name="__SN3" localSheetId="12">#REF!</definedName>
    <definedName name="__SN3">#REF!</definedName>
    <definedName name="__SOC10">0.3456</definedName>
    <definedName name="__SOC8">0.2827</definedName>
    <definedName name="__Sta1">531.877</definedName>
    <definedName name="__Sta2">561.952</definedName>
    <definedName name="__Sta3">712.202</definedName>
    <definedName name="__Sta4">762.202</definedName>
    <definedName name="__sua20" localSheetId="10">#REF!</definedName>
    <definedName name="__sua20" localSheetId="11">#REF!</definedName>
    <definedName name="__sua20" localSheetId="12">#REF!</definedName>
    <definedName name="__sua20">#REF!</definedName>
    <definedName name="__sua30" localSheetId="10">#REF!</definedName>
    <definedName name="__sua30" localSheetId="11">#REF!</definedName>
    <definedName name="__sua30" localSheetId="12">#REF!</definedName>
    <definedName name="__sua30">#REF!</definedName>
    <definedName name="__TB1" localSheetId="10">#REF!</definedName>
    <definedName name="__TB1" localSheetId="11">#REF!</definedName>
    <definedName name="__TB1" localSheetId="12">#REF!</definedName>
    <definedName name="__TB1">#REF!</definedName>
    <definedName name="__TL1" localSheetId="12">#REF!</definedName>
    <definedName name="__TL1">#REF!</definedName>
    <definedName name="__TL2" localSheetId="12">#REF!</definedName>
    <definedName name="__TL2">#REF!</definedName>
    <definedName name="__TL3" localSheetId="12">#REF!</definedName>
    <definedName name="__TL3">#REF!</definedName>
    <definedName name="__TLA120" localSheetId="12">#REF!</definedName>
    <definedName name="__TLA120">#REF!</definedName>
    <definedName name="__TLA35" localSheetId="12">#REF!</definedName>
    <definedName name="__TLA35">#REF!</definedName>
    <definedName name="__TLA50" localSheetId="12">#REF!</definedName>
    <definedName name="__TLA50">#REF!</definedName>
    <definedName name="__TLA70" localSheetId="12">#REF!</definedName>
    <definedName name="__TLA70">#REF!</definedName>
    <definedName name="__TLA95" localSheetId="12">#REF!</definedName>
    <definedName name="__TLA95">#REF!</definedName>
    <definedName name="__tt3" localSheetId="11" hidden="1">{"'Sheet1'!$L$16"}</definedName>
    <definedName name="__tt3" localSheetId="9" hidden="1">{"'Sheet1'!$L$16"}</definedName>
    <definedName name="__tt3" localSheetId="12" hidden="1">{"'Sheet1'!$L$16"}</definedName>
    <definedName name="__tt3" hidden="1">{"'Sheet1'!$L$16"}</definedName>
    <definedName name="__TT31" localSheetId="11" hidden="1">{"'Sheet1'!$L$16"}</definedName>
    <definedName name="__TT31" localSheetId="9" hidden="1">{"'Sheet1'!$L$16"}</definedName>
    <definedName name="__TT31" localSheetId="12" hidden="1">{"'Sheet1'!$L$16"}</definedName>
    <definedName name="__TT31" hidden="1">{"'Sheet1'!$L$16"}</definedName>
    <definedName name="__TH1" localSheetId="12">#REF!</definedName>
    <definedName name="__TH1">#REF!</definedName>
    <definedName name="__TH2" localSheetId="12">#REF!</definedName>
    <definedName name="__TH2">#REF!</definedName>
    <definedName name="__TH3" localSheetId="12">#REF!</definedName>
    <definedName name="__TH3">#REF!</definedName>
    <definedName name="__Tru21" localSheetId="10" hidden="1">{"'Sheet1'!$L$16"}</definedName>
    <definedName name="__Tru21" localSheetId="11" hidden="1">{"'Sheet1'!$L$16"}</definedName>
    <definedName name="__Tru21" localSheetId="6" hidden="1">{"'Sheet1'!$L$16"}</definedName>
    <definedName name="__Tru21" localSheetId="8" hidden="1">{"'Sheet1'!$L$16"}</definedName>
    <definedName name="__Tru21" localSheetId="7" hidden="1">{"'Sheet1'!$L$16"}</definedName>
    <definedName name="__Tru21" localSheetId="9" hidden="1">{"'Sheet1'!$L$16"}</definedName>
    <definedName name="__Tru21" localSheetId="12" hidden="1">{"'Sheet1'!$L$16"}</definedName>
    <definedName name="__Tru21" hidden="1">{"'Sheet1'!$L$16"}</definedName>
    <definedName name="__vc1" localSheetId="12">#REF!</definedName>
    <definedName name="__vc1">#REF!</definedName>
    <definedName name="__vc2" localSheetId="12">#REF!</definedName>
    <definedName name="__vc2">#REF!</definedName>
    <definedName name="__vc3" localSheetId="12">#REF!</definedName>
    <definedName name="__vc3">#REF!</definedName>
    <definedName name="__VL100" localSheetId="12">#REF!</definedName>
    <definedName name="__VL100">#REF!</definedName>
    <definedName name="__vl2" localSheetId="10" hidden="1">{"'Sheet1'!$L$16"}</definedName>
    <definedName name="__vl2" localSheetId="11" hidden="1">{"'Sheet1'!$L$16"}</definedName>
    <definedName name="__vl2" localSheetId="9" hidden="1">{"'Sheet1'!$L$16"}</definedName>
    <definedName name="__vl2" localSheetId="12" hidden="1">{"'Sheet1'!$L$16"}</definedName>
    <definedName name="__vl2" hidden="1">{"'Sheet1'!$L$16"}</definedName>
    <definedName name="__VL250" localSheetId="12">#REF!</definedName>
    <definedName name="__VL250">#REF!</definedName>
    <definedName name="__xlfn.BAHTTEXT" hidden="1">#NAME?</definedName>
    <definedName name="_1">#N/A</definedName>
    <definedName name="_1000A01">#N/A</definedName>
    <definedName name="_2">#N/A</definedName>
    <definedName name="_40x4">5100</definedName>
    <definedName name="_a1" localSheetId="10" hidden="1">{"'Sheet1'!$L$16"}</definedName>
    <definedName name="_a1" localSheetId="11" hidden="1">{"'Sheet1'!$L$16"}</definedName>
    <definedName name="_a1" localSheetId="6" hidden="1">{"'Sheet1'!$L$16"}</definedName>
    <definedName name="_a1" localSheetId="8" hidden="1">{"'Sheet1'!$L$16"}</definedName>
    <definedName name="_a1" localSheetId="7" hidden="1">{"'Sheet1'!$L$16"}</definedName>
    <definedName name="_a1" localSheetId="9" hidden="1">{"'Sheet1'!$L$16"}</definedName>
    <definedName name="_a1" localSheetId="12" hidden="1">{"'Sheet1'!$L$16"}</definedName>
    <definedName name="_a1" hidden="1">{"'Sheet1'!$L$16"}</definedName>
    <definedName name="_a129" localSheetId="11" hidden="1">{"Offgrid",#N/A,FALSE,"OFFGRID";"Region",#N/A,FALSE,"REGION";"Offgrid -2",#N/A,FALSE,"OFFGRID";"WTP",#N/A,FALSE,"WTP";"WTP -2",#N/A,FALSE,"WTP";"Project",#N/A,FALSE,"PROJECT";"Summary -2",#N/A,FALSE,"SUMMARY"}</definedName>
    <definedName name="_a129" localSheetId="9" hidden="1">{"Offgrid",#N/A,FALSE,"OFFGRID";"Region",#N/A,FALSE,"REGION";"Offgrid -2",#N/A,FALSE,"OFFGRID";"WTP",#N/A,FALSE,"WTP";"WTP -2",#N/A,FALSE,"WTP";"Project",#N/A,FALSE,"PROJECT";"Summary -2",#N/A,FALSE,"SUMMARY"}</definedName>
    <definedName name="_a129" localSheetId="12"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11" hidden="1">{"Offgrid",#N/A,FALSE,"OFFGRID";"Region",#N/A,FALSE,"REGION";"Offgrid -2",#N/A,FALSE,"OFFGRID";"WTP",#N/A,FALSE,"WTP";"WTP -2",#N/A,FALSE,"WTP";"Project",#N/A,FALSE,"PROJECT";"Summary -2",#N/A,FALSE,"SUMMARY"}</definedName>
    <definedName name="_a130" localSheetId="9" hidden="1">{"Offgrid",#N/A,FALSE,"OFFGRID";"Region",#N/A,FALSE,"REGION";"Offgrid -2",#N/A,FALSE,"OFFGRID";"WTP",#N/A,FALSE,"WTP";"WTP -2",#N/A,FALSE,"WTP";"Project",#N/A,FALSE,"PROJECT";"Summary -2",#N/A,FALSE,"SUMMARY"}</definedName>
    <definedName name="_a130" localSheetId="12"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2" localSheetId="11" hidden="1">{"'Sheet1'!$L$16"}</definedName>
    <definedName name="_a2" localSheetId="9" hidden="1">{"'Sheet1'!$L$16"}</definedName>
    <definedName name="_a2" localSheetId="12" hidden="1">{"'Sheet1'!$L$16"}</definedName>
    <definedName name="_a2" hidden="1">{"'Sheet1'!$L$16"}</definedName>
    <definedName name="_A4" localSheetId="11" hidden="1">{"'Sheet1'!$L$16"}</definedName>
    <definedName name="_A4" localSheetId="9" hidden="1">{"'Sheet1'!$L$16"}</definedName>
    <definedName name="_A4" localSheetId="12" hidden="1">{"'Sheet1'!$L$16"}</definedName>
    <definedName name="_A4" hidden="1">{"'Sheet1'!$L$16"}</definedName>
    <definedName name="_B1" localSheetId="10" hidden="1">{"'Sheet1'!$L$16"}</definedName>
    <definedName name="_B1" localSheetId="11" hidden="1">{"'Sheet1'!$L$16"}</definedName>
    <definedName name="_B1" localSheetId="6" hidden="1">{"'Sheet1'!$L$16"}</definedName>
    <definedName name="_B1" localSheetId="8" hidden="1">{"'Sheet1'!$L$16"}</definedName>
    <definedName name="_B1" localSheetId="7" hidden="1">{"'Sheet1'!$L$16"}</definedName>
    <definedName name="_B1" localSheetId="9" hidden="1">{"'Sheet1'!$L$16"}</definedName>
    <definedName name="_B1" localSheetId="12" hidden="1">{"'Sheet1'!$L$16"}</definedName>
    <definedName name="_B1" hidden="1">{"'Sheet1'!$L$16"}</definedName>
    <definedName name="_b4" localSheetId="11" hidden="1">{"'Sheet1'!$L$16"}</definedName>
    <definedName name="_b4" localSheetId="9" hidden="1">{"'Sheet1'!$L$16"}</definedName>
    <definedName name="_b4" localSheetId="12" hidden="1">{"'Sheet1'!$L$16"}</definedName>
    <definedName name="_b4" hidden="1">{"'Sheet1'!$L$16"}</definedName>
    <definedName name="_ba1" localSheetId="11" hidden="1">{#N/A,#N/A,FALSE,"Chi tiÆt"}</definedName>
    <definedName name="_ba1" localSheetId="9" hidden="1">{#N/A,#N/A,FALSE,"Chi tiÆt"}</definedName>
    <definedName name="_ba1" localSheetId="12" hidden="1">{#N/A,#N/A,FALSE,"Chi tiÆt"}</definedName>
    <definedName name="_ba1" hidden="1">{#N/A,#N/A,FALSE,"Chi tiÆt"}</definedName>
    <definedName name="_ban2" localSheetId="10" hidden="1">{"'Sheet1'!$L$16"}</definedName>
    <definedName name="_ban2" localSheetId="11" hidden="1">{"'Sheet1'!$L$16"}</definedName>
    <definedName name="_ban2" localSheetId="6" hidden="1">{"'Sheet1'!$L$16"}</definedName>
    <definedName name="_ban2" localSheetId="8" hidden="1">{"'Sheet1'!$L$16"}</definedName>
    <definedName name="_ban2" localSheetId="7" hidden="1">{"'Sheet1'!$L$16"}</definedName>
    <definedName name="_ban2" localSheetId="9" hidden="1">{"'Sheet1'!$L$16"}</definedName>
    <definedName name="_ban2" localSheetId="12" hidden="1">{"'Sheet1'!$L$16"}</definedName>
    <definedName name="_ban2" hidden="1">{"'Sheet1'!$L$16"}</definedName>
    <definedName name="_boi1" localSheetId="4">#REF!</definedName>
    <definedName name="_boi1" localSheetId="5">#REF!</definedName>
    <definedName name="_boi1" localSheetId="12">#REF!</definedName>
    <definedName name="_boi1">#REF!</definedName>
    <definedName name="_boi2" localSheetId="4">#REF!</definedName>
    <definedName name="_boi2" localSheetId="5">#REF!</definedName>
    <definedName name="_boi2" localSheetId="12">#REF!</definedName>
    <definedName name="_boi2">#REF!</definedName>
    <definedName name="_boi3" localSheetId="4">#REF!</definedName>
    <definedName name="_boi3" localSheetId="5">#REF!</definedName>
    <definedName name="_boi3" localSheetId="12">#REF!</definedName>
    <definedName name="_boi3">#REF!</definedName>
    <definedName name="_boi4" localSheetId="4">#REF!</definedName>
    <definedName name="_boi4" localSheetId="5">#REF!</definedName>
    <definedName name="_boi4" localSheetId="12">#REF!</definedName>
    <definedName name="_boi4">#REF!</definedName>
    <definedName name="_btm10" localSheetId="12">#REF!</definedName>
    <definedName name="_btm10">#REF!</definedName>
    <definedName name="_btm100" localSheetId="12">#REF!</definedName>
    <definedName name="_btm100">#REF!</definedName>
    <definedName name="_BTM250" localSheetId="4">#REF!</definedName>
    <definedName name="_BTM250" localSheetId="5">#REF!</definedName>
    <definedName name="_BTM250" localSheetId="12">#REF!</definedName>
    <definedName name="_BTM250">#REF!</definedName>
    <definedName name="_btM300" localSheetId="4">#REF!</definedName>
    <definedName name="_btM300" localSheetId="5">#REF!</definedName>
    <definedName name="_btM300" localSheetId="12">#REF!</definedName>
    <definedName name="_btM300">#REF!</definedName>
    <definedName name="_Builtin155" hidden="1">#N/A</definedName>
    <definedName name="_cao1" localSheetId="4">#REF!</definedName>
    <definedName name="_cao1" localSheetId="5">#REF!</definedName>
    <definedName name="_cao1" localSheetId="12">#REF!</definedName>
    <definedName name="_cao1">#REF!</definedName>
    <definedName name="_cao2" localSheetId="4">#REF!</definedName>
    <definedName name="_cao2" localSheetId="5">#REF!</definedName>
    <definedName name="_cao2" localSheetId="12">#REF!</definedName>
    <definedName name="_cao2">#REF!</definedName>
    <definedName name="_cao3" localSheetId="4">#REF!</definedName>
    <definedName name="_cao3" localSheetId="5">#REF!</definedName>
    <definedName name="_cao3" localSheetId="12">#REF!</definedName>
    <definedName name="_cao3">#REF!</definedName>
    <definedName name="_cao4" localSheetId="4">#REF!</definedName>
    <definedName name="_cao4" localSheetId="5">#REF!</definedName>
    <definedName name="_cao4" localSheetId="12">#REF!</definedName>
    <definedName name="_cao4">#REF!</definedName>
    <definedName name="_cao5" localSheetId="4">#REF!</definedName>
    <definedName name="_cao5" localSheetId="5">#REF!</definedName>
    <definedName name="_cao5" localSheetId="12">#REF!</definedName>
    <definedName name="_cao5">#REF!</definedName>
    <definedName name="_cao6" localSheetId="4">#REF!</definedName>
    <definedName name="_cao6" localSheetId="5">#REF!</definedName>
    <definedName name="_cao6" localSheetId="12">#REF!</definedName>
    <definedName name="_cao6">#REF!</definedName>
    <definedName name="_CD2" localSheetId="11" hidden="1">{"'Sheet1'!$L$16"}</definedName>
    <definedName name="_CD2" localSheetId="9" hidden="1">{"'Sheet1'!$L$16"}</definedName>
    <definedName name="_CD2" localSheetId="12" hidden="1">{"'Sheet1'!$L$16"}</definedName>
    <definedName name="_CD2" hidden="1">{"'Sheet1'!$L$16"}</definedName>
    <definedName name="_cep1" localSheetId="11" hidden="1">{"'Sheet1'!$L$16"}</definedName>
    <definedName name="_cep1" localSheetId="9" hidden="1">{"'Sheet1'!$L$16"}</definedName>
    <definedName name="_cep1" localSheetId="12" hidden="1">{"'Sheet1'!$L$16"}</definedName>
    <definedName name="_cep1" hidden="1">{"'Sheet1'!$L$16"}</definedName>
    <definedName name="_Coc39" localSheetId="11" hidden="1">{"'Sheet1'!$L$16"}</definedName>
    <definedName name="_Coc39" localSheetId="9" hidden="1">{"'Sheet1'!$L$16"}</definedName>
    <definedName name="_Coc39" localSheetId="12" hidden="1">{"'Sheet1'!$L$16"}</definedName>
    <definedName name="_Coc39" hidden="1">{"'Sheet1'!$L$16"}</definedName>
    <definedName name="_CON1" localSheetId="4">#REF!</definedName>
    <definedName name="_CON1" localSheetId="5">#REF!</definedName>
    <definedName name="_CON1" localSheetId="12">#REF!</definedName>
    <definedName name="_CON1">#REF!</definedName>
    <definedName name="_CON2" localSheetId="4">#REF!</definedName>
    <definedName name="_CON2" localSheetId="5">#REF!</definedName>
    <definedName name="_CON2" localSheetId="12">#REF!</definedName>
    <definedName name="_CON2">#REF!</definedName>
    <definedName name="_d1500" localSheetId="11" hidden="1">{"'Sheet1'!$L$16"}</definedName>
    <definedName name="_d1500" localSheetId="9" hidden="1">{"'Sheet1'!$L$16"}</definedName>
    <definedName name="_d1500" localSheetId="12" hidden="1">{"'Sheet1'!$L$16"}</definedName>
    <definedName name="_d1500" hidden="1">{"'Sheet1'!$L$16"}</definedName>
    <definedName name="_dai1" localSheetId="4">#REF!</definedName>
    <definedName name="_dai1" localSheetId="5">#REF!</definedName>
    <definedName name="_dai1" localSheetId="12">#REF!</definedName>
    <definedName name="_dai1">#REF!</definedName>
    <definedName name="_dai2" localSheetId="4">#REF!</definedName>
    <definedName name="_dai2" localSheetId="5">#REF!</definedName>
    <definedName name="_dai2" localSheetId="12">#REF!</definedName>
    <definedName name="_dai2">#REF!</definedName>
    <definedName name="_dai3" localSheetId="4">#REF!</definedName>
    <definedName name="_dai3" localSheetId="5">#REF!</definedName>
    <definedName name="_dai3" localSheetId="12">#REF!</definedName>
    <definedName name="_dai3">#REF!</definedName>
    <definedName name="_dai4" localSheetId="4">#REF!</definedName>
    <definedName name="_dai4" localSheetId="5">#REF!</definedName>
    <definedName name="_dai4" localSheetId="12">#REF!</definedName>
    <definedName name="_dai4">#REF!</definedName>
    <definedName name="_dai5" localSheetId="4">#REF!</definedName>
    <definedName name="_dai5" localSheetId="5">#REF!</definedName>
    <definedName name="_dai5" localSheetId="12">#REF!</definedName>
    <definedName name="_dai5">#REF!</definedName>
    <definedName name="_dai6" localSheetId="4">#REF!</definedName>
    <definedName name="_dai6" localSheetId="5">#REF!</definedName>
    <definedName name="_dai6" localSheetId="12">#REF!</definedName>
    <definedName name="_dai6">#REF!</definedName>
    <definedName name="_dan1" localSheetId="4">#REF!</definedName>
    <definedName name="_dan1" localSheetId="5">#REF!</definedName>
    <definedName name="_dan1" localSheetId="12">#REF!</definedName>
    <definedName name="_dan1">#REF!</definedName>
    <definedName name="_dan2" localSheetId="4">#REF!</definedName>
    <definedName name="_dan2" localSheetId="5">#REF!</definedName>
    <definedName name="_dan2" localSheetId="12">#REF!</definedName>
    <definedName name="_dan2">#REF!</definedName>
    <definedName name="_dao1" localSheetId="4">#REF!</definedName>
    <definedName name="_dao1" localSheetId="5">#REF!</definedName>
    <definedName name="_dao1" localSheetId="12">#REF!</definedName>
    <definedName name="_dao1">#REF!</definedName>
    <definedName name="_dbu1" localSheetId="4">#REF!</definedName>
    <definedName name="_dbu1" localSheetId="5">#REF!</definedName>
    <definedName name="_dbu1" localSheetId="12">#REF!</definedName>
    <definedName name="_dbu1">#REF!</definedName>
    <definedName name="_dbu2" localSheetId="4">#REF!</definedName>
    <definedName name="_dbu2" localSheetId="5">#REF!</definedName>
    <definedName name="_dbu2" localSheetId="12">#REF!</definedName>
    <definedName name="_dbu2">#REF!</definedName>
    <definedName name="_ddn400" localSheetId="4">#REF!</definedName>
    <definedName name="_ddn400" localSheetId="5">#REF!</definedName>
    <definedName name="_ddn400" localSheetId="12">#REF!</definedName>
    <definedName name="_ddn400">#REF!</definedName>
    <definedName name="_ddn600" localSheetId="4">#REF!</definedName>
    <definedName name="_ddn600" localSheetId="5">#REF!</definedName>
    <definedName name="_ddn600" localSheetId="12">#REF!</definedName>
    <definedName name="_ddn600">#REF!</definedName>
    <definedName name="_f5" localSheetId="11" hidden="1">{"'Sheet1'!$L$16"}</definedName>
    <definedName name="_f5" localSheetId="9" hidden="1">{"'Sheet1'!$L$16"}</definedName>
    <definedName name="_f5" localSheetId="12" hidden="1">{"'Sheet1'!$L$16"}</definedName>
    <definedName name="_f5" hidden="1">{"'Sheet1'!$L$16"}</definedName>
    <definedName name="_Fill" localSheetId="4" hidden="1">#REF!</definedName>
    <definedName name="_Fill" localSheetId="5" hidden="1">#REF!</definedName>
    <definedName name="_Fill" localSheetId="8" hidden="1">#REF!</definedName>
    <definedName name="_Fill" localSheetId="7" hidden="1">#REF!</definedName>
    <definedName name="_Fill" localSheetId="9" hidden="1">#REF!</definedName>
    <definedName name="_Fill" localSheetId="12" hidden="1">#REF!</definedName>
    <definedName name="_Fill" hidden="1">#REF!</definedName>
    <definedName name="_xlnm._FilterDatabase" localSheetId="10" hidden="1">'Bieu 38b'!$13:$437</definedName>
    <definedName name="_xlnm._FilterDatabase" localSheetId="11" hidden="1">'Bieu 38b (2)'!$13:$437</definedName>
    <definedName name="_xlnm._FilterDatabase" localSheetId="8" hidden="1">#REF!</definedName>
    <definedName name="_xlnm._FilterDatabase" localSheetId="7" hidden="1">#REF!</definedName>
    <definedName name="_xlnm._FilterDatabase" localSheetId="9" hidden="1">#REF!</definedName>
    <definedName name="_xlnm._FilterDatabase" localSheetId="12" hidden="1">#REF!</definedName>
    <definedName name="_xlnm._FilterDatabase" hidden="1">#REF!</definedName>
    <definedName name="_Goi8" localSheetId="11" hidden="1">{"'Sheet1'!$L$16"}</definedName>
    <definedName name="_Goi8" localSheetId="9" hidden="1">{"'Sheet1'!$L$16"}</definedName>
    <definedName name="_Goi8" localSheetId="12" hidden="1">{"'Sheet1'!$L$16"}</definedName>
    <definedName name="_Goi8" hidden="1">{"'Sheet1'!$L$16"}</definedName>
    <definedName name="_gon4" localSheetId="10">#REF!</definedName>
    <definedName name="_gon4" localSheetId="11">#REF!</definedName>
    <definedName name="_gon4" localSheetId="4">#REF!</definedName>
    <definedName name="_gon4" localSheetId="5">#REF!</definedName>
    <definedName name="_gon4" localSheetId="12">#REF!</definedName>
    <definedName name="_gon4">#REF!</definedName>
    <definedName name="_h1" localSheetId="10" hidden="1">{"'Sheet1'!$L$16"}</definedName>
    <definedName name="_h1" localSheetId="11" hidden="1">{"'Sheet1'!$L$16"}</definedName>
    <definedName name="_h1" localSheetId="6" hidden="1">{"'Sheet1'!$L$16"}</definedName>
    <definedName name="_h1" localSheetId="8" hidden="1">{"'Sheet1'!$L$16"}</definedName>
    <definedName name="_h1" localSheetId="7" hidden="1">{"'Sheet1'!$L$16"}</definedName>
    <definedName name="_h1" localSheetId="9" hidden="1">{"'Sheet1'!$L$16"}</definedName>
    <definedName name="_h1" localSheetId="12" hidden="1">{"'Sheet1'!$L$16"}</definedName>
    <definedName name="_h1" hidden="1">{"'Sheet1'!$L$16"}</definedName>
    <definedName name="_hom2" localSheetId="12">#REF!</definedName>
    <definedName name="_hom2">#REF!</definedName>
    <definedName name="_hsm2">1.1289</definedName>
    <definedName name="_hu1" localSheetId="10" hidden="1">{"'Sheet1'!$L$16"}</definedName>
    <definedName name="_hu1" localSheetId="11" hidden="1">{"'Sheet1'!$L$16"}</definedName>
    <definedName name="_hu1" localSheetId="6" hidden="1">{"'Sheet1'!$L$16"}</definedName>
    <definedName name="_hu1" localSheetId="8" hidden="1">{"'Sheet1'!$L$16"}</definedName>
    <definedName name="_hu1" localSheetId="7" hidden="1">{"'Sheet1'!$L$16"}</definedName>
    <definedName name="_hu1" localSheetId="9" hidden="1">{"'Sheet1'!$L$16"}</definedName>
    <definedName name="_hu1" localSheetId="12" hidden="1">{"'Sheet1'!$L$16"}</definedName>
    <definedName name="_hu1" hidden="1">{"'Sheet1'!$L$16"}</definedName>
    <definedName name="_hu2" localSheetId="10" hidden="1">{"'Sheet1'!$L$16"}</definedName>
    <definedName name="_hu2" localSheetId="11" hidden="1">{"'Sheet1'!$L$16"}</definedName>
    <definedName name="_hu2" localSheetId="6" hidden="1">{"'Sheet1'!$L$16"}</definedName>
    <definedName name="_hu2" localSheetId="8" hidden="1">{"'Sheet1'!$L$16"}</definedName>
    <definedName name="_hu2" localSheetId="7" hidden="1">{"'Sheet1'!$L$16"}</definedName>
    <definedName name="_hu2" localSheetId="9" hidden="1">{"'Sheet1'!$L$16"}</definedName>
    <definedName name="_hu2" localSheetId="12" hidden="1">{"'Sheet1'!$L$16"}</definedName>
    <definedName name="_hu2" hidden="1">{"'Sheet1'!$L$16"}</definedName>
    <definedName name="_hu5" localSheetId="10" hidden="1">{"'Sheet1'!$L$16"}</definedName>
    <definedName name="_hu5" localSheetId="11" hidden="1">{"'Sheet1'!$L$16"}</definedName>
    <definedName name="_hu5" localSheetId="6" hidden="1">{"'Sheet1'!$L$16"}</definedName>
    <definedName name="_hu5" localSheetId="8" hidden="1">{"'Sheet1'!$L$16"}</definedName>
    <definedName name="_hu5" localSheetId="7" hidden="1">{"'Sheet1'!$L$16"}</definedName>
    <definedName name="_hu5" localSheetId="9" hidden="1">{"'Sheet1'!$L$16"}</definedName>
    <definedName name="_hu5" localSheetId="12" hidden="1">{"'Sheet1'!$L$16"}</definedName>
    <definedName name="_hu5" hidden="1">{"'Sheet1'!$L$16"}</definedName>
    <definedName name="_hu6" localSheetId="10" hidden="1">{"'Sheet1'!$L$16"}</definedName>
    <definedName name="_hu6" localSheetId="11" hidden="1">{"'Sheet1'!$L$16"}</definedName>
    <definedName name="_hu6" localSheetId="6" hidden="1">{"'Sheet1'!$L$16"}</definedName>
    <definedName name="_hu6" localSheetId="8" hidden="1">{"'Sheet1'!$L$16"}</definedName>
    <definedName name="_hu6" localSheetId="7" hidden="1">{"'Sheet1'!$L$16"}</definedName>
    <definedName name="_hu6" localSheetId="9" hidden="1">{"'Sheet1'!$L$16"}</definedName>
    <definedName name="_hu6" localSheetId="12" hidden="1">{"'Sheet1'!$L$16"}</definedName>
    <definedName name="_hu6" hidden="1">{"'Sheet1'!$L$16"}</definedName>
    <definedName name="_isc1">0.035</definedName>
    <definedName name="_isc2">0.02</definedName>
    <definedName name="_isc3">0.054</definedName>
    <definedName name="_K146" localSheetId="11" hidden="1">{"'Sheet1'!$L$16"}</definedName>
    <definedName name="_K146" localSheetId="9" hidden="1">{"'Sheet1'!$L$16"}</definedName>
    <definedName name="_K146" localSheetId="12" hidden="1">{"'Sheet1'!$L$16"}</definedName>
    <definedName name="_K146" hidden="1">{"'Sheet1'!$L$16"}</definedName>
    <definedName name="_k27" localSheetId="11" hidden="1">{"'Sheet1'!$L$16"}</definedName>
    <definedName name="_k27" localSheetId="9" hidden="1">{"'Sheet1'!$L$16"}</definedName>
    <definedName name="_k27" localSheetId="12" hidden="1">{"'Sheet1'!$L$16"}</definedName>
    <definedName name="_k27" hidden="1">{"'Sheet1'!$L$16"}</definedName>
    <definedName name="_Key1" localSheetId="3" hidden="1">#REF!</definedName>
    <definedName name="_Key1" localSheetId="10" hidden="1">#REF!</definedName>
    <definedName name="_Key1" localSheetId="11" hidden="1">#REF!</definedName>
    <definedName name="_Key1" localSheetId="6" hidden="1">#REF!</definedName>
    <definedName name="_Key1" localSheetId="4" hidden="1">#REF!</definedName>
    <definedName name="_Key1" localSheetId="5" hidden="1">#REF!</definedName>
    <definedName name="_Key1" localSheetId="8" hidden="1">#REF!</definedName>
    <definedName name="_Key1" localSheetId="7" hidden="1">#REF!</definedName>
    <definedName name="_Key1" localSheetId="9" hidden="1">#REF!</definedName>
    <definedName name="_Key1" localSheetId="12" hidden="1">#REF!</definedName>
    <definedName name="_Key1" hidden="1">#REF!</definedName>
    <definedName name="_Key2" localSheetId="3" hidden="1">#REF!</definedName>
    <definedName name="_Key2" localSheetId="10" hidden="1">#REF!</definedName>
    <definedName name="_Key2" localSheetId="11" hidden="1">#REF!</definedName>
    <definedName name="_Key2" localSheetId="6" hidden="1">#REF!</definedName>
    <definedName name="_Key2" localSheetId="4" hidden="1">#REF!</definedName>
    <definedName name="_Key2" localSheetId="5" hidden="1">#REF!</definedName>
    <definedName name="_Key2" localSheetId="8" hidden="1">#REF!</definedName>
    <definedName name="_Key2" localSheetId="7" hidden="1">#REF!</definedName>
    <definedName name="_Key2" localSheetId="9" hidden="1">#REF!</definedName>
    <definedName name="_Key2" localSheetId="12" hidden="1">#REF!</definedName>
    <definedName name="_Key2" hidden="1">#REF!</definedName>
    <definedName name="_km03" localSheetId="11" hidden="1">{"'Sheet1'!$L$16"}</definedName>
    <definedName name="_km03" localSheetId="9" hidden="1">{"'Sheet1'!$L$16"}</definedName>
    <definedName name="_km03" localSheetId="12" hidden="1">{"'Sheet1'!$L$16"}</definedName>
    <definedName name="_km03" hidden="1">{"'Sheet1'!$L$16"}</definedName>
    <definedName name="_KM188" localSheetId="12">#REF!</definedName>
    <definedName name="_KM188">#REF!</definedName>
    <definedName name="_km189" localSheetId="12">#REF!</definedName>
    <definedName name="_km189">#REF!</definedName>
    <definedName name="_km190" localSheetId="4">#REF!</definedName>
    <definedName name="_km190" localSheetId="5">#REF!</definedName>
    <definedName name="_km190" localSheetId="12">#REF!</definedName>
    <definedName name="_km190">#REF!</definedName>
    <definedName name="_km191" localSheetId="4">#REF!</definedName>
    <definedName name="_km191" localSheetId="5">#REF!</definedName>
    <definedName name="_km191" localSheetId="12">#REF!</definedName>
    <definedName name="_km191">#REF!</definedName>
    <definedName name="_km192" localSheetId="4">#REF!</definedName>
    <definedName name="_km192" localSheetId="5">#REF!</definedName>
    <definedName name="_km192" localSheetId="12">#REF!</definedName>
    <definedName name="_km192">#REF!</definedName>
    <definedName name="_km193" localSheetId="12">#REF!</definedName>
    <definedName name="_km193">#REF!</definedName>
    <definedName name="_km194" localSheetId="12">#REF!</definedName>
    <definedName name="_km194">#REF!</definedName>
    <definedName name="_km195" localSheetId="12">#REF!</definedName>
    <definedName name="_km195">#REF!</definedName>
    <definedName name="_km196" localSheetId="12">#REF!</definedName>
    <definedName name="_km196">#REF!</definedName>
    <definedName name="_km197" localSheetId="12">#REF!</definedName>
    <definedName name="_km197">#REF!</definedName>
    <definedName name="_km198" localSheetId="12">#REF!</definedName>
    <definedName name="_km198">#REF!</definedName>
    <definedName name="_KH08" localSheetId="11" hidden="1">{#N/A,#N/A,FALSE,"Chi tiÆt"}</definedName>
    <definedName name="_KH08" localSheetId="9" hidden="1">{#N/A,#N/A,FALSE,"Chi tiÆt"}</definedName>
    <definedName name="_KH08" localSheetId="12" hidden="1">{#N/A,#N/A,FALSE,"Chi tiÆt"}</definedName>
    <definedName name="_KH08" hidden="1">{#N/A,#N/A,FALSE,"Chi tiÆt"}</definedName>
    <definedName name="_L123" localSheetId="11" hidden="1">{"'Sheet1'!$L$16"}</definedName>
    <definedName name="_L123" localSheetId="9" hidden="1">{"'Sheet1'!$L$16"}</definedName>
    <definedName name="_L123" localSheetId="12" hidden="1">{"'Sheet1'!$L$16"}</definedName>
    <definedName name="_L123" hidden="1">{"'Sheet1'!$L$16"}</definedName>
    <definedName name="_L1234" localSheetId="11" hidden="1">{"'Sheet1'!$L$16"}</definedName>
    <definedName name="_L1234" localSheetId="9" hidden="1">{"'Sheet1'!$L$16"}</definedName>
    <definedName name="_L1234" localSheetId="12" hidden="1">{"'Sheet1'!$L$16"}</definedName>
    <definedName name="_L1234" hidden="1">{"'Sheet1'!$L$16"}</definedName>
    <definedName name="_Lan1" localSheetId="11" hidden="1">{"'Sheet1'!$L$16"}</definedName>
    <definedName name="_Lan1" localSheetId="9" hidden="1">{"'Sheet1'!$L$16"}</definedName>
    <definedName name="_Lan1" localSheetId="12" hidden="1">{"'Sheet1'!$L$16"}</definedName>
    <definedName name="_Lan1" hidden="1">{"'Sheet1'!$L$16"}</definedName>
    <definedName name="_LAN3" localSheetId="11" hidden="1">{"'Sheet1'!$L$16"}</definedName>
    <definedName name="_LAN3" localSheetId="9" hidden="1">{"'Sheet1'!$L$16"}</definedName>
    <definedName name="_LAN3" localSheetId="12" hidden="1">{"'Sheet1'!$L$16"}</definedName>
    <definedName name="_LAN3" hidden="1">{"'Sheet1'!$L$16"}</definedName>
    <definedName name="_lap1" localSheetId="4">#REF!</definedName>
    <definedName name="_lap1" localSheetId="5">#REF!</definedName>
    <definedName name="_lap1" localSheetId="12">#REF!</definedName>
    <definedName name="_lap1">#REF!</definedName>
    <definedName name="_lap2" localSheetId="4">#REF!</definedName>
    <definedName name="_lap2" localSheetId="5">#REF!</definedName>
    <definedName name="_lap2" localSheetId="12">#REF!</definedName>
    <definedName name="_lap2">#REF!</definedName>
    <definedName name="_lk2" localSheetId="11" hidden="1">{"'Sheet1'!$L$16"}</definedName>
    <definedName name="_lk2" localSheetId="9" hidden="1">{"'Sheet1'!$L$16"}</definedName>
    <definedName name="_lk2" localSheetId="12" hidden="1">{"'Sheet1'!$L$16"}</definedName>
    <definedName name="_lk2" hidden="1">{"'Sheet1'!$L$16"}</definedName>
    <definedName name="_m1233" localSheetId="11" hidden="1">{"'Sheet1'!$L$16"}</definedName>
    <definedName name="_m1233" localSheetId="9" hidden="1">{"'Sheet1'!$L$16"}</definedName>
    <definedName name="_m1233" localSheetId="12" hidden="1">{"'Sheet1'!$L$16"}</definedName>
    <definedName name="_m1233" hidden="1">{"'Sheet1'!$L$16"}</definedName>
    <definedName name="_M2" localSheetId="11" hidden="1">{"'Sheet1'!$L$16"}</definedName>
    <definedName name="_M2" localSheetId="9" hidden="1">{"'Sheet1'!$L$16"}</definedName>
    <definedName name="_M2" localSheetId="12" hidden="1">{"'Sheet1'!$L$16"}</definedName>
    <definedName name="_M2" hidden="1">{"'Sheet1'!$L$16"}</definedName>
    <definedName name="_M36" localSheetId="10" hidden="1">{"'Sheet1'!$L$16"}</definedName>
    <definedName name="_M36" localSheetId="11" hidden="1">{"'Sheet1'!$L$16"}</definedName>
    <definedName name="_M36" localSheetId="6" hidden="1">{"'Sheet1'!$L$16"}</definedName>
    <definedName name="_M36" localSheetId="8" hidden="1">{"'Sheet1'!$L$16"}</definedName>
    <definedName name="_M36" localSheetId="7" hidden="1">{"'Sheet1'!$L$16"}</definedName>
    <definedName name="_M36" localSheetId="9" hidden="1">{"'Sheet1'!$L$16"}</definedName>
    <definedName name="_M36" localSheetId="12" hidden="1">{"'Sheet1'!$L$16"}</definedName>
    <definedName name="_M36" hidden="1">{"'Sheet1'!$L$16"}</definedName>
    <definedName name="_MAC12" localSheetId="4">#REF!</definedName>
    <definedName name="_MAC12" localSheetId="5">#REF!</definedName>
    <definedName name="_MAC12" localSheetId="12">#REF!</definedName>
    <definedName name="_MAC12">#REF!</definedName>
    <definedName name="_MAC46" localSheetId="4">#REF!</definedName>
    <definedName name="_MAC46" localSheetId="5">#REF!</definedName>
    <definedName name="_MAC46" localSheetId="12">#REF!</definedName>
    <definedName name="_MAC46">#REF!</definedName>
    <definedName name="_MTL12" localSheetId="11" hidden="1">{"'Sheet1'!$L$16"}</definedName>
    <definedName name="_MTL12" localSheetId="9" hidden="1">{"'Sheet1'!$L$16"}</definedName>
    <definedName name="_MTL12" localSheetId="12" hidden="1">{"'Sheet1'!$L$16"}</definedName>
    <definedName name="_MTL12" hidden="1">{"'Sheet1'!$L$16"}</definedName>
    <definedName name="_nam1" localSheetId="11" hidden="1">{"'Sheet1'!$L$16"}</definedName>
    <definedName name="_nam1" localSheetId="9" hidden="1">{"'Sheet1'!$L$16"}</definedName>
    <definedName name="_nam1" localSheetId="12" hidden="1">{"'Sheet1'!$L$16"}</definedName>
    <definedName name="_nam1" hidden="1">{"'Sheet1'!$L$16"}</definedName>
    <definedName name="_nam2" localSheetId="11" hidden="1">{#N/A,#N/A,FALSE,"Chi tiÆt"}</definedName>
    <definedName name="_nam2" localSheetId="9" hidden="1">{#N/A,#N/A,FALSE,"Chi tiÆt"}</definedName>
    <definedName name="_nam2" localSheetId="12" hidden="1">{#N/A,#N/A,FALSE,"Chi tiÆt"}</definedName>
    <definedName name="_nam2" hidden="1">{#N/A,#N/A,FALSE,"Chi tiÆt"}</definedName>
    <definedName name="_nam3" localSheetId="11" hidden="1">{"'Sheet1'!$L$16"}</definedName>
    <definedName name="_nam3" localSheetId="9" hidden="1">{"'Sheet1'!$L$16"}</definedName>
    <definedName name="_nam3" localSheetId="12" hidden="1">{"'Sheet1'!$L$16"}</definedName>
    <definedName name="_nam3" hidden="1">{"'Sheet1'!$L$16"}</definedName>
    <definedName name="_NCL100" localSheetId="12">#REF!</definedName>
    <definedName name="_NCL100">#REF!</definedName>
    <definedName name="_NCL200" localSheetId="12">#REF!</definedName>
    <definedName name="_NCL200">#REF!</definedName>
    <definedName name="_NCL250" localSheetId="12">#REF!</definedName>
    <definedName name="_NCL250">#REF!</definedName>
    <definedName name="_NET2" localSheetId="4">#REF!</definedName>
    <definedName name="_NET2" localSheetId="5">#REF!</definedName>
    <definedName name="_NET2" localSheetId="12">#REF!</definedName>
    <definedName name="_NET2">#REF!</definedName>
    <definedName name="_nin190" localSheetId="11">#REF!</definedName>
    <definedName name="_nin190" localSheetId="9">#REF!</definedName>
    <definedName name="_nin190" localSheetId="12">#REF!</definedName>
    <definedName name="_nin190">#REF!</definedName>
    <definedName name="_NSO2" localSheetId="10" hidden="1">{"'Sheet1'!$L$16"}</definedName>
    <definedName name="_NSO2" localSheetId="11" hidden="1">{"'Sheet1'!$L$16"}</definedName>
    <definedName name="_NSO2" localSheetId="6" hidden="1">{"'Sheet1'!$L$16"}</definedName>
    <definedName name="_NSO2" localSheetId="8" hidden="1">{"'Sheet1'!$L$16"}</definedName>
    <definedName name="_NSO2" localSheetId="7" hidden="1">{"'Sheet1'!$L$16"}</definedName>
    <definedName name="_NSO2" localSheetId="9" hidden="1">{"'Sheet1'!$L$16"}</definedName>
    <definedName name="_NSO2" localSheetId="12" hidden="1">{"'Sheet1'!$L$16"}</definedName>
    <definedName name="_NSO2" hidden="1">{"'Sheet1'!$L$16"}</definedName>
    <definedName name="_nh2" localSheetId="11" hidden="1">{#N/A,#N/A,FALSE,"Chi tiÆt"}</definedName>
    <definedName name="_nh2" localSheetId="9" hidden="1">{#N/A,#N/A,FALSE,"Chi tiÆt"}</definedName>
    <definedName name="_nh2" localSheetId="12" hidden="1">{#N/A,#N/A,FALSE,"Chi tiÆt"}</definedName>
    <definedName name="_nh2" hidden="1">{#N/A,#N/A,FALSE,"Chi tiÆt"}</definedName>
    <definedName name="_Order1" hidden="1">255</definedName>
    <definedName name="_Order2" hidden="1">255</definedName>
    <definedName name="_PA3" localSheetId="10" hidden="1">{"'Sheet1'!$L$16"}</definedName>
    <definedName name="_PA3" localSheetId="11" hidden="1">{"'Sheet1'!$L$16"}</definedName>
    <definedName name="_PA3" localSheetId="6" hidden="1">{"'Sheet1'!$L$16"}</definedName>
    <definedName name="_PA3" localSheetId="8" hidden="1">{"'Sheet1'!$L$16"}</definedName>
    <definedName name="_PA3" localSheetId="7" hidden="1">{"'Sheet1'!$L$16"}</definedName>
    <definedName name="_PA3" localSheetId="9" hidden="1">{"'Sheet1'!$L$16"}</definedName>
    <definedName name="_PA3" localSheetId="12" hidden="1">{"'Sheet1'!$L$16"}</definedName>
    <definedName name="_PA3" hidden="1">{"'Sheet1'!$L$16"}</definedName>
    <definedName name="_PL1242" localSheetId="4">#REF!</definedName>
    <definedName name="_PL1242" localSheetId="5">#REF!</definedName>
    <definedName name="_PL1242" localSheetId="12">#REF!</definedName>
    <definedName name="_PL1242">#REF!</definedName>
    <definedName name="_Pl2" localSheetId="10" hidden="1">{"'Sheet1'!$L$16"}</definedName>
    <definedName name="_Pl2" localSheetId="11" hidden="1">{"'Sheet1'!$L$16"}</definedName>
    <definedName name="_Pl2" localSheetId="6" hidden="1">{"'Sheet1'!$L$16"}</definedName>
    <definedName name="_Pl2" localSheetId="8" hidden="1">{"'Sheet1'!$L$16"}</definedName>
    <definedName name="_Pl2" localSheetId="7" hidden="1">{"'Sheet1'!$L$16"}</definedName>
    <definedName name="_Pl2" localSheetId="9" hidden="1">{"'Sheet1'!$L$16"}</definedName>
    <definedName name="_Pl2" localSheetId="12" hidden="1">{"'Sheet1'!$L$16"}</definedName>
    <definedName name="_Pl2" hidden="1">{"'Sheet1'!$L$16"}</definedName>
    <definedName name="_PL3" localSheetId="8" hidden="1">#REF!</definedName>
    <definedName name="_PL3" localSheetId="7" hidden="1">#REF!</definedName>
    <definedName name="_PL3" localSheetId="9" hidden="1">#REF!</definedName>
    <definedName name="_PL3" localSheetId="12" hidden="1">#REF!</definedName>
    <definedName name="_PL3" hidden="1">#REF!</definedName>
    <definedName name="_phi10" localSheetId="4">#REF!</definedName>
    <definedName name="_phi10" localSheetId="5">#REF!</definedName>
    <definedName name="_phi10" localSheetId="12">#REF!</definedName>
    <definedName name="_phi10">#REF!</definedName>
    <definedName name="_phi12" localSheetId="4">#REF!</definedName>
    <definedName name="_phi12" localSheetId="5">#REF!</definedName>
    <definedName name="_phi12" localSheetId="12">#REF!</definedName>
    <definedName name="_phi12">#REF!</definedName>
    <definedName name="_phi14" localSheetId="4">#REF!</definedName>
    <definedName name="_phi14" localSheetId="5">#REF!</definedName>
    <definedName name="_phi14" localSheetId="12">#REF!</definedName>
    <definedName name="_phi14">#REF!</definedName>
    <definedName name="_phi16" localSheetId="4">#REF!</definedName>
    <definedName name="_phi16" localSheetId="5">#REF!</definedName>
    <definedName name="_phi16" localSheetId="12">#REF!</definedName>
    <definedName name="_phi16">#REF!</definedName>
    <definedName name="_phi18" localSheetId="4">#REF!</definedName>
    <definedName name="_phi18" localSheetId="5">#REF!</definedName>
    <definedName name="_phi18" localSheetId="12">#REF!</definedName>
    <definedName name="_phi18">#REF!</definedName>
    <definedName name="_phi20" localSheetId="4">#REF!</definedName>
    <definedName name="_phi20" localSheetId="5">#REF!</definedName>
    <definedName name="_phi20" localSheetId="12">#REF!</definedName>
    <definedName name="_phi20">#REF!</definedName>
    <definedName name="_phi22" localSheetId="4">#REF!</definedName>
    <definedName name="_phi22" localSheetId="5">#REF!</definedName>
    <definedName name="_phi22" localSheetId="12">#REF!</definedName>
    <definedName name="_phi22">#REF!</definedName>
    <definedName name="_phi25" localSheetId="4">#REF!</definedName>
    <definedName name="_phi25" localSheetId="5">#REF!</definedName>
    <definedName name="_phi25" localSheetId="12">#REF!</definedName>
    <definedName name="_phi25">#REF!</definedName>
    <definedName name="_phi28" localSheetId="4">#REF!</definedName>
    <definedName name="_phi28" localSheetId="5">#REF!</definedName>
    <definedName name="_phi28" localSheetId="12">#REF!</definedName>
    <definedName name="_phi28">#REF!</definedName>
    <definedName name="_phi6" localSheetId="4">#REF!</definedName>
    <definedName name="_phi6" localSheetId="5">#REF!</definedName>
    <definedName name="_phi6" localSheetId="12">#REF!</definedName>
    <definedName name="_phi6">#REF!</definedName>
    <definedName name="_phi8" localSheetId="4">#REF!</definedName>
    <definedName name="_phi8" localSheetId="5">#REF!</definedName>
    <definedName name="_phi8" localSheetId="12">#REF!</definedName>
    <definedName name="_phi8">#REF!</definedName>
    <definedName name="_phu3" localSheetId="11" hidden="1">{"'Sheet1'!$L$16"}</definedName>
    <definedName name="_phu3" localSheetId="9" hidden="1">{"'Sheet1'!$L$16"}</definedName>
    <definedName name="_phu3" localSheetId="12" hidden="1">{"'Sheet1'!$L$16"}</definedName>
    <definedName name="_phu3" hidden="1">{"'Sheet1'!$L$16"}</definedName>
    <definedName name="_QLO7" hidden="1">#N/A</definedName>
    <definedName name="_sat10" localSheetId="4">#REF!</definedName>
    <definedName name="_sat10" localSheetId="5">#REF!</definedName>
    <definedName name="_sat10" localSheetId="12">#REF!</definedName>
    <definedName name="_sat10">#REF!</definedName>
    <definedName name="_sat14" localSheetId="4">#REF!</definedName>
    <definedName name="_sat14" localSheetId="5">#REF!</definedName>
    <definedName name="_sat14" localSheetId="12">#REF!</definedName>
    <definedName name="_sat14">#REF!</definedName>
    <definedName name="_sat16" localSheetId="4">#REF!</definedName>
    <definedName name="_sat16" localSheetId="5">#REF!</definedName>
    <definedName name="_sat16" localSheetId="12">#REF!</definedName>
    <definedName name="_sat16">#REF!</definedName>
    <definedName name="_sat20" localSheetId="4">#REF!</definedName>
    <definedName name="_sat20" localSheetId="5">#REF!</definedName>
    <definedName name="_sat20" localSheetId="12">#REF!</definedName>
    <definedName name="_sat20">#REF!</definedName>
    <definedName name="_sat8" localSheetId="4">#REF!</definedName>
    <definedName name="_sat8" localSheetId="5">#REF!</definedName>
    <definedName name="_sat8" localSheetId="12">#REF!</definedName>
    <definedName name="_sat8">#REF!</definedName>
    <definedName name="_sc1" localSheetId="4">#REF!</definedName>
    <definedName name="_sc1" localSheetId="5">#REF!</definedName>
    <definedName name="_sc1" localSheetId="12">#REF!</definedName>
    <definedName name="_sc1">#REF!</definedName>
    <definedName name="_SC2" localSheetId="4">#REF!</definedName>
    <definedName name="_SC2" localSheetId="5">#REF!</definedName>
    <definedName name="_SC2" localSheetId="12">#REF!</definedName>
    <definedName name="_SC2">#REF!</definedName>
    <definedName name="_sc3" localSheetId="4">#REF!</definedName>
    <definedName name="_sc3" localSheetId="5">#REF!</definedName>
    <definedName name="_sc3" localSheetId="12">#REF!</definedName>
    <definedName name="_sc3">#REF!</definedName>
    <definedName name="_slg1" localSheetId="4">#REF!</definedName>
    <definedName name="_slg1" localSheetId="5">#REF!</definedName>
    <definedName name="_slg1" localSheetId="12">#REF!</definedName>
    <definedName name="_slg1">#REF!</definedName>
    <definedName name="_slg2" localSheetId="4">#REF!</definedName>
    <definedName name="_slg2" localSheetId="5">#REF!</definedName>
    <definedName name="_slg2" localSheetId="12">#REF!</definedName>
    <definedName name="_slg2">#REF!</definedName>
    <definedName name="_slg3" localSheetId="4">#REF!</definedName>
    <definedName name="_slg3" localSheetId="5">#REF!</definedName>
    <definedName name="_slg3" localSheetId="12">#REF!</definedName>
    <definedName name="_slg3">#REF!</definedName>
    <definedName name="_slg4" localSheetId="4">#REF!</definedName>
    <definedName name="_slg4" localSheetId="5">#REF!</definedName>
    <definedName name="_slg4" localSheetId="12">#REF!</definedName>
    <definedName name="_slg4">#REF!</definedName>
    <definedName name="_slg5" localSheetId="4">#REF!</definedName>
    <definedName name="_slg5" localSheetId="5">#REF!</definedName>
    <definedName name="_slg5" localSheetId="12">#REF!</definedName>
    <definedName name="_slg5">#REF!</definedName>
    <definedName name="_slg6" localSheetId="4">#REF!</definedName>
    <definedName name="_slg6" localSheetId="5">#REF!</definedName>
    <definedName name="_slg6" localSheetId="12">#REF!</definedName>
    <definedName name="_slg6">#REF!</definedName>
    <definedName name="_SN3" localSheetId="12">#REF!</definedName>
    <definedName name="_SN3">#REF!</definedName>
    <definedName name="_SOC10">0.3456</definedName>
    <definedName name="_SOC8">0.2827</definedName>
    <definedName name="_Sort" localSheetId="10" hidden="1">#REF!</definedName>
    <definedName name="_Sort" localSheetId="11" hidden="1">#REF!</definedName>
    <definedName name="_Sort" localSheetId="6" hidden="1">#REF!</definedName>
    <definedName name="_Sort" localSheetId="4" hidden="1">#REF!</definedName>
    <definedName name="_Sort" localSheetId="5" hidden="1">#REF!</definedName>
    <definedName name="_Sort" localSheetId="8" hidden="1">#REF!</definedName>
    <definedName name="_Sort" localSheetId="7" hidden="1">#REF!</definedName>
    <definedName name="_Sort" localSheetId="9" hidden="1">#REF!</definedName>
    <definedName name="_Sort" localSheetId="12" hidden="1">#REF!</definedName>
    <definedName name="_Sort" hidden="1">#REF!</definedName>
    <definedName name="_Sortmoi" hidden="1">#N/A</definedName>
    <definedName name="_Sta1">531.877</definedName>
    <definedName name="_Sta2">561.952</definedName>
    <definedName name="_Sta3">712.202</definedName>
    <definedName name="_Sta4">762.202</definedName>
    <definedName name="_sua20" localSheetId="12">#REF!</definedName>
    <definedName name="_sua20">#REF!</definedName>
    <definedName name="_sua30" localSheetId="12">#REF!</definedName>
    <definedName name="_sua30">#REF!</definedName>
    <definedName name="_T12" localSheetId="11" hidden="1">{"'Sheet1'!$L$16"}</definedName>
    <definedName name="_T12" localSheetId="9" hidden="1">{"'Sheet1'!$L$16"}</definedName>
    <definedName name="_T12" localSheetId="12" hidden="1">{"'Sheet1'!$L$16"}</definedName>
    <definedName name="_T12" hidden="1">{"'Sheet1'!$L$16"}</definedName>
    <definedName name="_TB1" localSheetId="12">#REF!</definedName>
    <definedName name="_TB1">#REF!</definedName>
    <definedName name="_TC07" localSheetId="11" hidden="1">{"'Sheet1'!$L$16"}</definedName>
    <definedName name="_TC07" localSheetId="9" hidden="1">{"'Sheet1'!$L$16"}</definedName>
    <definedName name="_TC07" localSheetId="12" hidden="1">{"'Sheet1'!$L$16"}</definedName>
    <definedName name="_TC07" hidden="1">{"'Sheet1'!$L$16"}</definedName>
    <definedName name="_TL1" localSheetId="4">#REF!</definedName>
    <definedName name="_TL1" localSheetId="5">#REF!</definedName>
    <definedName name="_TL1" localSheetId="12">#REF!</definedName>
    <definedName name="_TL1">#REF!</definedName>
    <definedName name="_TL2" localSheetId="4">#REF!</definedName>
    <definedName name="_TL2" localSheetId="5">#REF!</definedName>
    <definedName name="_TL2" localSheetId="12">#REF!</definedName>
    <definedName name="_TL2">#REF!</definedName>
    <definedName name="_TL3" localSheetId="12">#REF!</definedName>
    <definedName name="_TL3">#REF!</definedName>
    <definedName name="_TLA120" localSheetId="4">#REF!</definedName>
    <definedName name="_TLA120" localSheetId="5">#REF!</definedName>
    <definedName name="_TLA120" localSheetId="12">#REF!</definedName>
    <definedName name="_TLA120">#REF!</definedName>
    <definedName name="_TLA35" localSheetId="4">#REF!</definedName>
    <definedName name="_TLA35" localSheetId="5">#REF!</definedName>
    <definedName name="_TLA35" localSheetId="12">#REF!</definedName>
    <definedName name="_TLA35">#REF!</definedName>
    <definedName name="_TLA50" localSheetId="4">#REF!</definedName>
    <definedName name="_TLA50" localSheetId="5">#REF!</definedName>
    <definedName name="_TLA50" localSheetId="12">#REF!</definedName>
    <definedName name="_TLA50">#REF!</definedName>
    <definedName name="_TLA70" localSheetId="4">#REF!</definedName>
    <definedName name="_TLA70" localSheetId="5">#REF!</definedName>
    <definedName name="_TLA70" localSheetId="12">#REF!</definedName>
    <definedName name="_TLA70">#REF!</definedName>
    <definedName name="_TLA95" localSheetId="4">#REF!</definedName>
    <definedName name="_TLA95" localSheetId="5">#REF!</definedName>
    <definedName name="_TLA95" localSheetId="12">#REF!</definedName>
    <definedName name="_TLA95">#REF!</definedName>
    <definedName name="_TM2" localSheetId="11" hidden="1">{"'Sheet1'!$L$16"}</definedName>
    <definedName name="_TM2" localSheetId="9" hidden="1">{"'Sheet1'!$L$16"}</definedName>
    <definedName name="_TM2" localSheetId="12" hidden="1">{"'Sheet1'!$L$16"}</definedName>
    <definedName name="_TM2" hidden="1">{"'Sheet1'!$L$16"}</definedName>
    <definedName name="_tt3" localSheetId="11" hidden="1">{"'Sheet1'!$L$16"}</definedName>
    <definedName name="_tt3" localSheetId="9" hidden="1">{"'Sheet1'!$L$16"}</definedName>
    <definedName name="_tt3" localSheetId="12" hidden="1">{"'Sheet1'!$L$16"}</definedName>
    <definedName name="_tt3" hidden="1">{"'Sheet1'!$L$16"}</definedName>
    <definedName name="_TT31" localSheetId="11" hidden="1">{"'Sheet1'!$L$16"}</definedName>
    <definedName name="_TT31" localSheetId="9" hidden="1">{"'Sheet1'!$L$16"}</definedName>
    <definedName name="_TT31" localSheetId="12" hidden="1">{"'Sheet1'!$L$16"}</definedName>
    <definedName name="_TT31" hidden="1">{"'Sheet1'!$L$16"}</definedName>
    <definedName name="_TH1" localSheetId="4">#REF!</definedName>
    <definedName name="_TH1" localSheetId="5">#REF!</definedName>
    <definedName name="_TH1" localSheetId="12">#REF!</definedName>
    <definedName name="_TH1">#REF!</definedName>
    <definedName name="_TH2" localSheetId="4">#REF!</definedName>
    <definedName name="_TH2" localSheetId="5">#REF!</definedName>
    <definedName name="_TH2" localSheetId="12">#REF!</definedName>
    <definedName name="_TH2">#REF!</definedName>
    <definedName name="_TH3" localSheetId="4">#REF!</definedName>
    <definedName name="_TH3" localSheetId="5">#REF!</definedName>
    <definedName name="_TH3" localSheetId="12">#REF!</definedName>
    <definedName name="_TH3">#REF!</definedName>
    <definedName name="_Tru21" localSheetId="10" hidden="1">{"'Sheet1'!$L$16"}</definedName>
    <definedName name="_Tru21" localSheetId="11" hidden="1">{"'Sheet1'!$L$16"}</definedName>
    <definedName name="_Tru21" localSheetId="6" hidden="1">{"'Sheet1'!$L$16"}</definedName>
    <definedName name="_Tru21" localSheetId="8" hidden="1">{"'Sheet1'!$L$16"}</definedName>
    <definedName name="_Tru21" localSheetId="7" hidden="1">{"'Sheet1'!$L$16"}</definedName>
    <definedName name="_Tru21" localSheetId="9" hidden="1">{"'Sheet1'!$L$16"}</definedName>
    <definedName name="_Tru21" localSheetId="12" hidden="1">{"'Sheet1'!$L$16"}</definedName>
    <definedName name="_Tru21" hidden="1">{"'Sheet1'!$L$16"}</definedName>
    <definedName name="_vc1" localSheetId="4">#REF!</definedName>
    <definedName name="_vc1" localSheetId="5">#REF!</definedName>
    <definedName name="_vc1" localSheetId="12">#REF!</definedName>
    <definedName name="_vc1">#REF!</definedName>
    <definedName name="_vc2" localSheetId="4">#REF!</definedName>
    <definedName name="_vc2" localSheetId="5">#REF!</definedName>
    <definedName name="_vc2" localSheetId="12">#REF!</definedName>
    <definedName name="_vc2">#REF!</definedName>
    <definedName name="_vc3" localSheetId="4">#REF!</definedName>
    <definedName name="_vc3" localSheetId="5">#REF!</definedName>
    <definedName name="_vc3" localSheetId="12">#REF!</definedName>
    <definedName name="_vc3">#REF!</definedName>
    <definedName name="_VL100" localSheetId="12">#REF!</definedName>
    <definedName name="_VL100">#REF!</definedName>
    <definedName name="_vl2" localSheetId="10" hidden="1">{"'Sheet1'!$L$16"}</definedName>
    <definedName name="_vl2" localSheetId="11" hidden="1">{"'Sheet1'!$L$16"}</definedName>
    <definedName name="_vl2" localSheetId="9" hidden="1">{"'Sheet1'!$L$16"}</definedName>
    <definedName name="_vl2" localSheetId="12" hidden="1">{"'Sheet1'!$L$16"}</definedName>
    <definedName name="_vl2" hidden="1">{"'Sheet1'!$L$16"}</definedName>
    <definedName name="_VL250" localSheetId="12">#REF!</definedName>
    <definedName name="_VL250">#REF!</definedName>
    <definedName name="a" localSheetId="10" hidden="1">{"'Sheet1'!$L$16"}</definedName>
    <definedName name="a" localSheetId="11" hidden="1">{"'Sheet1'!$L$16"}</definedName>
    <definedName name="a" localSheetId="6" hidden="1">{"'Sheet1'!$L$16"}</definedName>
    <definedName name="a" localSheetId="8" hidden="1">{"'Sheet1'!$L$16"}</definedName>
    <definedName name="a" localSheetId="7" hidden="1">{"'Sheet1'!$L$16"}</definedName>
    <definedName name="a" localSheetId="9" hidden="1">{"'Sheet1'!$L$16"}</definedName>
    <definedName name="a" localSheetId="12" hidden="1">{"'Sheet1'!$L$16"}</definedName>
    <definedName name="a" hidden="1">{"'Sheet1'!$L$16"}</definedName>
    <definedName name="A01_">#N/A</definedName>
    <definedName name="A01AC">#N/A</definedName>
    <definedName name="A01CAT">#N/A</definedName>
    <definedName name="A01CODE">#N/A</definedName>
    <definedName name="A01DATA">#N/A</definedName>
    <definedName name="A01MI">#N/A</definedName>
    <definedName name="A01TO">#N/A</definedName>
    <definedName name="A120_" localSheetId="10">#REF!</definedName>
    <definedName name="A120_" localSheetId="11">#REF!</definedName>
    <definedName name="A120_" localSheetId="4">#REF!</definedName>
    <definedName name="A120_" localSheetId="5">#REF!</definedName>
    <definedName name="A120_" localSheetId="12">#REF!</definedName>
    <definedName name="A120_">#REF!</definedName>
    <definedName name="a1moi" localSheetId="11" hidden="1">{"'Sheet1'!$L$16"}</definedName>
    <definedName name="a1moi" localSheetId="9" hidden="1">{"'Sheet1'!$L$16"}</definedName>
    <definedName name="a1moi" localSheetId="12" hidden="1">{"'Sheet1'!$L$16"}</definedName>
    <definedName name="a1moi" hidden="1">{"'Sheet1'!$L$16"}</definedName>
    <definedName name="a277Print_Titles" localSheetId="10">#REF!</definedName>
    <definedName name="a277Print_Titles" localSheetId="11">#REF!</definedName>
    <definedName name="a277Print_Titles" localSheetId="4">#REF!</definedName>
    <definedName name="a277Print_Titles" localSheetId="5">#REF!</definedName>
    <definedName name="a277Print_Titles" localSheetId="12">#REF!</definedName>
    <definedName name="a277Print_Titles">#REF!</definedName>
    <definedName name="A35_" localSheetId="10">#REF!</definedName>
    <definedName name="A35_" localSheetId="11">#REF!</definedName>
    <definedName name="A35_" localSheetId="4">#REF!</definedName>
    <definedName name="A35_" localSheetId="5">#REF!</definedName>
    <definedName name="A35_" localSheetId="12">#REF!</definedName>
    <definedName name="A35_">#REF!</definedName>
    <definedName name="A50_" localSheetId="4">#REF!</definedName>
    <definedName name="A50_" localSheetId="5">#REF!</definedName>
    <definedName name="A50_" localSheetId="12">#REF!</definedName>
    <definedName name="A50_">#REF!</definedName>
    <definedName name="A6N2" localSheetId="4">#REF!</definedName>
    <definedName name="A6N2" localSheetId="5">#REF!</definedName>
    <definedName name="A6N2" localSheetId="12">#REF!</definedName>
    <definedName name="A6N2">#REF!</definedName>
    <definedName name="A6N3" localSheetId="4">#REF!</definedName>
    <definedName name="A6N3" localSheetId="5">#REF!</definedName>
    <definedName name="A6N3" localSheetId="12">#REF!</definedName>
    <definedName name="A6N3">#REF!</definedName>
    <definedName name="A70_" localSheetId="4">#REF!</definedName>
    <definedName name="A70_" localSheetId="5">#REF!</definedName>
    <definedName name="A70_" localSheetId="12">#REF!</definedName>
    <definedName name="A70_">#REF!</definedName>
    <definedName name="A95_" localSheetId="4">#REF!</definedName>
    <definedName name="A95_" localSheetId="5">#REF!</definedName>
    <definedName name="A95_" localSheetId="12">#REF!</definedName>
    <definedName name="A95_">#REF!</definedName>
    <definedName name="AA" localSheetId="4">#REF!</definedName>
    <definedName name="AA" localSheetId="5">#REF!</definedName>
    <definedName name="AA" localSheetId="12">#REF!</definedName>
    <definedName name="AA">#REF!</definedName>
    <definedName name="abc" localSheetId="4">#REF!</definedName>
    <definedName name="abc" localSheetId="5">#REF!</definedName>
    <definedName name="ABC" localSheetId="8" hidden="1">#REF!</definedName>
    <definedName name="ABC" localSheetId="7" hidden="1">#REF!</definedName>
    <definedName name="ABC" localSheetId="9" hidden="1">#REF!</definedName>
    <definedName name="ABC" localSheetId="12" hidden="1">#REF!</definedName>
    <definedName name="abc">#REF!</definedName>
    <definedName name="AC120_" localSheetId="4">#REF!</definedName>
    <definedName name="AC120_" localSheetId="5">#REF!</definedName>
    <definedName name="AC120_" localSheetId="12">#REF!</definedName>
    <definedName name="AC120_">#REF!</definedName>
    <definedName name="AC35_" localSheetId="4">#REF!</definedName>
    <definedName name="AC35_" localSheetId="5">#REF!</definedName>
    <definedName name="AC35_" localSheetId="12">#REF!</definedName>
    <definedName name="AC35_">#REF!</definedName>
    <definedName name="AC50_" localSheetId="4">#REF!</definedName>
    <definedName name="AC50_" localSheetId="5">#REF!</definedName>
    <definedName name="AC50_" localSheetId="12">#REF!</definedName>
    <definedName name="AC50_">#REF!</definedName>
    <definedName name="AC70_" localSheetId="4">#REF!</definedName>
    <definedName name="AC70_" localSheetId="5">#REF!</definedName>
    <definedName name="AC70_" localSheetId="12">#REF!</definedName>
    <definedName name="AC70_">#REF!</definedName>
    <definedName name="AC95_" localSheetId="4">#REF!</definedName>
    <definedName name="AC95_" localSheetId="5">#REF!</definedName>
    <definedName name="AC95_" localSheetId="12">#REF!</definedName>
    <definedName name="AC95_">#REF!</definedName>
    <definedName name="AccessDatabase" hidden="1">"C:\My Documents\LeBinh\Xls\VP Cong ty\FORM.mdb"</definedName>
    <definedName name="ADADADD" localSheetId="11" hidden="1">{"'Sheet1'!$L$16"}</definedName>
    <definedName name="ADADADD" localSheetId="9" hidden="1">{"'Sheet1'!$L$16"}</definedName>
    <definedName name="ADADADD" localSheetId="12" hidden="1">{"'Sheet1'!$L$16"}</definedName>
    <definedName name="ADADADD" hidden="1">{"'Sheet1'!$L$16"}</definedName>
    <definedName name="ae" localSheetId="11" hidden="1">{"'Sheet1'!$L$16"}</definedName>
    <definedName name="ae" localSheetId="9" hidden="1">{"'Sheet1'!$L$16"}</definedName>
    <definedName name="ae" localSheetId="12" hidden="1">{"'Sheet1'!$L$16"}</definedName>
    <definedName name="ae" hidden="1">{"'Sheet1'!$L$16"}</definedName>
    <definedName name="All_Item" localSheetId="4">#REF!</definedName>
    <definedName name="All_Item" localSheetId="5">#REF!</definedName>
    <definedName name="All_Item" localSheetId="12">#REF!</definedName>
    <definedName name="All_Item">#REF!</definedName>
    <definedName name="ALPIN">#N/A</definedName>
    <definedName name="ALPJYOU">#N/A</definedName>
    <definedName name="ALPTOI">#N/A</definedName>
    <definedName name="anpha" localSheetId="10">#REF!</definedName>
    <definedName name="anpha" localSheetId="11">#REF!</definedName>
    <definedName name="anpha" localSheetId="4">#REF!</definedName>
    <definedName name="anpha" localSheetId="5">#REF!</definedName>
    <definedName name="anpha" localSheetId="12">#REF!</definedName>
    <definedName name="anpha">#REF!</definedName>
    <definedName name="anscount" hidden="1">3</definedName>
    <definedName name="aqbnmjm" localSheetId="12" hidden="1">#REF!</definedName>
    <definedName name="aqbnmjm" hidden="1">#REF!</definedName>
    <definedName name="AS2DocOpenMode" hidden="1">"AS2DocumentEdit"</definedName>
    <definedName name="asss" localSheetId="11" hidden="1">{"'Sheet1'!$L$16"}</definedName>
    <definedName name="asss" localSheetId="9" hidden="1">{"'Sheet1'!$L$16"}</definedName>
    <definedName name="asss" localSheetId="12" hidden="1">{"'Sheet1'!$L$16"}</definedName>
    <definedName name="asss" hidden="1">{"'Sheet1'!$L$16"}</definedName>
    <definedName name="ATGT" localSheetId="10" hidden="1">{"'Sheet1'!$L$16"}</definedName>
    <definedName name="ATGT" localSheetId="11" hidden="1">{"'Sheet1'!$L$16"}</definedName>
    <definedName name="ATGT" localSheetId="6" hidden="1">{"'Sheet1'!$L$16"}</definedName>
    <definedName name="ATGT" localSheetId="8" hidden="1">{"'Sheet1'!$L$16"}</definedName>
    <definedName name="ATGT" localSheetId="7" hidden="1">{"'Sheet1'!$L$16"}</definedName>
    <definedName name="ATGT" localSheetId="9" hidden="1">{"'Sheet1'!$L$16"}</definedName>
    <definedName name="ATGT" localSheetId="12" hidden="1">{"'Sheet1'!$L$16"}</definedName>
    <definedName name="ATGT" hidden="1">{"'Sheet1'!$L$16"}</definedName>
    <definedName name="B.nuamat">7.25</definedName>
    <definedName name="b_240" localSheetId="12">#REF!</definedName>
    <definedName name="b_240">#REF!</definedName>
    <definedName name="b_280" localSheetId="12">#REF!</definedName>
    <definedName name="b_280">#REF!</definedName>
    <definedName name="b_320" localSheetId="12">#REF!</definedName>
    <definedName name="b_320">#REF!</definedName>
    <definedName name="banql" localSheetId="11" hidden="1">{"'Sheet1'!$L$16"}</definedName>
    <definedName name="banql" localSheetId="9" hidden="1">{"'Sheet1'!$L$16"}</definedName>
    <definedName name="banql" localSheetId="12" hidden="1">{"'Sheet1'!$L$16"}</definedName>
    <definedName name="banql" hidden="1">{"'Sheet1'!$L$16"}</definedName>
    <definedName name="Bang_cly" localSheetId="4">#REF!</definedName>
    <definedName name="Bang_cly" localSheetId="5">#REF!</definedName>
    <definedName name="Bang_cly" localSheetId="12">#REF!</definedName>
    <definedName name="Bang_cly">#REF!</definedName>
    <definedName name="Bang_CVC" localSheetId="4">#REF!</definedName>
    <definedName name="Bang_CVC" localSheetId="5">#REF!</definedName>
    <definedName name="Bang_CVC" localSheetId="12">#REF!</definedName>
    <definedName name="Bang_CVC">#REF!</definedName>
    <definedName name="BANG_CHI_TIET_THI_NGHIEM_CONG_TO" localSheetId="4">#REF!</definedName>
    <definedName name="BANG_CHI_TIET_THI_NGHIEM_CONG_TO" localSheetId="5">#REF!</definedName>
    <definedName name="BANG_CHI_TIET_THI_NGHIEM_CONG_TO" localSheetId="12">#REF!</definedName>
    <definedName name="BANG_CHI_TIET_THI_NGHIEM_CONG_TO">#REF!</definedName>
    <definedName name="BANG_CHI_TIET_THI_NGHIEM_DZ0.4KV" localSheetId="4">#REF!</definedName>
    <definedName name="BANG_CHI_TIET_THI_NGHIEM_DZ0.4KV" localSheetId="5">#REF!</definedName>
    <definedName name="BANG_CHI_TIET_THI_NGHIEM_DZ0.4KV" localSheetId="12">#REF!</definedName>
    <definedName name="BANG_CHI_TIET_THI_NGHIEM_DZ0.4KV">#REF!</definedName>
    <definedName name="bang_gia" localSheetId="4">#REF!</definedName>
    <definedName name="bang_gia" localSheetId="5">#REF!</definedName>
    <definedName name="bang_gia" localSheetId="12">#REF!</definedName>
    <definedName name="bang_gia">#REF!</definedName>
    <definedName name="BANG_TONG_HOP_CONG_TO" localSheetId="4">#REF!</definedName>
    <definedName name="BANG_TONG_HOP_CONG_TO" localSheetId="5">#REF!</definedName>
    <definedName name="BANG_TONG_HOP_CONG_TO" localSheetId="12">#REF!</definedName>
    <definedName name="BANG_TONG_HOP_CONG_TO">#REF!</definedName>
    <definedName name="BANG_TONG_HOP_DZ0.4KV" localSheetId="12">#REF!</definedName>
    <definedName name="BANG_TONG_HOP_DZ0.4KV">#REF!</definedName>
    <definedName name="BANG_TONG_HOP_DZ22KV" localSheetId="4">#REF!</definedName>
    <definedName name="BANG_TONG_HOP_DZ22KV" localSheetId="5">#REF!</definedName>
    <definedName name="BANG_TONG_HOP_DZ22KV" localSheetId="12">#REF!</definedName>
    <definedName name="BANG_TONG_HOP_DZ22KV">#REF!</definedName>
    <definedName name="BANG_TONG_HOP_KHO_BAI" localSheetId="4">#REF!</definedName>
    <definedName name="BANG_TONG_HOP_KHO_BAI" localSheetId="5">#REF!</definedName>
    <definedName name="BANG_TONG_HOP_KHO_BAI" localSheetId="12">#REF!</definedName>
    <definedName name="BANG_TONG_HOP_KHO_BAI">#REF!</definedName>
    <definedName name="BANG_TONG_HOP_TBA" localSheetId="4">#REF!</definedName>
    <definedName name="BANG_TONG_HOP_TBA" localSheetId="5">#REF!</definedName>
    <definedName name="BANG_TONG_HOP_TBA" localSheetId="12">#REF!</definedName>
    <definedName name="BANG_TONG_HOP_TBA">#REF!</definedName>
    <definedName name="Bang_travl" localSheetId="4">#REF!</definedName>
    <definedName name="Bang_travl" localSheetId="5">#REF!</definedName>
    <definedName name="Bang_travl" localSheetId="12">#REF!</definedName>
    <definedName name="Bang_travl">#REF!</definedName>
    <definedName name="bangchu" localSheetId="4">#REF!</definedName>
    <definedName name="bangchu" localSheetId="5">#REF!</definedName>
    <definedName name="bangchu" localSheetId="12">#REF!</definedName>
    <definedName name="bangchu">#REF!</definedName>
    <definedName name="BB" localSheetId="4">#REF!</definedName>
    <definedName name="BB" localSheetId="5">#REF!</definedName>
    <definedName name="BB" localSheetId="12">#REF!</definedName>
    <definedName name="BB">#REF!</definedName>
    <definedName name="bdd">1.5</definedName>
    <definedName name="benuoc" localSheetId="4">#REF!</definedName>
    <definedName name="benuoc" localSheetId="5">#REF!</definedName>
    <definedName name="benuoc" localSheetId="12">#REF!</definedName>
    <definedName name="benuoc">#REF!</definedName>
    <definedName name="bengam" localSheetId="4">#REF!</definedName>
    <definedName name="bengam" localSheetId="5">#REF!</definedName>
    <definedName name="bengam" localSheetId="12">#REF!</definedName>
    <definedName name="bengam">#REF!</definedName>
    <definedName name="beta" localSheetId="4">#REF!</definedName>
    <definedName name="beta" localSheetId="5">#REF!</definedName>
    <definedName name="beta" localSheetId="12">#REF!</definedName>
    <definedName name="beta">#REF!</definedName>
    <definedName name="Bgiang" localSheetId="11" hidden="1">{"'Sheet1'!$L$16"}</definedName>
    <definedName name="Bgiang" localSheetId="9" hidden="1">{"'Sheet1'!$L$16"}</definedName>
    <definedName name="Bgiang" localSheetId="12" hidden="1">{"'Sheet1'!$L$16"}</definedName>
    <definedName name="Bgiang" hidden="1">{"'Sheet1'!$L$16"}</definedName>
    <definedName name="blkh" localSheetId="4">#REF!</definedName>
    <definedName name="blkh" localSheetId="5">#REF!</definedName>
    <definedName name="blkh" localSheetId="12">#REF!</definedName>
    <definedName name="blkh">#REF!</definedName>
    <definedName name="blkh1" localSheetId="4">#REF!</definedName>
    <definedName name="blkh1" localSheetId="5">#REF!</definedName>
    <definedName name="blkh1" localSheetId="12">#REF!</definedName>
    <definedName name="blkh1">#REF!</definedName>
    <definedName name="Bm">3.5</definedName>
    <definedName name="BMS" localSheetId="11" hidden="1">{"'Sheet1'!$L$16"}</definedName>
    <definedName name="BMS" localSheetId="9" hidden="1">{"'Sheet1'!$L$16"}</definedName>
    <definedName name="BMS" localSheetId="12" hidden="1">{"'Sheet1'!$L$16"}</definedName>
    <definedName name="BMS" hidden="1">{"'Sheet1'!$L$16"}</definedName>
    <definedName name="Bn">6.5</definedName>
    <definedName name="Book2" localSheetId="12">#REF!</definedName>
    <definedName name="Book2">#REF!</definedName>
    <definedName name="BOQ" localSheetId="4">#REF!</definedName>
    <definedName name="BOQ" localSheetId="5">#REF!</definedName>
    <definedName name="BOQ" localSheetId="12">#REF!</definedName>
    <definedName name="BOQ">#REF!</definedName>
    <definedName name="bql" localSheetId="11" hidden="1">{#N/A,#N/A,FALSE,"Chi tiÆt"}</definedName>
    <definedName name="bql" localSheetId="9" hidden="1">{#N/A,#N/A,FALSE,"Chi tiÆt"}</definedName>
    <definedName name="bql" localSheetId="12" hidden="1">{#N/A,#N/A,FALSE,"Chi tiÆt"}</definedName>
    <definedName name="bql" hidden="1">{#N/A,#N/A,FALSE,"Chi tiÆt"}</definedName>
    <definedName name="BQP">'[1]BANCO (3)'!$N$124</definedName>
    <definedName name="BT" localSheetId="4">#REF!</definedName>
    <definedName name="BT" localSheetId="5">#REF!</definedName>
    <definedName name="BT" localSheetId="12">#REF!</definedName>
    <definedName name="BT">#REF!</definedName>
    <definedName name="btcocM400" localSheetId="4">#REF!</definedName>
    <definedName name="btcocM400" localSheetId="5">#REF!</definedName>
    <definedName name="btcocM400" localSheetId="12">#REF!</definedName>
    <definedName name="btcocM400">#REF!</definedName>
    <definedName name="btchiuaxitm300" localSheetId="4">#REF!</definedName>
    <definedName name="btchiuaxitm300" localSheetId="5">#REF!</definedName>
    <definedName name="btchiuaxitm300" localSheetId="12">#REF!</definedName>
    <definedName name="btchiuaxitm300">#REF!</definedName>
    <definedName name="BTchiuaxm200" localSheetId="4">#REF!</definedName>
    <definedName name="BTchiuaxm200" localSheetId="5">#REF!</definedName>
    <definedName name="BTchiuaxm200" localSheetId="12">#REF!</definedName>
    <definedName name="BTchiuaxm200">#REF!</definedName>
    <definedName name="BTlotm100" localSheetId="4">#REF!</definedName>
    <definedName name="BTlotm100" localSheetId="5">#REF!</definedName>
    <definedName name="BTlotm100" localSheetId="12">#REF!</definedName>
    <definedName name="BTlotm100">#REF!</definedName>
    <definedName name="BU_CHENH_LECH_DZ0.4KV" localSheetId="4">#REF!</definedName>
    <definedName name="BU_CHENH_LECH_DZ0.4KV" localSheetId="5">#REF!</definedName>
    <definedName name="BU_CHENH_LECH_DZ0.4KV" localSheetId="12">#REF!</definedName>
    <definedName name="BU_CHENH_LECH_DZ0.4KV">#REF!</definedName>
    <definedName name="BU_CHENH_LECH_DZ22KV" localSheetId="4">#REF!</definedName>
    <definedName name="BU_CHENH_LECH_DZ22KV" localSheetId="5">#REF!</definedName>
    <definedName name="BU_CHENH_LECH_DZ22KV" localSheetId="12">#REF!</definedName>
    <definedName name="BU_CHENH_LECH_DZ22KV">#REF!</definedName>
    <definedName name="BU_CHENH_LECH_TBA" localSheetId="4">#REF!</definedName>
    <definedName name="BU_CHENH_LECH_TBA" localSheetId="5">#REF!</definedName>
    <definedName name="BU_CHENH_LECH_TBA" localSheetId="12">#REF!</definedName>
    <definedName name="BU_CHENH_LECH_TBA">#REF!</definedName>
    <definedName name="Bulongma">8700</definedName>
    <definedName name="BVCISUMMARY" localSheetId="10">#REF!</definedName>
    <definedName name="BVCISUMMARY" localSheetId="11">#REF!</definedName>
    <definedName name="BVCISUMMARY" localSheetId="4">#REF!</definedName>
    <definedName name="BVCISUMMARY" localSheetId="5">#REF!</definedName>
    <definedName name="BVCISUMMARY" localSheetId="12">#REF!</definedName>
    <definedName name="BVCISUMMARY">#REF!</definedName>
    <definedName name="BŸo_cŸo_täng_hìp_giŸ_trÙ_t_i_s_n_câ__Ùnh" localSheetId="10">#REF!</definedName>
    <definedName name="BŸo_cŸo_täng_hìp_giŸ_trÙ_t_i_s_n_câ__Ùnh" localSheetId="11">#REF!</definedName>
    <definedName name="BŸo_cŸo_täng_hìp_giŸ_trÙ_t_i_s_n_câ__Ùnh" localSheetId="4">#REF!</definedName>
    <definedName name="BŸo_cŸo_täng_hìp_giŸ_trÙ_t_i_s_n_câ__Ùnh" localSheetId="5">#REF!</definedName>
    <definedName name="BŸo_cŸo_täng_hìp_giŸ_trÙ_t_i_s_n_câ__Ùnh" localSheetId="12">#REF!</definedName>
    <definedName name="BŸo_cŸo_täng_hìp_giŸ_trÙ_t_i_s_n_câ__Ùnh">#REF!</definedName>
    <definedName name="C.1.1..Phat_tuyen" localSheetId="10">#REF!</definedName>
    <definedName name="C.1.1..Phat_tuyen" localSheetId="11">#REF!</definedName>
    <definedName name="C.1.1..Phat_tuyen" localSheetId="4">#REF!</definedName>
    <definedName name="C.1.1..Phat_tuyen" localSheetId="5">#REF!</definedName>
    <definedName name="C.1.1..Phat_tuyen" localSheetId="12">#REF!</definedName>
    <definedName name="C.1.1..Phat_tuyen">#REF!</definedName>
    <definedName name="C.1.10..VC_Thu_cong_CG" localSheetId="4">#REF!</definedName>
    <definedName name="C.1.10..VC_Thu_cong_CG" localSheetId="5">#REF!</definedName>
    <definedName name="C.1.10..VC_Thu_cong_CG" localSheetId="12">#REF!</definedName>
    <definedName name="C.1.10..VC_Thu_cong_CG">#REF!</definedName>
    <definedName name="C.1.2..Chat_cay_thu_cong" localSheetId="4">#REF!</definedName>
    <definedName name="C.1.2..Chat_cay_thu_cong" localSheetId="5">#REF!</definedName>
    <definedName name="C.1.2..Chat_cay_thu_cong" localSheetId="12">#REF!</definedName>
    <definedName name="C.1.2..Chat_cay_thu_cong">#REF!</definedName>
    <definedName name="C.1.3..Chat_cay_may" localSheetId="4">#REF!</definedName>
    <definedName name="C.1.3..Chat_cay_may" localSheetId="5">#REF!</definedName>
    <definedName name="C.1.3..Chat_cay_may" localSheetId="12">#REF!</definedName>
    <definedName name="C.1.3..Chat_cay_may">#REF!</definedName>
    <definedName name="C.1.4..Dao_goc_cay" localSheetId="4">#REF!</definedName>
    <definedName name="C.1.4..Dao_goc_cay" localSheetId="5">#REF!</definedName>
    <definedName name="C.1.4..Dao_goc_cay" localSheetId="12">#REF!</definedName>
    <definedName name="C.1.4..Dao_goc_cay">#REF!</definedName>
    <definedName name="C.1.5..Lam_duong_tam" localSheetId="4">#REF!</definedName>
    <definedName name="C.1.5..Lam_duong_tam" localSheetId="5">#REF!</definedName>
    <definedName name="C.1.5..Lam_duong_tam" localSheetId="12">#REF!</definedName>
    <definedName name="C.1.5..Lam_duong_tam">#REF!</definedName>
    <definedName name="C.1.6..Lam_cau_tam" localSheetId="4">#REF!</definedName>
    <definedName name="C.1.6..Lam_cau_tam" localSheetId="5">#REF!</definedName>
    <definedName name="C.1.6..Lam_cau_tam" localSheetId="12">#REF!</definedName>
    <definedName name="C.1.6..Lam_cau_tam">#REF!</definedName>
    <definedName name="C.1.7..Rai_da_chong_lun" localSheetId="4">#REF!</definedName>
    <definedName name="C.1.7..Rai_da_chong_lun" localSheetId="5">#REF!</definedName>
    <definedName name="C.1.7..Rai_da_chong_lun" localSheetId="12">#REF!</definedName>
    <definedName name="C.1.7..Rai_da_chong_lun">#REF!</definedName>
    <definedName name="C.1.8..Lam_kho_tam" localSheetId="4">#REF!</definedName>
    <definedName name="C.1.8..Lam_kho_tam" localSheetId="5">#REF!</definedName>
    <definedName name="C.1.8..Lam_kho_tam" localSheetId="12">#REF!</definedName>
    <definedName name="C.1.8..Lam_kho_tam">#REF!</definedName>
    <definedName name="C.1.8..San_mat_bang" localSheetId="4">#REF!</definedName>
    <definedName name="C.1.8..San_mat_bang" localSheetId="5">#REF!</definedName>
    <definedName name="C.1.8..San_mat_bang" localSheetId="12">#REF!</definedName>
    <definedName name="C.1.8..San_mat_bang">#REF!</definedName>
    <definedName name="C.2.1..VC_Thu_cong" localSheetId="4">#REF!</definedName>
    <definedName name="C.2.1..VC_Thu_cong" localSheetId="5">#REF!</definedName>
    <definedName name="C.2.1..VC_Thu_cong" localSheetId="12">#REF!</definedName>
    <definedName name="C.2.1..VC_Thu_cong">#REF!</definedName>
    <definedName name="C.2.2..VC_T_cong_CG" localSheetId="4">#REF!</definedName>
    <definedName name="C.2.2..VC_T_cong_CG" localSheetId="5">#REF!</definedName>
    <definedName name="C.2.2..VC_T_cong_CG" localSheetId="12">#REF!</definedName>
    <definedName name="C.2.2..VC_T_cong_CG">#REF!</definedName>
    <definedName name="C.2.3..Boc_do" localSheetId="4">#REF!</definedName>
    <definedName name="C.2.3..Boc_do" localSheetId="5">#REF!</definedName>
    <definedName name="C.2.3..Boc_do" localSheetId="12">#REF!</definedName>
    <definedName name="C.2.3..Boc_do">#REF!</definedName>
    <definedName name="C.3.1..Dao_dat_mong_cot" localSheetId="4">#REF!</definedName>
    <definedName name="C.3.1..Dao_dat_mong_cot" localSheetId="5">#REF!</definedName>
    <definedName name="C.3.1..Dao_dat_mong_cot" localSheetId="12">#REF!</definedName>
    <definedName name="C.3.1..Dao_dat_mong_cot">#REF!</definedName>
    <definedName name="C.3.2..Dao_dat_de_dap" localSheetId="4">#REF!</definedName>
    <definedName name="C.3.2..Dao_dat_de_dap" localSheetId="5">#REF!</definedName>
    <definedName name="C.3.2..Dao_dat_de_dap" localSheetId="12">#REF!</definedName>
    <definedName name="C.3.2..Dao_dat_de_dap">#REF!</definedName>
    <definedName name="C.3.3..Dap_dat_mong" localSheetId="4">#REF!</definedName>
    <definedName name="C.3.3..Dap_dat_mong" localSheetId="5">#REF!</definedName>
    <definedName name="C.3.3..Dap_dat_mong" localSheetId="12">#REF!</definedName>
    <definedName name="C.3.3..Dap_dat_mong">#REF!</definedName>
    <definedName name="C.3.4..Dao_dap_TDia" localSheetId="4">#REF!</definedName>
    <definedName name="C.3.4..Dao_dap_TDia" localSheetId="5">#REF!</definedName>
    <definedName name="C.3.4..Dao_dap_TDia" localSheetId="12">#REF!</definedName>
    <definedName name="C.3.4..Dao_dap_TDia">#REF!</definedName>
    <definedName name="C.3.5..Dap_bo_bao" localSheetId="4">#REF!</definedName>
    <definedName name="C.3.5..Dap_bo_bao" localSheetId="5">#REF!</definedName>
    <definedName name="C.3.5..Dap_bo_bao" localSheetId="12">#REF!</definedName>
    <definedName name="C.3.5..Dap_bo_bao">#REF!</definedName>
    <definedName name="C.3.6..Bom_tat_nuoc" localSheetId="4">#REF!</definedName>
    <definedName name="C.3.6..Bom_tat_nuoc" localSheetId="5">#REF!</definedName>
    <definedName name="C.3.6..Bom_tat_nuoc" localSheetId="12">#REF!</definedName>
    <definedName name="C.3.6..Bom_tat_nuoc">#REF!</definedName>
    <definedName name="C.3.7..Dao_bun" localSheetId="4">#REF!</definedName>
    <definedName name="C.3.7..Dao_bun" localSheetId="5">#REF!</definedName>
    <definedName name="C.3.7..Dao_bun" localSheetId="12">#REF!</definedName>
    <definedName name="C.3.7..Dao_bun">#REF!</definedName>
    <definedName name="C.3.8..Dap_cat_CT" localSheetId="4">#REF!</definedName>
    <definedName name="C.3.8..Dap_cat_CT" localSheetId="5">#REF!</definedName>
    <definedName name="C.3.8..Dap_cat_CT" localSheetId="12">#REF!</definedName>
    <definedName name="C.3.8..Dap_cat_CT">#REF!</definedName>
    <definedName name="C.3.9..Dao_pha_da" localSheetId="4">#REF!</definedName>
    <definedName name="C.3.9..Dao_pha_da" localSheetId="5">#REF!</definedName>
    <definedName name="C.3.9..Dao_pha_da" localSheetId="12">#REF!</definedName>
    <definedName name="C.3.9..Dao_pha_da">#REF!</definedName>
    <definedName name="C.4.1.Cot_thep" localSheetId="4">#REF!</definedName>
    <definedName name="C.4.1.Cot_thep" localSheetId="5">#REF!</definedName>
    <definedName name="C.4.1.Cot_thep" localSheetId="12">#REF!</definedName>
    <definedName name="C.4.1.Cot_thep">#REF!</definedName>
    <definedName name="C.4.2..Van_khuon" localSheetId="4">#REF!</definedName>
    <definedName name="C.4.2..Van_khuon" localSheetId="5">#REF!</definedName>
    <definedName name="C.4.2..Van_khuon" localSheetId="12">#REF!</definedName>
    <definedName name="C.4.2..Van_khuon">#REF!</definedName>
    <definedName name="C.4.3..Be_tong" localSheetId="4">#REF!</definedName>
    <definedName name="C.4.3..Be_tong" localSheetId="5">#REF!</definedName>
    <definedName name="C.4.3..Be_tong" localSheetId="12">#REF!</definedName>
    <definedName name="C.4.3..Be_tong">#REF!</definedName>
    <definedName name="C.4.4..Lap_BT_D.San" localSheetId="4">#REF!</definedName>
    <definedName name="C.4.4..Lap_BT_D.San" localSheetId="5">#REF!</definedName>
    <definedName name="C.4.4..Lap_BT_D.San" localSheetId="12">#REF!</definedName>
    <definedName name="C.4.4..Lap_BT_D.San">#REF!</definedName>
    <definedName name="C.4.5..Xay_da_hoc" localSheetId="4">#REF!</definedName>
    <definedName name="C.4.5..Xay_da_hoc" localSheetId="5">#REF!</definedName>
    <definedName name="C.4.5..Xay_da_hoc" localSheetId="12">#REF!</definedName>
    <definedName name="C.4.5..Xay_da_hoc">#REF!</definedName>
    <definedName name="C.4.6..Dong_coc" localSheetId="4">#REF!</definedName>
    <definedName name="C.4.6..Dong_coc" localSheetId="5">#REF!</definedName>
    <definedName name="C.4.6..Dong_coc" localSheetId="12">#REF!</definedName>
    <definedName name="C.4.6..Dong_coc">#REF!</definedName>
    <definedName name="C.4.7..Quet_Bi_tum" localSheetId="4">#REF!</definedName>
    <definedName name="C.4.7..Quet_Bi_tum" localSheetId="5">#REF!</definedName>
    <definedName name="C.4.7..Quet_Bi_tum" localSheetId="12">#REF!</definedName>
    <definedName name="C.4.7..Quet_Bi_tum">#REF!</definedName>
    <definedName name="C.5.1..Lap_cot_thep" localSheetId="4">#REF!</definedName>
    <definedName name="C.5.1..Lap_cot_thep" localSheetId="5">#REF!</definedName>
    <definedName name="C.5.1..Lap_cot_thep" localSheetId="12">#REF!</definedName>
    <definedName name="C.5.1..Lap_cot_thep">#REF!</definedName>
    <definedName name="C.5.2..Lap_cot_BT" localSheetId="4">#REF!</definedName>
    <definedName name="C.5.2..Lap_cot_BT" localSheetId="5">#REF!</definedName>
    <definedName name="C.5.2..Lap_cot_BT" localSheetId="12">#REF!</definedName>
    <definedName name="C.5.2..Lap_cot_BT">#REF!</definedName>
    <definedName name="C.5.3..Lap_dat_xa" localSheetId="4">#REF!</definedName>
    <definedName name="C.5.3..Lap_dat_xa" localSheetId="5">#REF!</definedName>
    <definedName name="C.5.3..Lap_dat_xa" localSheetId="12">#REF!</definedName>
    <definedName name="C.5.3..Lap_dat_xa">#REF!</definedName>
    <definedName name="C.5.4..Lap_tiep_dia" localSheetId="4">#REF!</definedName>
    <definedName name="C.5.4..Lap_tiep_dia" localSheetId="5">#REF!</definedName>
    <definedName name="C.5.4..Lap_tiep_dia" localSheetId="12">#REF!</definedName>
    <definedName name="C.5.4..Lap_tiep_dia">#REF!</definedName>
    <definedName name="C.5.5..Son_sat_thep" localSheetId="4">#REF!</definedName>
    <definedName name="C.5.5..Son_sat_thep" localSheetId="5">#REF!</definedName>
    <definedName name="C.5.5..Son_sat_thep" localSheetId="12">#REF!</definedName>
    <definedName name="C.5.5..Son_sat_thep">#REF!</definedName>
    <definedName name="C.6.1..Lap_su_dung" localSheetId="4">#REF!</definedName>
    <definedName name="C.6.1..Lap_su_dung" localSheetId="5">#REF!</definedName>
    <definedName name="C.6.1..Lap_su_dung" localSheetId="12">#REF!</definedName>
    <definedName name="C.6.1..Lap_su_dung">#REF!</definedName>
    <definedName name="C.6.2..Lap_su_CS" localSheetId="4">#REF!</definedName>
    <definedName name="C.6.2..Lap_su_CS" localSheetId="5">#REF!</definedName>
    <definedName name="C.6.2..Lap_su_CS" localSheetId="12">#REF!</definedName>
    <definedName name="C.6.2..Lap_su_CS">#REF!</definedName>
    <definedName name="C.6.3..Su_chuoi_do" localSheetId="4">#REF!</definedName>
    <definedName name="C.6.3..Su_chuoi_do" localSheetId="5">#REF!</definedName>
    <definedName name="C.6.3..Su_chuoi_do" localSheetId="12">#REF!</definedName>
    <definedName name="C.6.3..Su_chuoi_do">#REF!</definedName>
    <definedName name="C.6.4..Su_chuoi_neo" localSheetId="4">#REF!</definedName>
    <definedName name="C.6.4..Su_chuoi_neo" localSheetId="5">#REF!</definedName>
    <definedName name="C.6.4..Su_chuoi_neo" localSheetId="12">#REF!</definedName>
    <definedName name="C.6.4..Su_chuoi_neo">#REF!</definedName>
    <definedName name="C.6.5..Lap_phu_kien" localSheetId="4">#REF!</definedName>
    <definedName name="C.6.5..Lap_phu_kien" localSheetId="5">#REF!</definedName>
    <definedName name="C.6.5..Lap_phu_kien" localSheetId="12">#REF!</definedName>
    <definedName name="C.6.5..Lap_phu_kien">#REF!</definedName>
    <definedName name="C.6.6..Ep_noi_day" localSheetId="4">#REF!</definedName>
    <definedName name="C.6.6..Ep_noi_day" localSheetId="5">#REF!</definedName>
    <definedName name="C.6.6..Ep_noi_day" localSheetId="12">#REF!</definedName>
    <definedName name="C.6.6..Ep_noi_day">#REF!</definedName>
    <definedName name="C.6.7..KD_vuot_CN" localSheetId="4">#REF!</definedName>
    <definedName name="C.6.7..KD_vuot_CN" localSheetId="5">#REF!</definedName>
    <definedName name="C.6.7..KD_vuot_CN" localSheetId="12">#REF!</definedName>
    <definedName name="C.6.7..KD_vuot_CN">#REF!</definedName>
    <definedName name="C.6.8..Rai_cang_day" localSheetId="4">#REF!</definedName>
    <definedName name="C.6.8..Rai_cang_day" localSheetId="5">#REF!</definedName>
    <definedName name="C.6.8..Rai_cang_day" localSheetId="12">#REF!</definedName>
    <definedName name="C.6.8..Rai_cang_day">#REF!</definedName>
    <definedName name="C.6.9..Cap_quang" localSheetId="4">#REF!</definedName>
    <definedName name="C.6.9..Cap_quang" localSheetId="5">#REF!</definedName>
    <definedName name="C.6.9..Cap_quang" localSheetId="12">#REF!</definedName>
    <definedName name="C.6.9..Cap_quang">#REF!</definedName>
    <definedName name="C.doc1">540</definedName>
    <definedName name="C.doc2">740</definedName>
    <definedName name="ca.1111" localSheetId="10">#REF!</definedName>
    <definedName name="ca.1111" localSheetId="11">#REF!</definedName>
    <definedName name="ca.1111" localSheetId="12">#REF!</definedName>
    <definedName name="ca.1111">#REF!</definedName>
    <definedName name="ca.1111.th" localSheetId="10">#REF!</definedName>
    <definedName name="ca.1111.th" localSheetId="11">#REF!</definedName>
    <definedName name="ca.1111.th" localSheetId="4">#REF!</definedName>
    <definedName name="ca.1111.th" localSheetId="5">#REF!</definedName>
    <definedName name="ca.1111.th" localSheetId="12">#REF!</definedName>
    <definedName name="ca.1111.th">#REF!</definedName>
    <definedName name="CACAU">298161</definedName>
    <definedName name="cao" localSheetId="10">#REF!</definedName>
    <definedName name="cao" localSheetId="11">#REF!</definedName>
    <definedName name="cao" localSheetId="4">#REF!</definedName>
    <definedName name="cao" localSheetId="5">#REF!</definedName>
    <definedName name="cao" localSheetId="12">#REF!</definedName>
    <definedName name="cao">#REF!</definedName>
    <definedName name="Capvon" localSheetId="11" hidden="1">{#N/A,#N/A,FALSE,"Chi tiÆt"}</definedName>
    <definedName name="Capvon" localSheetId="9" hidden="1">{#N/A,#N/A,FALSE,"Chi tiÆt"}</definedName>
    <definedName name="Capvon" localSheetId="12" hidden="1">{#N/A,#N/A,FALSE,"Chi tiÆt"}</definedName>
    <definedName name="Capvon" hidden="1">{#N/A,#N/A,FALSE,"Chi tiÆt"}</definedName>
    <definedName name="Cat" localSheetId="4">#REF!</definedName>
    <definedName name="Cat" localSheetId="5">#REF!</definedName>
    <definedName name="Cat" localSheetId="12">#REF!</definedName>
    <definedName name="Cat">#REF!</definedName>
    <definedName name="Category_All" localSheetId="4">#REF!</definedName>
    <definedName name="Category_All" localSheetId="5">#REF!</definedName>
    <definedName name="Category_All" localSheetId="12">#REF!</definedName>
    <definedName name="Category_All">#REF!</definedName>
    <definedName name="CATIN">#N/A</definedName>
    <definedName name="CATJYOU">#N/A</definedName>
    <definedName name="catm" localSheetId="10">#REF!</definedName>
    <definedName name="catm" localSheetId="11">#REF!</definedName>
    <definedName name="catm" localSheetId="4">#REF!</definedName>
    <definedName name="catm" localSheetId="5">#REF!</definedName>
    <definedName name="catm" localSheetId="12">#REF!</definedName>
    <definedName name="catm">#REF!</definedName>
    <definedName name="catn" localSheetId="10">#REF!</definedName>
    <definedName name="catn" localSheetId="11">#REF!</definedName>
    <definedName name="catn" localSheetId="4">#REF!</definedName>
    <definedName name="catn" localSheetId="5">#REF!</definedName>
    <definedName name="catn" localSheetId="12">#REF!</definedName>
    <definedName name="catn">#REF!</definedName>
    <definedName name="CATSYU">#N/A</definedName>
    <definedName name="catvang" localSheetId="10">#REF!</definedName>
    <definedName name="catvang" localSheetId="11">#REF!</definedName>
    <definedName name="catvang" localSheetId="4">#REF!</definedName>
    <definedName name="catvang" localSheetId="5">#REF!</definedName>
    <definedName name="catvang" localSheetId="12">#REF!</definedName>
    <definedName name="catvang">#REF!</definedName>
    <definedName name="CATREC">#N/A</definedName>
    <definedName name="CBTH" localSheetId="11" hidden="1">{"'Sheet1'!$L$16"}</definedName>
    <definedName name="CBTH" localSheetId="9" hidden="1">{"'Sheet1'!$L$16"}</definedName>
    <definedName name="CBTH" localSheetId="12" hidden="1">{"'Sheet1'!$L$16"}</definedName>
    <definedName name="CBTH" hidden="1">{"'Sheet1'!$L$16"}</definedName>
    <definedName name="CCS" localSheetId="10">#REF!</definedName>
    <definedName name="CCS" localSheetId="11">#REF!</definedName>
    <definedName name="CCS" localSheetId="12">#REF!</definedName>
    <definedName name="CCS">#REF!</definedName>
    <definedName name="CDD" localSheetId="10">#REF!</definedName>
    <definedName name="CDD" localSheetId="11">#REF!</definedName>
    <definedName name="CDD" localSheetId="12">#REF!</definedName>
    <definedName name="CDD">#REF!</definedName>
    <definedName name="CDDD" localSheetId="12">#REF!</definedName>
    <definedName name="CDDD">#REF!</definedName>
    <definedName name="CDDD1P" localSheetId="4">#REF!</definedName>
    <definedName name="CDDD1P" localSheetId="5">#REF!</definedName>
    <definedName name="CDDD1P" localSheetId="12">#REF!</definedName>
    <definedName name="CDDD1P">#REF!</definedName>
    <definedName name="CDDD1PHA" localSheetId="4">#REF!</definedName>
    <definedName name="CDDD1PHA" localSheetId="5">#REF!</definedName>
    <definedName name="CDDD1PHA" localSheetId="12">#REF!</definedName>
    <definedName name="CDDD1PHA">#REF!</definedName>
    <definedName name="CDDD3PHA" localSheetId="4">#REF!</definedName>
    <definedName name="CDDD3PHA" localSheetId="5">#REF!</definedName>
    <definedName name="CDDD3PHA" localSheetId="12">#REF!</definedName>
    <definedName name="CDDD3PHA">#REF!</definedName>
    <definedName name="Cdnum" localSheetId="4">#REF!</definedName>
    <definedName name="Cdnum" localSheetId="5">#REF!</definedName>
    <definedName name="Cdnum" localSheetId="12">#REF!</definedName>
    <definedName name="Cdnum">#REF!</definedName>
    <definedName name="CDTK_tim">31.77</definedName>
    <definedName name="CK" localSheetId="10">#REF!</definedName>
    <definedName name="CK" localSheetId="11">#REF!</definedName>
    <definedName name="CK" localSheetId="4">#REF!</definedName>
    <definedName name="CK" localSheetId="5">#REF!</definedName>
    <definedName name="CK" localSheetId="12">#REF!</definedName>
    <definedName name="CK">#REF!</definedName>
    <definedName name="CLECH_0.4" localSheetId="10">#REF!</definedName>
    <definedName name="CLECH_0.4" localSheetId="11">#REF!</definedName>
    <definedName name="CLECH_0.4" localSheetId="4">#REF!</definedName>
    <definedName name="CLECH_0.4" localSheetId="5">#REF!</definedName>
    <definedName name="CLECH_0.4" localSheetId="12">#REF!</definedName>
    <definedName name="CLECH_0.4">#REF!</definedName>
    <definedName name="CLVC3">0.1</definedName>
    <definedName name="CLVC35" localSheetId="10">#REF!</definedName>
    <definedName name="CLVC35" localSheetId="11">#REF!</definedName>
    <definedName name="CLVC35" localSheetId="4">#REF!</definedName>
    <definedName name="CLVC35" localSheetId="5">#REF!</definedName>
    <definedName name="CLVC35" localSheetId="12">#REF!</definedName>
    <definedName name="CLVC35">#REF!</definedName>
    <definedName name="CLVCTB" localSheetId="10">#REF!</definedName>
    <definedName name="CLVCTB" localSheetId="11">#REF!</definedName>
    <definedName name="CLVCTB" localSheetId="4">#REF!</definedName>
    <definedName name="CLVCTB" localSheetId="5">#REF!</definedName>
    <definedName name="CLVCTB" localSheetId="12">#REF!</definedName>
    <definedName name="CLVCTB">#REF!</definedName>
    <definedName name="clvl" localSheetId="10">#REF!</definedName>
    <definedName name="clvl" localSheetId="11">#REF!</definedName>
    <definedName name="clvl" localSheetId="12">#REF!</definedName>
    <definedName name="clvl">#REF!</definedName>
    <definedName name="cn" localSheetId="4">#REF!</definedName>
    <definedName name="cn" localSheetId="5">#REF!</definedName>
    <definedName name="cn" localSheetId="12">#REF!</definedName>
    <definedName name="cn">#REF!</definedName>
    <definedName name="CNC" localSheetId="4">#REF!</definedName>
    <definedName name="CNC" localSheetId="5">#REF!</definedName>
    <definedName name="CNC" localSheetId="12">#REF!</definedName>
    <definedName name="CNC">#REF!</definedName>
    <definedName name="CND" localSheetId="4">#REF!</definedName>
    <definedName name="CND" localSheetId="5">#REF!</definedName>
    <definedName name="CND" localSheetId="12">#REF!</definedName>
    <definedName name="CND">#REF!</definedName>
    <definedName name="CNG" localSheetId="4">#REF!</definedName>
    <definedName name="CNG" localSheetId="5">#REF!</definedName>
    <definedName name="CNG" localSheetId="12">#REF!</definedName>
    <definedName name="CNG">#REF!</definedName>
    <definedName name="Co" localSheetId="4">#REF!</definedName>
    <definedName name="Co" localSheetId="5">#REF!</definedName>
    <definedName name="Co" localSheetId="12">#REF!</definedName>
    <definedName name="Co">#REF!</definedName>
    <definedName name="co_cau_ktqd" hidden="1">#N/A</definedName>
    <definedName name="coc" localSheetId="4">#REF!</definedName>
    <definedName name="coc" localSheetId="5">#REF!</definedName>
    <definedName name="coc" localSheetId="12">#REF!</definedName>
    <definedName name="coc">#REF!</definedName>
    <definedName name="Coc_60" localSheetId="11" hidden="1">{"'Sheet1'!$L$16"}</definedName>
    <definedName name="Coc_60" localSheetId="9" hidden="1">{"'Sheet1'!$L$16"}</definedName>
    <definedName name="Coc_60" localSheetId="12" hidden="1">{"'Sheet1'!$L$16"}</definedName>
    <definedName name="Coc_60" hidden="1">{"'Sheet1'!$L$16"}</definedName>
    <definedName name="CoCauN" localSheetId="10" hidden="1">{"'Sheet1'!$L$16"}</definedName>
    <definedName name="CoCauN" localSheetId="11" hidden="1">{"'Sheet1'!$L$16"}</definedName>
    <definedName name="CoCauN" localSheetId="6" hidden="1">{"'Sheet1'!$L$16"}</definedName>
    <definedName name="CoCauN" localSheetId="8" hidden="1">{"'Sheet1'!$L$16"}</definedName>
    <definedName name="CoCauN" localSheetId="7" hidden="1">{"'Sheet1'!$L$16"}</definedName>
    <definedName name="CoCauN" localSheetId="9" hidden="1">{"'Sheet1'!$L$16"}</definedName>
    <definedName name="CoCauN" localSheetId="12" hidden="1">{"'Sheet1'!$L$16"}</definedName>
    <definedName name="CoCauN" hidden="1">{"'Sheet1'!$L$16"}</definedName>
    <definedName name="cocbtct" localSheetId="4">#REF!</definedName>
    <definedName name="cocbtct" localSheetId="5">#REF!</definedName>
    <definedName name="cocbtct" localSheetId="12">#REF!</definedName>
    <definedName name="cocbtct">#REF!</definedName>
    <definedName name="cocot" localSheetId="4">#REF!</definedName>
    <definedName name="cocot" localSheetId="5">#REF!</definedName>
    <definedName name="cocot" localSheetId="12">#REF!</definedName>
    <definedName name="cocot">#REF!</definedName>
    <definedName name="cocott" localSheetId="4">#REF!</definedName>
    <definedName name="cocott" localSheetId="5">#REF!</definedName>
    <definedName name="cocott" localSheetId="12">#REF!</definedName>
    <definedName name="cocott">#REF!</definedName>
    <definedName name="Code" localSheetId="8" hidden="1">#REF!</definedName>
    <definedName name="Code" localSheetId="7" hidden="1">#REF!</definedName>
    <definedName name="Code" localSheetId="9" hidden="1">#REF!</definedName>
    <definedName name="Code" localSheetId="12" hidden="1">#REF!</definedName>
    <definedName name="Code" hidden="1">#REF!</definedName>
    <definedName name="Cöï_ly_vaän_chuyeãn" localSheetId="4">#REF!</definedName>
    <definedName name="Cöï_ly_vaän_chuyeãn" localSheetId="5">#REF!</definedName>
    <definedName name="Cöï_ly_vaän_chuyeãn" localSheetId="12">#REF!</definedName>
    <definedName name="Cöï_ly_vaän_chuyeãn">#REF!</definedName>
    <definedName name="CÖÏ_LY_VAÄN_CHUYEÅN" localSheetId="4">#REF!</definedName>
    <definedName name="CÖÏ_LY_VAÄN_CHUYEÅN" localSheetId="5">#REF!</definedName>
    <definedName name="CÖÏ_LY_VAÄN_CHUYEÅN" localSheetId="12">#REF!</definedName>
    <definedName name="CÖÏ_LY_VAÄN_CHUYEÅN">#REF!</definedName>
    <definedName name="COMMON" localSheetId="4">#REF!</definedName>
    <definedName name="COMMON" localSheetId="5">#REF!</definedName>
    <definedName name="COMMON" localSheetId="12">#REF!</definedName>
    <definedName name="COMMON">#REF!</definedName>
    <definedName name="comong" localSheetId="4">#REF!</definedName>
    <definedName name="comong" localSheetId="5">#REF!</definedName>
    <definedName name="comong" localSheetId="12">#REF!</definedName>
    <definedName name="comong">#REF!</definedName>
    <definedName name="CON_EQP_COS" localSheetId="4">#REF!</definedName>
    <definedName name="CON_EQP_COS" localSheetId="5">#REF!</definedName>
    <definedName name="CON_EQP_COS" localSheetId="12">#REF!</definedName>
    <definedName name="CON_EQP_COS">#REF!</definedName>
    <definedName name="CON_EQP_COST" localSheetId="4">#REF!</definedName>
    <definedName name="CON_EQP_COST" localSheetId="5">#REF!</definedName>
    <definedName name="CON_EQP_COST" localSheetId="12">#REF!</definedName>
    <definedName name="CON_EQP_COST">#REF!</definedName>
    <definedName name="CONST_EQ" localSheetId="4">#REF!</definedName>
    <definedName name="CONST_EQ" localSheetId="5">#REF!</definedName>
    <definedName name="CONST_EQ" localSheetId="12">#REF!</definedName>
    <definedName name="CONST_EQ">#REF!</definedName>
    <definedName name="Cong_HM_DTCT" localSheetId="4">#REF!</definedName>
    <definedName name="Cong_HM_DTCT" localSheetId="5">#REF!</definedName>
    <definedName name="Cong_HM_DTCT" localSheetId="12">#REF!</definedName>
    <definedName name="Cong_HM_DTCT">#REF!</definedName>
    <definedName name="Cong_M_DTCT" localSheetId="4">#REF!</definedName>
    <definedName name="Cong_M_DTCT" localSheetId="5">#REF!</definedName>
    <definedName name="Cong_M_DTCT" localSheetId="12">#REF!</definedName>
    <definedName name="Cong_M_DTCT">#REF!</definedName>
    <definedName name="Cong_NC_DTCT" localSheetId="4">#REF!</definedName>
    <definedName name="Cong_NC_DTCT" localSheetId="5">#REF!</definedName>
    <definedName name="Cong_NC_DTCT" localSheetId="12">#REF!</definedName>
    <definedName name="Cong_NC_DTCT">#REF!</definedName>
    <definedName name="Cong_VL_DTCT" localSheetId="4">#REF!</definedName>
    <definedName name="Cong_VL_DTCT" localSheetId="5">#REF!</definedName>
    <definedName name="Cong_VL_DTCT" localSheetId="12">#REF!</definedName>
    <definedName name="Cong_VL_DTCT">#REF!</definedName>
    <definedName name="congbenuoc" localSheetId="4">#REF!</definedName>
    <definedName name="congbenuoc" localSheetId="5">#REF!</definedName>
    <definedName name="congbenuoc" localSheetId="12">#REF!</definedName>
    <definedName name="congbenuoc">#REF!</definedName>
    <definedName name="congbengam" localSheetId="4">#REF!</definedName>
    <definedName name="congbengam" localSheetId="5">#REF!</definedName>
    <definedName name="congbengam" localSheetId="12">#REF!</definedName>
    <definedName name="congbengam">#REF!</definedName>
    <definedName name="congcoc" localSheetId="4">#REF!</definedName>
    <definedName name="congcoc" localSheetId="5">#REF!</definedName>
    <definedName name="congcoc" localSheetId="12">#REF!</definedName>
    <definedName name="congcoc">#REF!</definedName>
    <definedName name="congcocot" localSheetId="4">#REF!</definedName>
    <definedName name="congcocot" localSheetId="5">#REF!</definedName>
    <definedName name="congcocot" localSheetId="12">#REF!</definedName>
    <definedName name="congcocot">#REF!</definedName>
    <definedName name="congcocott" localSheetId="4">#REF!</definedName>
    <definedName name="congcocott" localSheetId="5">#REF!</definedName>
    <definedName name="congcocott" localSheetId="12">#REF!</definedName>
    <definedName name="congcocott">#REF!</definedName>
    <definedName name="congcomong" localSheetId="4">#REF!</definedName>
    <definedName name="congcomong" localSheetId="5">#REF!</definedName>
    <definedName name="congcomong" localSheetId="12">#REF!</definedName>
    <definedName name="congcomong">#REF!</definedName>
    <definedName name="congcottron" localSheetId="4">#REF!</definedName>
    <definedName name="congcottron" localSheetId="5">#REF!</definedName>
    <definedName name="congcottron" localSheetId="12">#REF!</definedName>
    <definedName name="congcottron">#REF!</definedName>
    <definedName name="congcotvuong" localSheetId="4">#REF!</definedName>
    <definedName name="congcotvuong" localSheetId="5">#REF!</definedName>
    <definedName name="congcotvuong" localSheetId="12">#REF!</definedName>
    <definedName name="congcotvuong">#REF!</definedName>
    <definedName name="congdam" localSheetId="4">#REF!</definedName>
    <definedName name="congdam" localSheetId="5">#REF!</definedName>
    <definedName name="congdam" localSheetId="12">#REF!</definedName>
    <definedName name="congdam">#REF!</definedName>
    <definedName name="congdan1" localSheetId="4">#REF!</definedName>
    <definedName name="congdan1" localSheetId="5">#REF!</definedName>
    <definedName name="congdan1" localSheetId="12">#REF!</definedName>
    <definedName name="congdan1">#REF!</definedName>
    <definedName name="congdan2" localSheetId="4">#REF!</definedName>
    <definedName name="congdan2" localSheetId="5">#REF!</definedName>
    <definedName name="congdan2" localSheetId="12">#REF!</definedName>
    <definedName name="congdan2">#REF!</definedName>
    <definedName name="congdandusan" localSheetId="4">#REF!</definedName>
    <definedName name="congdandusan" localSheetId="5">#REF!</definedName>
    <definedName name="congdandusan" localSheetId="12">#REF!</definedName>
    <definedName name="congdandusan">#REF!</definedName>
    <definedName name="conglanhto" localSheetId="4">#REF!</definedName>
    <definedName name="conglanhto" localSheetId="5">#REF!</definedName>
    <definedName name="conglanhto" localSheetId="12">#REF!</definedName>
    <definedName name="conglanhto">#REF!</definedName>
    <definedName name="congmong" localSheetId="4">#REF!</definedName>
    <definedName name="congmong" localSheetId="5">#REF!</definedName>
    <definedName name="congmong" localSheetId="12">#REF!</definedName>
    <definedName name="congmong">#REF!</definedName>
    <definedName name="congmongbang" localSheetId="4">#REF!</definedName>
    <definedName name="congmongbang" localSheetId="5">#REF!</definedName>
    <definedName name="congmongbang" localSheetId="12">#REF!</definedName>
    <definedName name="congmongbang">#REF!</definedName>
    <definedName name="congmongdon" localSheetId="4">#REF!</definedName>
    <definedName name="congmongdon" localSheetId="5">#REF!</definedName>
    <definedName name="congmongdon" localSheetId="12">#REF!</definedName>
    <definedName name="congmongdon">#REF!</definedName>
    <definedName name="congpanen" localSheetId="4">#REF!</definedName>
    <definedName name="congpanen" localSheetId="5">#REF!</definedName>
    <definedName name="congpanen" localSheetId="12">#REF!</definedName>
    <definedName name="congpanen">#REF!</definedName>
    <definedName name="congsan" localSheetId="4">#REF!</definedName>
    <definedName name="congsan" localSheetId="5">#REF!</definedName>
    <definedName name="congsan" localSheetId="12">#REF!</definedName>
    <definedName name="congsan">#REF!</definedName>
    <definedName name="congthang" localSheetId="4">#REF!</definedName>
    <definedName name="congthang" localSheetId="5">#REF!</definedName>
    <definedName name="congthang" localSheetId="12">#REF!</definedName>
    <definedName name="congthang">#REF!</definedName>
    <definedName name="COT" localSheetId="4">#REF!</definedName>
    <definedName name="COT" localSheetId="5">#REF!</definedName>
    <definedName name="COT" localSheetId="12">#REF!</definedName>
    <definedName name="COT">#REF!</definedName>
    <definedName name="cot7.5" localSheetId="12">#REF!</definedName>
    <definedName name="cot7.5">#REF!</definedName>
    <definedName name="cot8.5" localSheetId="12">#REF!</definedName>
    <definedName name="cot8.5">#REF!</definedName>
    <definedName name="Cotsatma">9726</definedName>
    <definedName name="Cotthepma">9726</definedName>
    <definedName name="cottron" localSheetId="10">#REF!</definedName>
    <definedName name="cottron" localSheetId="11">#REF!</definedName>
    <definedName name="cottron" localSheetId="4">#REF!</definedName>
    <definedName name="cottron" localSheetId="5">#REF!</definedName>
    <definedName name="cottron" localSheetId="12">#REF!</definedName>
    <definedName name="cottron">#REF!</definedName>
    <definedName name="cotvuong" localSheetId="10">#REF!</definedName>
    <definedName name="cotvuong" localSheetId="11">#REF!</definedName>
    <definedName name="cotvuong" localSheetId="4">#REF!</definedName>
    <definedName name="cotvuong" localSheetId="5">#REF!</definedName>
    <definedName name="cotvuong" localSheetId="12">#REF!</definedName>
    <definedName name="cotvuong">#REF!</definedName>
    <definedName name="COVER" localSheetId="10">#REF!</definedName>
    <definedName name="COVER" localSheetId="11">#REF!</definedName>
    <definedName name="COVER" localSheetId="4">#REF!</definedName>
    <definedName name="COVER" localSheetId="5">#REF!</definedName>
    <definedName name="COVER" localSheetId="12">#REF!</definedName>
    <definedName name="COVER">#REF!</definedName>
    <definedName name="CP" localSheetId="6" hidden="1">#REF!</definedName>
    <definedName name="CP" localSheetId="8" hidden="1">#REF!</definedName>
    <definedName name="CP" localSheetId="7" hidden="1">#REF!</definedName>
    <definedName name="CP" localSheetId="9" hidden="1">#REF!</definedName>
    <definedName name="CP" localSheetId="12" hidden="1">#REF!</definedName>
    <definedName name="CP" hidden="1">#REF!</definedName>
    <definedName name="cpmtc" localSheetId="12">#REF!</definedName>
    <definedName name="cpmtc">#REF!</definedName>
    <definedName name="cpnc" localSheetId="12">#REF!</definedName>
    <definedName name="cpnc">#REF!</definedName>
    <definedName name="cptt" localSheetId="12">#REF!</definedName>
    <definedName name="cptt">#REF!</definedName>
    <definedName name="CPVC35" localSheetId="4">#REF!</definedName>
    <definedName name="CPVC35" localSheetId="5">#REF!</definedName>
    <definedName name="CPVC35" localSheetId="12">#REF!</definedName>
    <definedName name="CPVC35">#REF!</definedName>
    <definedName name="CPVCDN" localSheetId="4">#REF!</definedName>
    <definedName name="CPVCDN" localSheetId="5">#REF!</definedName>
    <definedName name="CPVCDN" localSheetId="12">#REF!</definedName>
    <definedName name="CPVCDN">#REF!</definedName>
    <definedName name="cpvl" localSheetId="12">#REF!</definedName>
    <definedName name="cpvl">#REF!</definedName>
    <definedName name="CRD" localSheetId="4">#REF!</definedName>
    <definedName name="CRD" localSheetId="5">#REF!</definedName>
    <definedName name="CRD" localSheetId="12">#REF!</definedName>
    <definedName name="CRD">#REF!</definedName>
    <definedName name="CRITINST" localSheetId="4">#REF!</definedName>
    <definedName name="CRITINST" localSheetId="5">#REF!</definedName>
    <definedName name="CRITINST" localSheetId="12">#REF!</definedName>
    <definedName name="CRITINST">#REF!</definedName>
    <definedName name="CRITPURC" localSheetId="4">#REF!</definedName>
    <definedName name="CRITPURC" localSheetId="5">#REF!</definedName>
    <definedName name="CRITPURC" localSheetId="12">#REF!</definedName>
    <definedName name="CRITPURC">#REF!</definedName>
    <definedName name="CRS" localSheetId="4">#REF!</definedName>
    <definedName name="CRS" localSheetId="5">#REF!</definedName>
    <definedName name="CRS" localSheetId="12">#REF!</definedName>
    <definedName name="CRS">#REF!</definedName>
    <definedName name="CS" localSheetId="12">#REF!</definedName>
    <definedName name="CS">#REF!</definedName>
    <definedName name="CS_10" localSheetId="4">#REF!</definedName>
    <definedName name="CS_10" localSheetId="5">#REF!</definedName>
    <definedName name="CS_10" localSheetId="12">#REF!</definedName>
    <definedName name="CS_10">#REF!</definedName>
    <definedName name="CS_100" localSheetId="4">#REF!</definedName>
    <definedName name="CS_100" localSheetId="5">#REF!</definedName>
    <definedName name="CS_100" localSheetId="12">#REF!</definedName>
    <definedName name="CS_100">#REF!</definedName>
    <definedName name="CS_10S" localSheetId="4">#REF!</definedName>
    <definedName name="CS_10S" localSheetId="5">#REF!</definedName>
    <definedName name="CS_10S" localSheetId="12">#REF!</definedName>
    <definedName name="CS_10S">#REF!</definedName>
    <definedName name="CS_120" localSheetId="4">#REF!</definedName>
    <definedName name="CS_120" localSheetId="5">#REF!</definedName>
    <definedName name="CS_120" localSheetId="12">#REF!</definedName>
    <definedName name="CS_120">#REF!</definedName>
    <definedName name="CS_140" localSheetId="4">#REF!</definedName>
    <definedName name="CS_140" localSheetId="5">#REF!</definedName>
    <definedName name="CS_140" localSheetId="12">#REF!</definedName>
    <definedName name="CS_140">#REF!</definedName>
    <definedName name="CS_160" localSheetId="4">#REF!</definedName>
    <definedName name="CS_160" localSheetId="5">#REF!</definedName>
    <definedName name="CS_160" localSheetId="12">#REF!</definedName>
    <definedName name="CS_160">#REF!</definedName>
    <definedName name="CS_20" localSheetId="4">#REF!</definedName>
    <definedName name="CS_20" localSheetId="5">#REF!</definedName>
    <definedName name="CS_20" localSheetId="12">#REF!</definedName>
    <definedName name="CS_20">#REF!</definedName>
    <definedName name="CS_30" localSheetId="4">#REF!</definedName>
    <definedName name="CS_30" localSheetId="5">#REF!</definedName>
    <definedName name="CS_30" localSheetId="12">#REF!</definedName>
    <definedName name="CS_30">#REF!</definedName>
    <definedName name="CS_40" localSheetId="4">#REF!</definedName>
    <definedName name="CS_40" localSheetId="5">#REF!</definedName>
    <definedName name="CS_40" localSheetId="12">#REF!</definedName>
    <definedName name="CS_40">#REF!</definedName>
    <definedName name="CS_40S" localSheetId="4">#REF!</definedName>
    <definedName name="CS_40S" localSheetId="5">#REF!</definedName>
    <definedName name="CS_40S" localSheetId="12">#REF!</definedName>
    <definedName name="CS_40S">#REF!</definedName>
    <definedName name="CS_5S" localSheetId="4">#REF!</definedName>
    <definedName name="CS_5S" localSheetId="5">#REF!</definedName>
    <definedName name="CS_5S" localSheetId="12">#REF!</definedName>
    <definedName name="CS_5S">#REF!</definedName>
    <definedName name="CS_60" localSheetId="4">#REF!</definedName>
    <definedName name="CS_60" localSheetId="5">#REF!</definedName>
    <definedName name="CS_60" localSheetId="12">#REF!</definedName>
    <definedName name="CS_60">#REF!</definedName>
    <definedName name="CS_80" localSheetId="4">#REF!</definedName>
    <definedName name="CS_80" localSheetId="5">#REF!</definedName>
    <definedName name="CS_80" localSheetId="12">#REF!</definedName>
    <definedName name="CS_80">#REF!</definedName>
    <definedName name="CS_80S" localSheetId="4">#REF!</definedName>
    <definedName name="CS_80S" localSheetId="5">#REF!</definedName>
    <definedName name="CS_80S" localSheetId="12">#REF!</definedName>
    <definedName name="CS_80S">#REF!</definedName>
    <definedName name="CS_STD" localSheetId="4">#REF!</definedName>
    <definedName name="CS_STD" localSheetId="5">#REF!</definedName>
    <definedName name="CS_STD" localSheetId="12">#REF!</definedName>
    <definedName name="CS_STD">#REF!</definedName>
    <definedName name="CS_XS" localSheetId="4">#REF!</definedName>
    <definedName name="CS_XS" localSheetId="5">#REF!</definedName>
    <definedName name="CS_XS" localSheetId="12">#REF!</definedName>
    <definedName name="CS_XS">#REF!</definedName>
    <definedName name="CS_XXS" localSheetId="4">#REF!</definedName>
    <definedName name="CS_XXS" localSheetId="5">#REF!</definedName>
    <definedName name="CS_XXS" localSheetId="12">#REF!</definedName>
    <definedName name="CS_XXS">#REF!</definedName>
    <definedName name="csd3p" localSheetId="4">#REF!</definedName>
    <definedName name="csd3p" localSheetId="5">#REF!</definedName>
    <definedName name="csd3p" localSheetId="12">#REF!</definedName>
    <definedName name="csd3p">#REF!</definedName>
    <definedName name="csddg1p" localSheetId="4">#REF!</definedName>
    <definedName name="csddg1p" localSheetId="5">#REF!</definedName>
    <definedName name="csddg1p" localSheetId="12">#REF!</definedName>
    <definedName name="csddg1p">#REF!</definedName>
    <definedName name="csddt1p" localSheetId="4">#REF!</definedName>
    <definedName name="csddt1p" localSheetId="5">#REF!</definedName>
    <definedName name="csddt1p" localSheetId="12">#REF!</definedName>
    <definedName name="csddt1p">#REF!</definedName>
    <definedName name="csht3p" localSheetId="4">#REF!</definedName>
    <definedName name="csht3p" localSheetId="5">#REF!</definedName>
    <definedName name="csht3p" localSheetId="12">#REF!</definedName>
    <definedName name="csht3p">#REF!</definedName>
    <definedName name="ctbbt" localSheetId="11" hidden="1">{"'Sheet1'!$L$16"}</definedName>
    <definedName name="ctbbt" localSheetId="9" hidden="1">{"'Sheet1'!$L$16"}</definedName>
    <definedName name="ctbbt" localSheetId="12" hidden="1">{"'Sheet1'!$L$16"}</definedName>
    <definedName name="ctbbt" hidden="1">{"'Sheet1'!$L$16"}</definedName>
    <definedName name="CTCT1" localSheetId="10" hidden="1">{"'Sheet1'!$L$16"}</definedName>
    <definedName name="CTCT1" localSheetId="11" hidden="1">{"'Sheet1'!$L$16"}</definedName>
    <definedName name="CTCT1" localSheetId="6" hidden="1">{"'Sheet1'!$L$16"}</definedName>
    <definedName name="CTCT1" localSheetId="8" hidden="1">{"'Sheet1'!$L$16"}</definedName>
    <definedName name="CTCT1" localSheetId="7" hidden="1">{"'Sheet1'!$L$16"}</definedName>
    <definedName name="CTCT1" localSheetId="9" hidden="1">{"'Sheet1'!$L$16"}</definedName>
    <definedName name="CTCT1" localSheetId="12" hidden="1">{"'Sheet1'!$L$16"}</definedName>
    <definedName name="CTCT1" hidden="1">{"'Sheet1'!$L$16"}</definedName>
    <definedName name="ctiep" localSheetId="4">#REF!</definedName>
    <definedName name="ctiep" localSheetId="5">#REF!</definedName>
    <definedName name="ctiep" localSheetId="12">#REF!</definedName>
    <definedName name="ctiep">#REF!</definedName>
    <definedName name="CTIET" localSheetId="4">#REF!</definedName>
    <definedName name="CTIET" localSheetId="5">#REF!</definedName>
    <definedName name="CTIET" localSheetId="12">#REF!</definedName>
    <definedName name="CTIET">#REF!</definedName>
    <definedName name="CU_LY_VAN_CHUYEN_GIA_QUYEN" localSheetId="4">#REF!</definedName>
    <definedName name="CU_LY_VAN_CHUYEN_GIA_QUYEN" localSheetId="5">#REF!</definedName>
    <definedName name="CU_LY_VAN_CHUYEN_GIA_QUYEN" localSheetId="12">#REF!</definedName>
    <definedName name="CU_LY_VAN_CHUYEN_GIA_QUYEN">#REF!</definedName>
    <definedName name="CU_LY_VAN_CHUYEN_THU_CONG" localSheetId="4">#REF!</definedName>
    <definedName name="CU_LY_VAN_CHUYEN_THU_CONG" localSheetId="5">#REF!</definedName>
    <definedName name="CU_LY_VAN_CHUYEN_THU_CONG" localSheetId="12">#REF!</definedName>
    <definedName name="CU_LY_VAN_CHUYEN_THU_CONG">#REF!</definedName>
    <definedName name="CURRENCY" localSheetId="4">#REF!</definedName>
    <definedName name="CURRENCY" localSheetId="5">#REF!</definedName>
    <definedName name="CURRENCY" localSheetId="12">#REF!</definedName>
    <definedName name="CURRENCY">#REF!</definedName>
    <definedName name="cx" localSheetId="4">#REF!</definedName>
    <definedName name="cx" localSheetId="5">#REF!</definedName>
    <definedName name="cx" localSheetId="12">#REF!</definedName>
    <definedName name="cx">#REF!</definedName>
    <definedName name="CH" localSheetId="10">#REF!</definedName>
    <definedName name="CH" localSheetId="11">#REF!</definedName>
    <definedName name="CH" localSheetId="4">#REF!</definedName>
    <definedName name="CH" localSheetId="5">#REF!</definedName>
    <definedName name="CH" localSheetId="12">#REF!</definedName>
    <definedName name="CH">#REF!</definedName>
    <definedName name="Chiettinh" localSheetId="11" hidden="1">{"'Sheet1'!$L$16"}</definedName>
    <definedName name="Chiettinh" localSheetId="9" hidden="1">{"'Sheet1'!$L$16"}</definedName>
    <definedName name="Chiettinh" localSheetId="12" hidden="1">{"'Sheet1'!$L$16"}</definedName>
    <definedName name="Chiettinh" hidden="1">{"'Sheet1'!$L$16"}</definedName>
    <definedName name="chilk" localSheetId="11" hidden="1">{"'Sheet1'!$L$16"}</definedName>
    <definedName name="chilk" localSheetId="9" hidden="1">{"'Sheet1'!$L$16"}</definedName>
    <definedName name="chilk" localSheetId="12" hidden="1">{"'Sheet1'!$L$16"}</definedName>
    <definedName name="chilk" hidden="1">{"'Sheet1'!$L$16"}</definedName>
    <definedName name="chitietbgiang2" localSheetId="10" hidden="1">{"'Sheet1'!$L$16"}</definedName>
    <definedName name="chitietbgiang2" localSheetId="11" hidden="1">{"'Sheet1'!$L$16"}</definedName>
    <definedName name="chitietbgiang2" localSheetId="6" hidden="1">{"'Sheet1'!$L$16"}</definedName>
    <definedName name="chitietbgiang2" localSheetId="8" hidden="1">{"'Sheet1'!$L$16"}</definedName>
    <definedName name="chitietbgiang2" localSheetId="7" hidden="1">{"'Sheet1'!$L$16"}</definedName>
    <definedName name="chitietbgiang2" localSheetId="9" hidden="1">{"'Sheet1'!$L$16"}</definedName>
    <definedName name="chitietbgiang2" localSheetId="12" hidden="1">{"'Sheet1'!$L$16"}</definedName>
    <definedName name="chitietbgiang2" hidden="1">{"'Sheet1'!$L$16"}</definedName>
    <definedName name="chl" localSheetId="11" hidden="1">{"'Sheet1'!$L$16"}</definedName>
    <definedName name="chl" localSheetId="9" hidden="1">{"'Sheet1'!$L$16"}</definedName>
    <definedName name="chl" localSheetId="12" hidden="1">{"'Sheet1'!$L$16"}</definedName>
    <definedName name="chl" hidden="1">{"'Sheet1'!$L$16"}</definedName>
    <definedName name="chon" localSheetId="4">#REF!</definedName>
    <definedName name="chon" localSheetId="5">#REF!</definedName>
    <definedName name="chon" localSheetId="12">#REF!</definedName>
    <definedName name="chon">#REF!</definedName>
    <definedName name="chon1" localSheetId="4">#REF!</definedName>
    <definedName name="chon1" localSheetId="5">#REF!</definedName>
    <definedName name="chon1" localSheetId="12">#REF!</definedName>
    <definedName name="chon1">#REF!</definedName>
    <definedName name="chon2" localSheetId="4">#REF!</definedName>
    <definedName name="chon2" localSheetId="5">#REF!</definedName>
    <definedName name="chon2" localSheetId="12">#REF!</definedName>
    <definedName name="chon2">#REF!</definedName>
    <definedName name="chon3" localSheetId="4">#REF!</definedName>
    <definedName name="chon3" localSheetId="5">#REF!</definedName>
    <definedName name="chon3" localSheetId="12">#REF!</definedName>
    <definedName name="chon3">#REF!</definedName>
    <definedName name="chung">66</definedName>
    <definedName name="d" localSheetId="11" hidden="1">{"'Sheet1'!$L$16"}</definedName>
    <definedName name="d" localSheetId="9" hidden="1">{"'Sheet1'!$L$16"}</definedName>
    <definedName name="d" localSheetId="12" hidden="1">{"'Sheet1'!$L$16"}</definedName>
    <definedName name="d" hidden="1">{"'Sheet1'!$L$16"}</definedName>
    <definedName name="D_7101A_B" localSheetId="4">#REF!</definedName>
    <definedName name="D_7101A_B" localSheetId="5">#REF!</definedName>
    <definedName name="D_7101A_B" localSheetId="12">#REF!</definedName>
    <definedName name="D_7101A_B">#REF!</definedName>
    <definedName name="da1x2" localSheetId="4">#REF!</definedName>
    <definedName name="da1x2" localSheetId="5">#REF!</definedName>
    <definedName name="da1x2" localSheetId="12">#REF!</definedName>
    <definedName name="da1x2">#REF!</definedName>
    <definedName name="dahoc" localSheetId="4">#REF!</definedName>
    <definedName name="dahoc" localSheetId="5">#REF!</definedName>
    <definedName name="dahoc" localSheetId="12">#REF!</definedName>
    <definedName name="dahoc">#REF!</definedName>
    <definedName name="dam" localSheetId="10">78000</definedName>
    <definedName name="dam" localSheetId="11">78000</definedName>
    <definedName name="dam" localSheetId="6">78000</definedName>
    <definedName name="dam" localSheetId="4">#REF!</definedName>
    <definedName name="dam" localSheetId="5">#REF!</definedName>
    <definedName name="dam" localSheetId="8">78000</definedName>
    <definedName name="dam" localSheetId="7">78000</definedName>
    <definedName name="dam" localSheetId="9">78000</definedName>
    <definedName name="dam" localSheetId="12">78000</definedName>
    <definedName name="dam">#REF!</definedName>
    <definedName name="danducsan" localSheetId="10">#REF!</definedName>
    <definedName name="danducsan" localSheetId="11">#REF!</definedName>
    <definedName name="danducsan" localSheetId="4">#REF!</definedName>
    <definedName name="danducsan" localSheetId="5">#REF!</definedName>
    <definedName name="danducsan" localSheetId="12">#REF!</definedName>
    <definedName name="danducsan">#REF!</definedName>
    <definedName name="Dang" localSheetId="12" hidden="1">#REF!</definedName>
    <definedName name="Dang" hidden="1">#REF!</definedName>
    <definedName name="dao" localSheetId="4">#REF!</definedName>
    <definedName name="dao" localSheetId="5">#REF!</definedName>
    <definedName name="dao" localSheetId="12">#REF!</definedName>
    <definedName name="dao">#REF!</definedName>
    <definedName name="dap" localSheetId="4">#REF!</definedName>
    <definedName name="dap" localSheetId="5">#REF!</definedName>
    <definedName name="dap" localSheetId="12">#REF!</definedName>
    <definedName name="dap">#REF!</definedName>
    <definedName name="DAT" localSheetId="4">#REF!</definedName>
    <definedName name="DAT" localSheetId="5">#REF!</definedName>
    <definedName name="DAT" localSheetId="12">#REF!</definedName>
    <definedName name="DAT">#REF!</definedName>
    <definedName name="DATA_DATA2_List" localSheetId="12">#REF!</definedName>
    <definedName name="DATA_DATA2_List">#REF!</definedName>
    <definedName name="data1" localSheetId="6" hidden="1">#REF!</definedName>
    <definedName name="data1" localSheetId="8" hidden="1">#REF!</definedName>
    <definedName name="data1" localSheetId="7" hidden="1">#REF!</definedName>
    <definedName name="data1" localSheetId="9" hidden="1">#REF!</definedName>
    <definedName name="data1" localSheetId="12" hidden="1">#REF!</definedName>
    <definedName name="data1" hidden="1">#REF!</definedName>
    <definedName name="data2" localSheetId="8" hidden="1">#REF!</definedName>
    <definedName name="data2" localSheetId="7" hidden="1">#REF!</definedName>
    <definedName name="data2" localSheetId="9" hidden="1">#REF!</definedName>
    <definedName name="data2" localSheetId="12" hidden="1">#REF!</definedName>
    <definedName name="data2" hidden="1">#REF!</definedName>
    <definedName name="data3" localSheetId="8" hidden="1">#REF!</definedName>
    <definedName name="data3" localSheetId="7" hidden="1">#REF!</definedName>
    <definedName name="data3" localSheetId="9" hidden="1">#REF!</definedName>
    <definedName name="data3" localSheetId="12" hidden="1">#REF!</definedName>
    <definedName name="data3" hidden="1">#REF!</definedName>
    <definedName name="_xlnm.Database" localSheetId="12">#REF!</definedName>
    <definedName name="_xlnm.Database">#REF!</definedName>
    <definedName name="DataFilter" localSheetId="6">[2]!DataFilter</definedName>
    <definedName name="DataFilter" localSheetId="8">[3]!DataFilter</definedName>
    <definedName name="DataFilter" localSheetId="7">[3]!DataFilter</definedName>
    <definedName name="DataFilter" localSheetId="9">[3]!DataFilter</definedName>
    <definedName name="DataFilter" localSheetId="12">[3]!DataFilter</definedName>
    <definedName name="DataFilter">[3]!DataFilter</definedName>
    <definedName name="DataSort" localSheetId="6">[2]!DataSort</definedName>
    <definedName name="DataSort" localSheetId="8">[3]!DataSort</definedName>
    <definedName name="DataSort" localSheetId="7">[3]!DataSort</definedName>
    <definedName name="DataSort" localSheetId="9">[3]!DataSort</definedName>
    <definedName name="DataSort" localSheetId="12">[3]!DataSort</definedName>
    <definedName name="DataSort">[3]!DataSort</definedName>
    <definedName name="DCL_22">12117600</definedName>
    <definedName name="DCL_35">25490000</definedName>
    <definedName name="DD" localSheetId="10">#REF!</definedName>
    <definedName name="DD" localSheetId="11">#REF!</definedName>
    <definedName name="DD" localSheetId="12">#REF!</definedName>
    <definedName name="DD">#REF!</definedName>
    <definedName name="DDAY" localSheetId="4">#REF!</definedName>
    <definedName name="DDAY" localSheetId="5">#REF!</definedName>
    <definedName name="DDAY" localSheetId="12">#REF!</definedName>
    <definedName name="DDAY">#REF!</definedName>
    <definedName name="dddem">0.1</definedName>
    <definedName name="DDK" localSheetId="10">#REF!</definedName>
    <definedName name="DDK" localSheetId="11">#REF!</definedName>
    <definedName name="DDK" localSheetId="4">#REF!</definedName>
    <definedName name="DDK" localSheetId="5">#REF!</definedName>
    <definedName name="DDK" localSheetId="12">#REF!</definedName>
    <definedName name="DDK">#REF!</definedName>
    <definedName name="dđ" localSheetId="11" hidden="1">{"'Sheet1'!$L$16"}</definedName>
    <definedName name="dđ" localSheetId="9" hidden="1">{"'Sheet1'!$L$16"}</definedName>
    <definedName name="dđ" localSheetId="12" hidden="1">{"'Sheet1'!$L$16"}</definedName>
    <definedName name="dđ" hidden="1">{"'Sheet1'!$L$16"}</definedName>
    <definedName name="den_bu" localSheetId="10">#REF!</definedName>
    <definedName name="den_bu" localSheetId="11">#REF!</definedName>
    <definedName name="den_bu" localSheetId="4">#REF!</definedName>
    <definedName name="den_bu" localSheetId="5">#REF!</definedName>
    <definedName name="den_bu" localSheetId="12">#REF!</definedName>
    <definedName name="den_bu">#REF!</definedName>
    <definedName name="denbu" localSheetId="10">#REF!</definedName>
    <definedName name="denbu" localSheetId="11">#REF!</definedName>
    <definedName name="denbu" localSheetId="4">#REF!</definedName>
    <definedName name="denbu" localSheetId="5">#REF!</definedName>
    <definedName name="denbu" localSheetId="12">#REF!</definedName>
    <definedName name="denbu">#REF!</definedName>
    <definedName name="DenDK" localSheetId="11" hidden="1">{"'Sheet1'!$L$16"}</definedName>
    <definedName name="DenDK" localSheetId="9" hidden="1">{"'Sheet1'!$L$16"}</definedName>
    <definedName name="DenDK" localSheetId="12" hidden="1">{"'Sheet1'!$L$16"}</definedName>
    <definedName name="DenDK" hidden="1">{"'Sheet1'!$L$16"}</definedName>
    <definedName name="Det32x3" localSheetId="12">#REF!</definedName>
    <definedName name="Det32x3">#REF!</definedName>
    <definedName name="Det35x3" localSheetId="12">#REF!</definedName>
    <definedName name="Det35x3">#REF!</definedName>
    <definedName name="Det40x4" localSheetId="12">#REF!</definedName>
    <definedName name="Det40x4">#REF!</definedName>
    <definedName name="Det50x5" localSheetId="12">#REF!</definedName>
    <definedName name="Det50x5">#REF!</definedName>
    <definedName name="Det63x6" localSheetId="12">#REF!</definedName>
    <definedName name="Det63x6">#REF!</definedName>
    <definedName name="Det75x6" localSheetId="12">#REF!</definedName>
    <definedName name="Det75x6">#REF!</definedName>
    <definedName name="dfg" localSheetId="11" hidden="1">{"'Sheet1'!$L$16"}</definedName>
    <definedName name="dfg" localSheetId="9" hidden="1">{"'Sheet1'!$L$16"}</definedName>
    <definedName name="dfg" localSheetId="12" hidden="1">{"'Sheet1'!$L$16"}</definedName>
    <definedName name="dfg" hidden="1">{"'Sheet1'!$L$16"}</definedName>
    <definedName name="DFSDF" localSheetId="11" hidden="1">{"'Sheet1'!$L$16"}</definedName>
    <definedName name="DFSDF" localSheetId="9" hidden="1">{"'Sheet1'!$L$16"}</definedName>
    <definedName name="DFSDF" localSheetId="12" hidden="1">{"'Sheet1'!$L$16"}</definedName>
    <definedName name="DFSDF" hidden="1">{"'Sheet1'!$L$16"}</definedName>
    <definedName name="dfvssd" localSheetId="12" hidden="1">#REF!</definedName>
    <definedName name="dfvssd" hidden="1">#REF!</definedName>
    <definedName name="dgbdII" localSheetId="4">#REF!</definedName>
    <definedName name="dgbdII" localSheetId="5">#REF!</definedName>
    <definedName name="dgbdII" localSheetId="12">#REF!</definedName>
    <definedName name="dgbdII">#REF!</definedName>
    <definedName name="DGCTI592" localSheetId="12">#REF!</definedName>
    <definedName name="DGCTI592">#REF!</definedName>
    <definedName name="dgctp2" localSheetId="11" hidden="1">{"'Sheet1'!$L$16"}</definedName>
    <definedName name="dgctp2" localSheetId="9" hidden="1">{"'Sheet1'!$L$16"}</definedName>
    <definedName name="dgctp2" localSheetId="12" hidden="1">{"'Sheet1'!$L$16"}</definedName>
    <definedName name="dgctp2" hidden="1">{"'Sheet1'!$L$16"}</definedName>
    <definedName name="DGNC" localSheetId="4">#REF!</definedName>
    <definedName name="DGNC" localSheetId="5">#REF!</definedName>
    <definedName name="DGNC" localSheetId="12">#REF!</definedName>
    <definedName name="DGNC">#REF!</definedName>
    <definedName name="dgqndn" localSheetId="4">#REF!</definedName>
    <definedName name="dgqndn" localSheetId="5">#REF!</definedName>
    <definedName name="dgqndn" localSheetId="12">#REF!</definedName>
    <definedName name="dgqndn">#REF!</definedName>
    <definedName name="DGTV" localSheetId="4">#REF!</definedName>
    <definedName name="DGTV" localSheetId="5">#REF!</definedName>
    <definedName name="DGTV" localSheetId="12">#REF!</definedName>
    <definedName name="DGTV">#REF!</definedName>
    <definedName name="dgvl" localSheetId="4">#REF!</definedName>
    <definedName name="dgvl" localSheetId="5">#REF!</definedName>
    <definedName name="dgvl" localSheetId="12">#REF!</definedName>
    <definedName name="dgvl">#REF!</definedName>
    <definedName name="DGVT" localSheetId="4">#REF!</definedName>
    <definedName name="DGVT" localSheetId="5">#REF!</definedName>
    <definedName name="DGVT" localSheetId="12">#REF!</definedName>
    <definedName name="DGVT">#REF!</definedName>
    <definedName name="dhom" localSheetId="12">#REF!</definedName>
    <definedName name="dhom">#REF!</definedName>
    <definedName name="dien" localSheetId="4">#REF!</definedName>
    <definedName name="dien" localSheetId="5">#REF!</definedName>
    <definedName name="dien" localSheetId="12">#REF!</definedName>
    <definedName name="dien">#REF!</definedName>
    <definedName name="dientichck" localSheetId="4">#REF!</definedName>
    <definedName name="dientichck" localSheetId="5">#REF!</definedName>
    <definedName name="dientichck" localSheetId="12">#REF!</definedName>
    <definedName name="dientichck">#REF!</definedName>
    <definedName name="dinh2" localSheetId="4">#REF!</definedName>
    <definedName name="dinh2" localSheetId="5">#REF!</definedName>
    <definedName name="dinh2" localSheetId="12">#REF!</definedName>
    <definedName name="dinh2">#REF!</definedName>
    <definedName name="Discount" localSheetId="6" hidden="1">#REF!</definedName>
    <definedName name="Discount" localSheetId="8" hidden="1">#REF!</definedName>
    <definedName name="Discount" localSheetId="7" hidden="1">#REF!</definedName>
    <definedName name="Discount" localSheetId="9" hidden="1">#REF!</definedName>
    <definedName name="Discount" localSheetId="12" hidden="1">#REF!</definedName>
    <definedName name="Discount" hidden="1">#REF!</definedName>
    <definedName name="display_area_2" localSheetId="6" hidden="1">#REF!</definedName>
    <definedName name="display_area_2" localSheetId="8" hidden="1">#REF!</definedName>
    <definedName name="display_area_2" localSheetId="7" hidden="1">#REF!</definedName>
    <definedName name="display_area_2" localSheetId="9" hidden="1">#REF!</definedName>
    <definedName name="display_area_2" localSheetId="12" hidden="1">#REF!</definedName>
    <definedName name="display_area_2" hidden="1">#REF!</definedName>
    <definedName name="DLCC" localSheetId="4">#REF!</definedName>
    <definedName name="DLCC" localSheetId="5">#REF!</definedName>
    <definedName name="DLCC" localSheetId="12">#REF!</definedName>
    <definedName name="DLCC">#REF!</definedName>
    <definedName name="DM" localSheetId="4">#REF!</definedName>
    <definedName name="DM" localSheetId="5">#REF!</definedName>
    <definedName name="DM" localSheetId="12">#REF!</definedName>
    <definedName name="DM">#REF!</definedName>
    <definedName name="dm56bxd" localSheetId="4">#REF!</definedName>
    <definedName name="dm56bxd" localSheetId="5">#REF!</definedName>
    <definedName name="dm56bxd" localSheetId="12">#REF!</definedName>
    <definedName name="dm56bxd">#REF!</definedName>
    <definedName name="DN" localSheetId="4">#REF!</definedName>
    <definedName name="DN" localSheetId="5">#REF!</definedName>
    <definedName name="DN" localSheetId="12">#REF!</definedName>
    <definedName name="DN">#REF!</definedName>
    <definedName name="DÑt45x4" localSheetId="12">#REF!</definedName>
    <definedName name="DÑt45x4">#REF!</definedName>
    <definedName name="doan1" localSheetId="4">#REF!</definedName>
    <definedName name="doan1" localSheetId="5">#REF!</definedName>
    <definedName name="doan1" localSheetId="12">#REF!</definedName>
    <definedName name="doan1">#REF!</definedName>
    <definedName name="doan2" localSheetId="4">#REF!</definedName>
    <definedName name="doan2" localSheetId="5">#REF!</definedName>
    <definedName name="doan2" localSheetId="12">#REF!</definedName>
    <definedName name="doan2">#REF!</definedName>
    <definedName name="doan3" localSheetId="4">#REF!</definedName>
    <definedName name="doan3" localSheetId="5">#REF!</definedName>
    <definedName name="doan3" localSheetId="12">#REF!</definedName>
    <definedName name="doan3">#REF!</definedName>
    <definedName name="doan4" localSheetId="4">#REF!</definedName>
    <definedName name="doan4" localSheetId="5">#REF!</definedName>
    <definedName name="doan4" localSheetId="12">#REF!</definedName>
    <definedName name="doan4">#REF!</definedName>
    <definedName name="doan5" localSheetId="4">#REF!</definedName>
    <definedName name="doan5" localSheetId="5">#REF!</definedName>
    <definedName name="doan5" localSheetId="12">#REF!</definedName>
    <definedName name="doan5">#REF!</definedName>
    <definedName name="doan6" localSheetId="4">#REF!</definedName>
    <definedName name="doan6" localSheetId="5">#REF!</definedName>
    <definedName name="doan6" localSheetId="12">#REF!</definedName>
    <definedName name="doan6">#REF!</definedName>
    <definedName name="docdoc">0.03125</definedName>
    <definedName name="Document_array" localSheetId="10">{"Thuxm2.xls","Sheet1"}</definedName>
    <definedName name="Document_array" localSheetId="11">{"Thuxm2.xls","Sheet1"}</definedName>
    <definedName name="Document_array" localSheetId="9">{"Thuxm2.xls","Sheet1"}</definedName>
    <definedName name="Document_array" localSheetId="12">{"Thuxm2.xls","Sheet1"}</definedName>
    <definedName name="Document_array">{"Thuxm2.xls","Sheet1"}</definedName>
    <definedName name="DON_GIA_3282" localSheetId="10">#REF!</definedName>
    <definedName name="DON_GIA_3282" localSheetId="11">#REF!</definedName>
    <definedName name="DON_GIA_3282" localSheetId="4">#REF!</definedName>
    <definedName name="DON_GIA_3282" localSheetId="5">#REF!</definedName>
    <definedName name="DON_GIA_3282" localSheetId="12">#REF!</definedName>
    <definedName name="DON_GIA_3282">#REF!</definedName>
    <definedName name="DON_GIA_3283" localSheetId="10">#REF!</definedName>
    <definedName name="DON_GIA_3283" localSheetId="11">#REF!</definedName>
    <definedName name="DON_GIA_3283" localSheetId="4">#REF!</definedName>
    <definedName name="DON_GIA_3283" localSheetId="5">#REF!</definedName>
    <definedName name="DON_GIA_3283" localSheetId="12">#REF!</definedName>
    <definedName name="DON_GIA_3283">#REF!</definedName>
    <definedName name="DON_GIA_3285" localSheetId="10">#REF!</definedName>
    <definedName name="DON_GIA_3285" localSheetId="11">#REF!</definedName>
    <definedName name="DON_GIA_3285" localSheetId="4">#REF!</definedName>
    <definedName name="DON_GIA_3285" localSheetId="5">#REF!</definedName>
    <definedName name="DON_GIA_3285" localSheetId="12">#REF!</definedName>
    <definedName name="DON_GIA_3285">#REF!</definedName>
    <definedName name="DON_GIA_VAN_CHUYEN_36" localSheetId="4">#REF!</definedName>
    <definedName name="DON_GIA_VAN_CHUYEN_36" localSheetId="5">#REF!</definedName>
    <definedName name="DON_GIA_VAN_CHUYEN_36" localSheetId="12">#REF!</definedName>
    <definedName name="DON_GIA_VAN_CHUYEN_36">#REF!</definedName>
    <definedName name="dongia" localSheetId="4">#REF!</definedName>
    <definedName name="dongia" localSheetId="5">#REF!</definedName>
    <definedName name="dongia" localSheetId="12">#REF!</definedName>
    <definedName name="dongia">#REF!</definedName>
    <definedName name="Dot" localSheetId="11" hidden="1">{"'Sheet1'!$L$16"}</definedName>
    <definedName name="Dot" localSheetId="9" hidden="1">{"'Sheet1'!$L$16"}</definedName>
    <definedName name="Dot" localSheetId="12" hidden="1">{"'Sheet1'!$L$16"}</definedName>
    <definedName name="Dot" hidden="1">{"'Sheet1'!$L$16"}</definedName>
    <definedName name="dotcong">1</definedName>
    <definedName name="drf" localSheetId="10" hidden="1">#REF!</definedName>
    <definedName name="drf" localSheetId="11" hidden="1">#REF!</definedName>
    <definedName name="drf" localSheetId="6" hidden="1">#REF!</definedName>
    <definedName name="drf" localSheetId="8" hidden="1">#REF!</definedName>
    <definedName name="drf" localSheetId="7" hidden="1">#REF!</definedName>
    <definedName name="drf" localSheetId="9" hidden="1">#REF!</definedName>
    <definedName name="drf" localSheetId="12" hidden="1">#REF!</definedName>
    <definedName name="drf" hidden="1">#REF!</definedName>
    <definedName name="ds" localSheetId="10" hidden="1">{#N/A,#N/A,FALSE,"Chi tiÆt"}</definedName>
    <definedName name="ds" localSheetId="11" hidden="1">{#N/A,#N/A,FALSE,"Chi tiÆt"}</definedName>
    <definedName name="ds" localSheetId="6" hidden="1">{#N/A,#N/A,FALSE,"Chi tiÆt"}</definedName>
    <definedName name="ds" localSheetId="8" hidden="1">{#N/A,#N/A,FALSE,"Chi tiÆt"}</definedName>
    <definedName name="ds" localSheetId="7" hidden="1">{#N/A,#N/A,FALSE,"Chi tiÆt"}</definedName>
    <definedName name="ds" localSheetId="9" hidden="1">{#N/A,#N/A,FALSE,"Chi tiÆt"}</definedName>
    <definedName name="ds" localSheetId="12" hidden="1">{#N/A,#N/A,FALSE,"Chi tiÆt"}</definedName>
    <definedName name="ds" hidden="1">{#N/A,#N/A,FALSE,"Chi tiÆt"}</definedName>
    <definedName name="DS1p1vc" localSheetId="10">#REF!</definedName>
    <definedName name="DS1p1vc" localSheetId="11">#REF!</definedName>
    <definedName name="DS1p1vc" localSheetId="4">#REF!</definedName>
    <definedName name="DS1p1vc" localSheetId="5">#REF!</definedName>
    <definedName name="DS1p1vc" localSheetId="12">#REF!</definedName>
    <definedName name="DS1p1vc">#REF!</definedName>
    <definedName name="ds1p2nc" localSheetId="10">#REF!</definedName>
    <definedName name="ds1p2nc" localSheetId="11">#REF!</definedName>
    <definedName name="ds1p2nc" localSheetId="12">#REF!</definedName>
    <definedName name="ds1p2nc">#REF!</definedName>
    <definedName name="ds1p2vc" localSheetId="10">#REF!</definedName>
    <definedName name="ds1p2vc" localSheetId="11">#REF!</definedName>
    <definedName name="ds1p2vc" localSheetId="12">#REF!</definedName>
    <definedName name="ds1p2vc">#REF!</definedName>
    <definedName name="ds1pnc" localSheetId="4">#REF!</definedName>
    <definedName name="ds1pnc" localSheetId="5">#REF!</definedName>
    <definedName name="ds1pnc" localSheetId="12">#REF!</definedName>
    <definedName name="ds1pnc">#REF!</definedName>
    <definedName name="ds1pvl" localSheetId="4">#REF!</definedName>
    <definedName name="ds1pvl" localSheetId="5">#REF!</definedName>
    <definedName name="ds1pvl" localSheetId="12">#REF!</definedName>
    <definedName name="ds1pvl">#REF!</definedName>
    <definedName name="ds3pctnc" localSheetId="4">#REF!</definedName>
    <definedName name="ds3pctnc" localSheetId="5">#REF!</definedName>
    <definedName name="ds3pctnc" localSheetId="12">#REF!</definedName>
    <definedName name="ds3pctnc">#REF!</definedName>
    <definedName name="ds3pctvc" localSheetId="4">#REF!</definedName>
    <definedName name="ds3pctvc" localSheetId="5">#REF!</definedName>
    <definedName name="ds3pctvc" localSheetId="12">#REF!</definedName>
    <definedName name="ds3pctvc">#REF!</definedName>
    <definedName name="ds3pctvl" localSheetId="4">#REF!</definedName>
    <definedName name="ds3pctvl" localSheetId="5">#REF!</definedName>
    <definedName name="ds3pctvl" localSheetId="12">#REF!</definedName>
    <definedName name="ds3pctvl">#REF!</definedName>
    <definedName name="dsfsd" localSheetId="12" hidden="1">#REF!</definedName>
    <definedName name="dsfsd" hidden="1">#REF!</definedName>
    <definedName name="dsh" localSheetId="6" hidden="1">#REF!</definedName>
    <definedName name="dsh" localSheetId="8" hidden="1">#REF!</definedName>
    <definedName name="dsh" localSheetId="7" hidden="1">#REF!</definedName>
    <definedName name="dsh" localSheetId="9" hidden="1">#REF!</definedName>
    <definedName name="dsh" localSheetId="12" hidden="1">#REF!</definedName>
    <definedName name="dsh" hidden="1">#REF!</definedName>
    <definedName name="DSPK1p1nc" localSheetId="4">#REF!</definedName>
    <definedName name="DSPK1p1nc" localSheetId="5">#REF!</definedName>
    <definedName name="DSPK1p1nc" localSheetId="12">#REF!</definedName>
    <definedName name="DSPK1p1nc">#REF!</definedName>
    <definedName name="DSPK1p1vl" localSheetId="4">#REF!</definedName>
    <definedName name="DSPK1p1vl" localSheetId="5">#REF!</definedName>
    <definedName name="DSPK1p1vl" localSheetId="12">#REF!</definedName>
    <definedName name="DSPK1p1vl">#REF!</definedName>
    <definedName name="DSPK1pnc" localSheetId="4">#REF!</definedName>
    <definedName name="DSPK1pnc" localSheetId="5">#REF!</definedName>
    <definedName name="DSPK1pnc" localSheetId="12">#REF!</definedName>
    <definedName name="DSPK1pnc">#REF!</definedName>
    <definedName name="DSPK1pvl" localSheetId="4">#REF!</definedName>
    <definedName name="DSPK1pvl" localSheetId="5">#REF!</definedName>
    <definedName name="DSPK1pvl" localSheetId="12">#REF!</definedName>
    <definedName name="DSPK1pvl">#REF!</definedName>
    <definedName name="DSUMDATA" localSheetId="4">#REF!</definedName>
    <definedName name="DSUMDATA" localSheetId="5">#REF!</definedName>
    <definedName name="DSUMDATA" localSheetId="12">#REF!</definedName>
    <definedName name="DSUMDATA">#REF!</definedName>
    <definedName name="dtich1" localSheetId="4">#REF!</definedName>
    <definedName name="dtich1" localSheetId="5">#REF!</definedName>
    <definedName name="dtich1" localSheetId="12">#REF!</definedName>
    <definedName name="dtich1">#REF!</definedName>
    <definedName name="dtich2" localSheetId="4">#REF!</definedName>
    <definedName name="dtich2" localSheetId="5">#REF!</definedName>
    <definedName name="dtich2" localSheetId="12">#REF!</definedName>
    <definedName name="dtich2">#REF!</definedName>
    <definedName name="dtich3" localSheetId="4">#REF!</definedName>
    <definedName name="dtich3" localSheetId="5">#REF!</definedName>
    <definedName name="dtich3" localSheetId="12">#REF!</definedName>
    <definedName name="dtich3">#REF!</definedName>
    <definedName name="dtich4" localSheetId="4">#REF!</definedName>
    <definedName name="dtich4" localSheetId="5">#REF!</definedName>
    <definedName name="dtich4" localSheetId="12">#REF!</definedName>
    <definedName name="dtich4">#REF!</definedName>
    <definedName name="dtich5" localSheetId="4">#REF!</definedName>
    <definedName name="dtich5" localSheetId="5">#REF!</definedName>
    <definedName name="dtich5" localSheetId="12">#REF!</definedName>
    <definedName name="dtich5">#REF!</definedName>
    <definedName name="dtich6" localSheetId="4">#REF!</definedName>
    <definedName name="dtich6" localSheetId="5">#REF!</definedName>
    <definedName name="dtich6" localSheetId="12">#REF!</definedName>
    <definedName name="dtich6">#REF!</definedName>
    <definedName name="DU_TOAN_CHI_TIET_CONG_TO" localSheetId="4">#REF!</definedName>
    <definedName name="DU_TOAN_CHI_TIET_CONG_TO" localSheetId="5">#REF!</definedName>
    <definedName name="DU_TOAN_CHI_TIET_CONG_TO" localSheetId="12">#REF!</definedName>
    <definedName name="DU_TOAN_CHI_TIET_CONG_TO">#REF!</definedName>
    <definedName name="DU_TOAN_CHI_TIET_DZ22KV" localSheetId="4">#REF!</definedName>
    <definedName name="DU_TOAN_CHI_TIET_DZ22KV" localSheetId="5">#REF!</definedName>
    <definedName name="DU_TOAN_CHI_TIET_DZ22KV" localSheetId="12">#REF!</definedName>
    <definedName name="DU_TOAN_CHI_TIET_DZ22KV">#REF!</definedName>
    <definedName name="DU_TOAN_CHI_TIET_KHO_BAI" localSheetId="4">#REF!</definedName>
    <definedName name="DU_TOAN_CHI_TIET_KHO_BAI" localSheetId="5">#REF!</definedName>
    <definedName name="DU_TOAN_CHI_TIET_KHO_BAI" localSheetId="12">#REF!</definedName>
    <definedName name="DU_TOAN_CHI_TIET_KHO_BAI">#REF!</definedName>
    <definedName name="dung" localSheetId="11" hidden="1">{"'Sheet1'!$L$16"}</definedName>
    <definedName name="dung" localSheetId="9" hidden="1">{"'Sheet1'!$L$16"}</definedName>
    <definedName name="dung" localSheetId="12" hidden="1">{"'Sheet1'!$L$16"}</definedName>
    <definedName name="dung" hidden="1">{"'Sheet1'!$L$16"}</definedName>
    <definedName name="Duongnaco" localSheetId="11" hidden="1">{"'Sheet1'!$L$16"}</definedName>
    <definedName name="Duongnaco" localSheetId="9" hidden="1">{"'Sheet1'!$L$16"}</definedName>
    <definedName name="Duongnaco" localSheetId="12" hidden="1">{"'Sheet1'!$L$16"}</definedName>
    <definedName name="Duongnaco" hidden="1">{"'Sheet1'!$L$16"}</definedName>
    <definedName name="duongvt" localSheetId="11" hidden="1">{"'Sheet1'!$L$16"}</definedName>
    <definedName name="duongvt" localSheetId="9" hidden="1">{"'Sheet1'!$L$16"}</definedName>
    <definedName name="duongvt" localSheetId="12" hidden="1">{"'Sheet1'!$L$16"}</definedName>
    <definedName name="duongvt" hidden="1">{"'Sheet1'!$L$16"}</definedName>
    <definedName name="DuphongBCT">'[1]BANCO (3)'!$K$128</definedName>
    <definedName name="DuphongBNG">'[1]BANCO (3)'!$K$126</definedName>
    <definedName name="DuphongBQP">'[1]BANCO (3)'!$K$125</definedName>
    <definedName name="DuphongVKS">'[2]BANCO (2)'!$F$123</definedName>
    <definedName name="DutoanDongmo" localSheetId="10">#REF!</definedName>
    <definedName name="DutoanDongmo" localSheetId="11">#REF!</definedName>
    <definedName name="DutoanDongmo" localSheetId="12">#REF!</definedName>
    <definedName name="DutoanDongmo">#REF!</definedName>
    <definedName name="dvgfsgdsdg" localSheetId="12" hidden="1">#REF!</definedName>
    <definedName name="dvgfsgdsdg" hidden="1">#REF!</definedName>
    <definedName name="E.chandoc">8.875</definedName>
    <definedName name="E.PC">10.438</definedName>
    <definedName name="E.PVI">12</definedName>
    <definedName name="emb" localSheetId="10">#REF!</definedName>
    <definedName name="emb" localSheetId="11">#REF!</definedName>
    <definedName name="emb" localSheetId="4">#REF!</definedName>
    <definedName name="emb" localSheetId="5">#REF!</definedName>
    <definedName name="emb" localSheetId="12">#REF!</definedName>
    <definedName name="emb">#REF!</definedName>
    <definedName name="End_1" localSheetId="10">#REF!</definedName>
    <definedName name="End_1" localSheetId="11">#REF!</definedName>
    <definedName name="End_1" localSheetId="4">#REF!</definedName>
    <definedName name="End_1" localSheetId="5">#REF!</definedName>
    <definedName name="End_1" localSheetId="12">#REF!</definedName>
    <definedName name="End_1">#REF!</definedName>
    <definedName name="End_10" localSheetId="10">#REF!</definedName>
    <definedName name="End_10" localSheetId="11">#REF!</definedName>
    <definedName name="End_10" localSheetId="4">#REF!</definedName>
    <definedName name="End_10" localSheetId="5">#REF!</definedName>
    <definedName name="End_10" localSheetId="12">#REF!</definedName>
    <definedName name="End_10">#REF!</definedName>
    <definedName name="End_11" localSheetId="4">#REF!</definedName>
    <definedName name="End_11" localSheetId="5">#REF!</definedName>
    <definedName name="End_11" localSheetId="12">#REF!</definedName>
    <definedName name="End_11">#REF!</definedName>
    <definedName name="End_12" localSheetId="4">#REF!</definedName>
    <definedName name="End_12" localSheetId="5">#REF!</definedName>
    <definedName name="End_12" localSheetId="12">#REF!</definedName>
    <definedName name="End_12">#REF!</definedName>
    <definedName name="End_13" localSheetId="4">#REF!</definedName>
    <definedName name="End_13" localSheetId="5">#REF!</definedName>
    <definedName name="End_13" localSheetId="12">#REF!</definedName>
    <definedName name="End_13">#REF!</definedName>
    <definedName name="End_2" localSheetId="4">#REF!</definedName>
    <definedName name="End_2" localSheetId="5">#REF!</definedName>
    <definedName name="End_2" localSheetId="12">#REF!</definedName>
    <definedName name="End_2">#REF!</definedName>
    <definedName name="End_3" localSheetId="4">#REF!</definedName>
    <definedName name="End_3" localSheetId="5">#REF!</definedName>
    <definedName name="End_3" localSheetId="12">#REF!</definedName>
    <definedName name="End_3">#REF!</definedName>
    <definedName name="End_4" localSheetId="4">#REF!</definedName>
    <definedName name="End_4" localSheetId="5">#REF!</definedName>
    <definedName name="End_4" localSheetId="12">#REF!</definedName>
    <definedName name="End_4">#REF!</definedName>
    <definedName name="End_5" localSheetId="4">#REF!</definedName>
    <definedName name="End_5" localSheetId="5">#REF!</definedName>
    <definedName name="End_5" localSheetId="12">#REF!</definedName>
    <definedName name="End_5">#REF!</definedName>
    <definedName name="End_6" localSheetId="4">#REF!</definedName>
    <definedName name="End_6" localSheetId="5">#REF!</definedName>
    <definedName name="End_6" localSheetId="12">#REF!</definedName>
    <definedName name="End_6">#REF!</definedName>
    <definedName name="End_7" localSheetId="4">#REF!</definedName>
    <definedName name="End_7" localSheetId="5">#REF!</definedName>
    <definedName name="End_7" localSheetId="12">#REF!</definedName>
    <definedName name="End_7">#REF!</definedName>
    <definedName name="End_8" localSheetId="4">#REF!</definedName>
    <definedName name="End_8" localSheetId="5">#REF!</definedName>
    <definedName name="End_8" localSheetId="12">#REF!</definedName>
    <definedName name="End_8">#REF!</definedName>
    <definedName name="End_9" localSheetId="4">#REF!</definedName>
    <definedName name="End_9" localSheetId="5">#REF!</definedName>
    <definedName name="End_9" localSheetId="12">#REF!</definedName>
    <definedName name="End_9">#REF!</definedName>
    <definedName name="ex" localSheetId="4">#REF!</definedName>
    <definedName name="ex" localSheetId="5">#REF!</definedName>
    <definedName name="ex" localSheetId="12">#REF!</definedName>
    <definedName name="ex">#REF!</definedName>
    <definedName name="f" localSheetId="12">#REF!</definedName>
    <definedName name="f">#REF!</definedName>
    <definedName name="faasdf" localSheetId="12" hidden="1">#REF!</definedName>
    <definedName name="faasdf" hidden="1">#REF!</definedName>
    <definedName name="FACTOR" localSheetId="4">#REF!</definedName>
    <definedName name="FACTOR" localSheetId="5">#REF!</definedName>
    <definedName name="FACTOR" localSheetId="12">#REF!</definedName>
    <definedName name="FACTOR">#REF!</definedName>
    <definedName name="fasf" localSheetId="11" hidden="1">{"'Sheet1'!$L$16"}</definedName>
    <definedName name="fasf" localSheetId="9" hidden="1">{"'Sheet1'!$L$16"}</definedName>
    <definedName name="fasf" localSheetId="12" hidden="1">{"'Sheet1'!$L$16"}</definedName>
    <definedName name="fasf" hidden="1">{"'Sheet1'!$L$16"}</definedName>
    <definedName name="FCode" localSheetId="6" hidden="1">#REF!</definedName>
    <definedName name="FCode" localSheetId="8" hidden="1">#REF!</definedName>
    <definedName name="FCode" localSheetId="7" hidden="1">#REF!</definedName>
    <definedName name="FCode" localSheetId="9" hidden="1">#REF!</definedName>
    <definedName name="FCode" localSheetId="12" hidden="1">#REF!</definedName>
    <definedName name="FCode" hidden="1">#REF!</definedName>
    <definedName name="fdfsf" localSheetId="11" hidden="1">{#N/A,#N/A,FALSE,"Chi tiÆt"}</definedName>
    <definedName name="fdfsf" localSheetId="9" hidden="1">{#N/A,#N/A,FALSE,"Chi tiÆt"}</definedName>
    <definedName name="fdfsf" localSheetId="12" hidden="1">{#N/A,#N/A,FALSE,"Chi tiÆt"}</definedName>
    <definedName name="fdfsf" hidden="1">{#N/A,#N/A,FALSE,"Chi tiÆt"}</definedName>
    <definedName name="fff" localSheetId="11" hidden="1">{"'Sheet1'!$L$16"}</definedName>
    <definedName name="fff" localSheetId="9" hidden="1">{"'Sheet1'!$L$16"}</definedName>
    <definedName name="fff" localSheetId="12" hidden="1">{"'Sheet1'!$L$16"}</definedName>
    <definedName name="fff" hidden="1">{"'Sheet1'!$L$16"}</definedName>
    <definedName name="fgn" localSheetId="11" hidden="1">{"'Sheet1'!$L$16"}</definedName>
    <definedName name="fgn" localSheetId="9" hidden="1">{"'Sheet1'!$L$16"}</definedName>
    <definedName name="fgn" localSheetId="12" hidden="1">{"'Sheet1'!$L$16"}</definedName>
    <definedName name="fgn" hidden="1">{"'Sheet1'!$L$16"}</definedName>
    <definedName name="FI_12">4820</definedName>
    <definedName name="fsd" localSheetId="11" hidden="1">{"'Sheet1'!$L$16"}</definedName>
    <definedName name="fsd" localSheetId="9" hidden="1">{"'Sheet1'!$L$16"}</definedName>
    <definedName name="fsd" localSheetId="12" hidden="1">{"'Sheet1'!$L$16"}</definedName>
    <definedName name="fsd" hidden="1">{"'Sheet1'!$L$16"}</definedName>
    <definedName name="fsdfdsf" localSheetId="11" hidden="1">{"'Sheet1'!$L$16"}</definedName>
    <definedName name="fsdfdsf" localSheetId="9" hidden="1">{"'Sheet1'!$L$16"}</definedName>
    <definedName name="fsdfdsf" localSheetId="12" hidden="1">{"'Sheet1'!$L$16"}</definedName>
    <definedName name="fsdfdsf" hidden="1">{"'Sheet1'!$L$16"}</definedName>
    <definedName name="g" localSheetId="10" hidden="1">{"'Sheet1'!$L$16"}</definedName>
    <definedName name="g" localSheetId="11" hidden="1">{"'Sheet1'!$L$16"}</definedName>
    <definedName name="g" localSheetId="6" hidden="1">{"'Sheet1'!$L$16"}</definedName>
    <definedName name="g" localSheetId="8" hidden="1">{"'Sheet1'!$L$16"}</definedName>
    <definedName name="g" localSheetId="7" hidden="1">{"'Sheet1'!$L$16"}</definedName>
    <definedName name="g" localSheetId="9" hidden="1">{"'Sheet1'!$L$16"}</definedName>
    <definedName name="g" localSheetId="12" hidden="1">{"'Sheet1'!$L$16"}</definedName>
    <definedName name="g" hidden="1">{"'Sheet1'!$L$16"}</definedName>
    <definedName name="G_ME" localSheetId="4">#REF!</definedName>
    <definedName name="G_ME" localSheetId="5">#REF!</definedName>
    <definedName name="G_ME" localSheetId="12">#REF!</definedName>
    <definedName name="G_ME">#REF!</definedName>
    <definedName name="gach" localSheetId="4">#REF!</definedName>
    <definedName name="gach" localSheetId="5">#REF!</definedName>
    <definedName name="gach" localSheetId="12">#REF!</definedName>
    <definedName name="gach">#REF!</definedName>
    <definedName name="gdgd" hidden="1">#N/A</definedName>
    <definedName name="geo" localSheetId="4">#REF!</definedName>
    <definedName name="geo" localSheetId="5">#REF!</definedName>
    <definedName name="geo" localSheetId="12">#REF!</definedName>
    <definedName name="geo">#REF!</definedName>
    <definedName name="gfdgdfgd" hidden="1">#N/A</definedName>
    <definedName name="gfdgfd" localSheetId="11" hidden="1">{"'Sheet1'!$L$16"}</definedName>
    <definedName name="gfdgfd" localSheetId="9" hidden="1">{"'Sheet1'!$L$16"}</definedName>
    <definedName name="gfdgfd" localSheetId="12" hidden="1">{"'Sheet1'!$L$16"}</definedName>
    <definedName name="gfdgfd" hidden="1">{"'Sheet1'!$L$16"}</definedName>
    <definedName name="gg" localSheetId="4">#REF!</definedName>
    <definedName name="gg" localSheetId="5">#REF!</definedName>
    <definedName name="gg" localSheetId="12">#REF!</definedName>
    <definedName name="gg">#REF!</definedName>
    <definedName name="ggdgd" hidden="1">#N/A</definedName>
    <definedName name="gggggggggggg" localSheetId="11" hidden="1">{"'Sheet1'!$L$16"}</definedName>
    <definedName name="gggggggggggg" localSheetId="9" hidden="1">{"'Sheet1'!$L$16"}</definedName>
    <definedName name="gggggggggggg" localSheetId="12" hidden="1">{"'Sheet1'!$L$16"}</definedName>
    <definedName name="gggggggggggg" hidden="1">{"'Sheet1'!$L$16"}</definedName>
    <definedName name="ggh" localSheetId="11" hidden="1">{"'Sheet1'!$L$16"}</definedName>
    <definedName name="ggh" localSheetId="9" hidden="1">{"'Sheet1'!$L$16"}</definedName>
    <definedName name="ggh" localSheetId="12" hidden="1">{"'Sheet1'!$L$16"}</definedName>
    <definedName name="ggh" hidden="1">{"'Sheet1'!$L$16"}</definedName>
    <definedName name="ggsdg" hidden="1">#N/A</definedName>
    <definedName name="ggsf" hidden="1">#N/A</definedName>
    <definedName name="ghip" localSheetId="10">#REF!</definedName>
    <definedName name="ghip" localSheetId="11">#REF!</definedName>
    <definedName name="ghip" localSheetId="12">#REF!</definedName>
    <definedName name="ghip">#REF!</definedName>
    <definedName name="gkghk" localSheetId="12" hidden="1">#REF!</definedName>
    <definedName name="gkghk" hidden="1">#REF!</definedName>
    <definedName name="gl3p" localSheetId="4">#REF!</definedName>
    <definedName name="gl3p" localSheetId="5">#REF!</definedName>
    <definedName name="gl3p" localSheetId="12">#REF!</definedName>
    <definedName name="gl3p">#REF!</definedName>
    <definedName name="GoBack" localSheetId="6">[2]Sheet1!GoBack</definedName>
    <definedName name="GoBack" localSheetId="8">[3]Sheet1!GoBack</definedName>
    <definedName name="GoBack" localSheetId="7">[3]Sheet1!GoBack</definedName>
    <definedName name="GoBack" localSheetId="9">[3]Sheet1!GoBack</definedName>
    <definedName name="GoBack" localSheetId="12">[3]Sheet1!GoBack</definedName>
    <definedName name="GoBack">[3]Sheet1!GoBack</definedName>
    <definedName name="Goc32x3" localSheetId="4">#REF!</definedName>
    <definedName name="Goc32x3" localSheetId="5">#REF!</definedName>
    <definedName name="Goc32x3" localSheetId="12">#REF!</definedName>
    <definedName name="Goc32x3">#REF!</definedName>
    <definedName name="Goc35x3" localSheetId="4">#REF!</definedName>
    <definedName name="Goc35x3" localSheetId="5">#REF!</definedName>
    <definedName name="Goc35x3" localSheetId="12">#REF!</definedName>
    <definedName name="Goc35x3">#REF!</definedName>
    <definedName name="Goc40x4" localSheetId="4">#REF!</definedName>
    <definedName name="Goc40x4" localSheetId="5">#REF!</definedName>
    <definedName name="Goc40x4" localSheetId="12">#REF!</definedName>
    <definedName name="Goc40x4">#REF!</definedName>
    <definedName name="Goc45x4" localSheetId="4">#REF!</definedName>
    <definedName name="Goc45x4" localSheetId="5">#REF!</definedName>
    <definedName name="Goc45x4" localSheetId="12">#REF!</definedName>
    <definedName name="Goc45x4">#REF!</definedName>
    <definedName name="Goc50x5" localSheetId="12">#REF!</definedName>
    <definedName name="Goc50x5">#REF!</definedName>
    <definedName name="Goc63x6" localSheetId="4">#REF!</definedName>
    <definedName name="Goc63x6" localSheetId="5">#REF!</definedName>
    <definedName name="Goc63x6" localSheetId="12">#REF!</definedName>
    <definedName name="Goc63x6">#REF!</definedName>
    <definedName name="Goc75x6" localSheetId="4">#REF!</definedName>
    <definedName name="Goc75x6" localSheetId="5">#REF!</definedName>
    <definedName name="Goc75x6" localSheetId="12">#REF!</definedName>
    <definedName name="Goc75x6">#REF!</definedName>
    <definedName name="GPMB" localSheetId="11" hidden="1">{"Offgrid",#N/A,FALSE,"OFFGRID";"Region",#N/A,FALSE,"REGION";"Offgrid -2",#N/A,FALSE,"OFFGRID";"WTP",#N/A,FALSE,"WTP";"WTP -2",#N/A,FALSE,"WTP";"Project",#N/A,FALSE,"PROJECT";"Summary -2",#N/A,FALSE,"SUMMARY"}</definedName>
    <definedName name="GPMB" localSheetId="9" hidden="1">{"Offgrid",#N/A,FALSE,"OFFGRID";"Region",#N/A,FALSE,"REGION";"Offgrid -2",#N/A,FALSE,"OFFGRID";"WTP",#N/A,FALSE,"WTP";"WTP -2",#N/A,FALSE,"WTP";"Project",#N/A,FALSE,"PROJECT";"Summary -2",#N/A,FALSE,"SUMMARY"}</definedName>
    <definedName name="GPMB" localSheetId="12" hidden="1">{"Offgrid",#N/A,FALSE,"OFFGRID";"Region",#N/A,FALSE,"REGION";"Offgrid -2",#N/A,FALSE,"OFFGRID";"WTP",#N/A,FALSE,"WTP";"WTP -2",#N/A,FALSE,"WTP";"Project",#N/A,FALSE,"PROJECT";"Summary -2",#N/A,FALSE,"SUMMARY"}</definedName>
    <definedName name="GPMB" hidden="1">{"Offgrid",#N/A,FALSE,"OFFGRID";"Region",#N/A,FALSE,"REGION";"Offgrid -2",#N/A,FALSE,"OFFGRID";"WTP",#N/A,FALSE,"WTP";"WTP -2",#N/A,FALSE,"WTP";"Project",#N/A,FALSE,"PROJECT";"Summary -2",#N/A,FALSE,"SUMMARY"}</definedName>
    <definedName name="gra" localSheetId="11" hidden="1">{"'Sheet1'!$L$16"}</definedName>
    <definedName name="gra" localSheetId="9" hidden="1">{"'Sheet1'!$L$16"}</definedName>
    <definedName name="gra" localSheetId="12" hidden="1">{"'Sheet1'!$L$16"}</definedName>
    <definedName name="gra" hidden="1">{"'Sheet1'!$L$16"}</definedName>
    <definedName name="gsgsg" hidden="1">#N/A</definedName>
    <definedName name="gsgsgs" hidden="1">#N/A</definedName>
    <definedName name="Gtb" localSheetId="4">#REF!</definedName>
    <definedName name="Gtb" localSheetId="5">#REF!</definedName>
    <definedName name="Gtb" localSheetId="12">#REF!</definedName>
    <definedName name="Gtb">#REF!</definedName>
    <definedName name="gtbtt" localSheetId="4">#REF!</definedName>
    <definedName name="gtbtt" localSheetId="5">#REF!</definedName>
    <definedName name="gtbtt" localSheetId="12">#REF!</definedName>
    <definedName name="gtbtt">#REF!</definedName>
    <definedName name="gtst" localSheetId="12">#REF!</definedName>
    <definedName name="gtst">#REF!</definedName>
    <definedName name="GTXL" localSheetId="4">#REF!</definedName>
    <definedName name="GTXL" localSheetId="5">#REF!</definedName>
    <definedName name="GTXL" localSheetId="12">#REF!</definedName>
    <definedName name="GTXL">#REF!</definedName>
    <definedName name="Gxl" localSheetId="4">#REF!</definedName>
    <definedName name="Gxl" localSheetId="5">#REF!</definedName>
    <definedName name="Gxl" localSheetId="12">#REF!</definedName>
    <definedName name="Gxl">#REF!</definedName>
    <definedName name="gxltt" localSheetId="4">#REF!</definedName>
    <definedName name="gxltt" localSheetId="5">#REF!</definedName>
    <definedName name="gxltt" localSheetId="12">#REF!</definedName>
    <definedName name="gxltt">#REF!</definedName>
    <definedName name="gia" localSheetId="4">#REF!</definedName>
    <definedName name="gia" localSheetId="5">#REF!</definedName>
    <definedName name="gia" localSheetId="12">#REF!</definedName>
    <definedName name="gia">#REF!</definedName>
    <definedName name="Gia_CT" localSheetId="4">#REF!</definedName>
    <definedName name="Gia_CT" localSheetId="5">#REF!</definedName>
    <definedName name="Gia_CT" localSheetId="12">#REF!</definedName>
    <definedName name="Gia_CT">#REF!</definedName>
    <definedName name="GIA_CU_LY_VAN_CHUYEN" localSheetId="4">#REF!</definedName>
    <definedName name="GIA_CU_LY_VAN_CHUYEN" localSheetId="5">#REF!</definedName>
    <definedName name="GIA_CU_LY_VAN_CHUYEN" localSheetId="12">#REF!</definedName>
    <definedName name="GIA_CU_LY_VAN_CHUYEN">#REF!</definedName>
    <definedName name="gia_tien" localSheetId="4">#REF!</definedName>
    <definedName name="gia_tien" localSheetId="5">#REF!</definedName>
    <definedName name="gia_tien" localSheetId="12">#REF!</definedName>
    <definedName name="gia_tien">#REF!</definedName>
    <definedName name="gia_tien_BTN" localSheetId="12">#REF!</definedName>
    <definedName name="gia_tien_BTN">#REF!</definedName>
    <definedName name="Gia_VT" localSheetId="4">#REF!</definedName>
    <definedName name="Gia_VT" localSheetId="5">#REF!</definedName>
    <definedName name="Gia_VT" localSheetId="12">#REF!</definedName>
    <definedName name="Gia_VT">#REF!</definedName>
    <definedName name="GIAVLIEUTN" localSheetId="4">#REF!</definedName>
    <definedName name="GIAVLIEUTN" localSheetId="5">#REF!</definedName>
    <definedName name="GIAVLIEUTN" localSheetId="12">#REF!</definedName>
    <definedName name="GIAVLIEUTN">#REF!</definedName>
    <definedName name="Giocong" localSheetId="4">#REF!</definedName>
    <definedName name="Giocong" localSheetId="5">#REF!</definedName>
    <definedName name="Giocong" localSheetId="12">#REF!</definedName>
    <definedName name="Giocong">#REF!</definedName>
    <definedName name="h" localSheetId="10" hidden="1">{"'Sheet1'!$L$16"}</definedName>
    <definedName name="h" localSheetId="11" hidden="1">{"'Sheet1'!$L$16"}</definedName>
    <definedName name="h" localSheetId="6" hidden="1">{"'Sheet1'!$L$16"}</definedName>
    <definedName name="h" localSheetId="8" hidden="1">{"'Sheet1'!$L$16"}</definedName>
    <definedName name="h" localSheetId="7" hidden="1">{"'Sheet1'!$L$16"}</definedName>
    <definedName name="h" localSheetId="9" hidden="1">{"'Sheet1'!$L$16"}</definedName>
    <definedName name="h" localSheetId="12" hidden="1">{"'Sheet1'!$L$16"}</definedName>
    <definedName name="h">#REF!</definedName>
    <definedName name="H_THUCTT" localSheetId="4">#REF!</definedName>
    <definedName name="H_THUCTT" localSheetId="5">#REF!</definedName>
    <definedName name="H_THUCTT" localSheetId="12">#REF!</definedName>
    <definedName name="H_THUCTT">#REF!</definedName>
    <definedName name="H_THUCHTHH" localSheetId="4">#REF!</definedName>
    <definedName name="H_THUCHTHH" localSheetId="5">#REF!</definedName>
    <definedName name="H_THUCHTHH" localSheetId="12">#REF!</definedName>
    <definedName name="H_THUCHTHH">#REF!</definedName>
    <definedName name="hanh" localSheetId="11" hidden="1">{"'Sheet1'!$L$16"}</definedName>
    <definedName name="hanh" localSheetId="9" hidden="1">{"'Sheet1'!$L$16"}</definedName>
    <definedName name="hanh" localSheetId="12" hidden="1">{"'Sheet1'!$L$16"}</definedName>
    <definedName name="hanh" hidden="1">{"'Sheet1'!$L$16"}</definedName>
    <definedName name="HCM" localSheetId="4">#REF!</definedName>
    <definedName name="HCM" localSheetId="5">#REF!</definedName>
    <definedName name="HCM" localSheetId="12">#REF!</definedName>
    <definedName name="HCM">#REF!</definedName>
    <definedName name="Hdao">0.3</definedName>
    <definedName name="Hdap">5.2</definedName>
    <definedName name="HDVDT" localSheetId="12" hidden="1">#REF!</definedName>
    <definedName name="HDVDT" hidden="1">#REF!</definedName>
    <definedName name="HE_SO_KHO_KHAN_CANG_DAY" localSheetId="10">#REF!</definedName>
    <definedName name="HE_SO_KHO_KHAN_CANG_DAY" localSheetId="11">#REF!</definedName>
    <definedName name="HE_SO_KHO_KHAN_CANG_DAY" localSheetId="4">#REF!</definedName>
    <definedName name="HE_SO_KHO_KHAN_CANG_DAY" localSheetId="5">#REF!</definedName>
    <definedName name="HE_SO_KHO_KHAN_CANG_DAY" localSheetId="12">#REF!</definedName>
    <definedName name="HE_SO_KHO_KHAN_CANG_DAY">#REF!</definedName>
    <definedName name="Heä_soá_laép_xaø_H">1.7</definedName>
    <definedName name="heä_soá_sình_laày" localSheetId="10">#REF!</definedName>
    <definedName name="heä_soá_sình_laày" localSheetId="11">#REF!</definedName>
    <definedName name="heä_soá_sình_laày" localSheetId="4">#REF!</definedName>
    <definedName name="heä_soá_sình_laày" localSheetId="5">#REF!</definedName>
    <definedName name="heä_soá_sình_laày" localSheetId="12">#REF!</definedName>
    <definedName name="heä_soá_sình_laày">#REF!</definedName>
    <definedName name="Heso">'[2]MT DPin (2)'!$BP$99</definedName>
    <definedName name="hfdsh" localSheetId="12" hidden="1">#REF!</definedName>
    <definedName name="hfdsh" hidden="1">#REF!</definedName>
    <definedName name="hh" localSheetId="10">#REF!</definedName>
    <definedName name="hh" localSheetId="11">#REF!</definedName>
    <definedName name="hh" localSheetId="4">#REF!</definedName>
    <definedName name="hh" localSheetId="5">#REF!</definedName>
    <definedName name="hh" localSheetId="12">#REF!</definedName>
    <definedName name="hh">#REF!</definedName>
    <definedName name="HHcat" localSheetId="10">#REF!</definedName>
    <definedName name="HHcat" localSheetId="11">#REF!</definedName>
    <definedName name="HHcat" localSheetId="4">#REF!</definedName>
    <definedName name="HHcat" localSheetId="5">#REF!</definedName>
    <definedName name="HHcat" localSheetId="12">#REF!</definedName>
    <definedName name="HHcat">#REF!</definedName>
    <definedName name="HHda" localSheetId="4">#REF!</definedName>
    <definedName name="HHda" localSheetId="5">#REF!</definedName>
    <definedName name="HHda" localSheetId="12">#REF!</definedName>
    <definedName name="HHda">#REF!</definedName>
    <definedName name="HHTT" localSheetId="4">#REF!</definedName>
    <definedName name="HHTT" localSheetId="5">#REF!</definedName>
    <definedName name="HHTT" localSheetId="12">#REF!</definedName>
    <definedName name="HHTT">#REF!</definedName>
    <definedName name="HiddenRows" localSheetId="6" hidden="1">#REF!</definedName>
    <definedName name="HiddenRows" localSheetId="8" hidden="1">#REF!</definedName>
    <definedName name="HiddenRows" localSheetId="7" hidden="1">#REF!</definedName>
    <definedName name="HiddenRows" localSheetId="9" hidden="1">#REF!</definedName>
    <definedName name="HiddenRows" localSheetId="12" hidden="1">#REF!</definedName>
    <definedName name="HiddenRows" hidden="1">#REF!</definedName>
    <definedName name="hien" localSheetId="4">#REF!</definedName>
    <definedName name="hien" localSheetId="5">#REF!</definedName>
    <definedName name="hien" localSheetId="12">#REF!</definedName>
    <definedName name="hien">#REF!</definedName>
    <definedName name="Hinh_thuc" localSheetId="4">#REF!</definedName>
    <definedName name="Hinh_thuc" localSheetId="5">#REF!</definedName>
    <definedName name="Hinh_thuc" localSheetId="12">#REF!</definedName>
    <definedName name="Hinh_thuc">#REF!</definedName>
    <definedName name="HiÕu" localSheetId="4">#REF!</definedName>
    <definedName name="HiÕu" localSheetId="5">#REF!</definedName>
    <definedName name="HiÕu" localSheetId="12">#REF!</definedName>
    <definedName name="HiÕu">#REF!</definedName>
    <definedName name="hjjkl" localSheetId="11" hidden="1">{"'Sheet1'!$L$16"}</definedName>
    <definedName name="hjjkl" localSheetId="9" hidden="1">{"'Sheet1'!$L$16"}</definedName>
    <definedName name="hjjkl" localSheetId="12" hidden="1">{"'Sheet1'!$L$16"}</definedName>
    <definedName name="hjjkl" hidden="1">{"'Sheet1'!$L$16"}</definedName>
    <definedName name="hoc">55000</definedName>
    <definedName name="HOME_MANP" localSheetId="10">#REF!</definedName>
    <definedName name="HOME_MANP" localSheetId="11">#REF!</definedName>
    <definedName name="HOME_MANP" localSheetId="4">#REF!</definedName>
    <definedName name="HOME_MANP" localSheetId="5">#REF!</definedName>
    <definedName name="HOME_MANP" localSheetId="12">#REF!</definedName>
    <definedName name="HOME_MANP">#REF!</definedName>
    <definedName name="HOMEOFFICE_COST" localSheetId="10">#REF!</definedName>
    <definedName name="HOMEOFFICE_COST" localSheetId="11">#REF!</definedName>
    <definedName name="HOMEOFFICE_COST" localSheetId="4">#REF!</definedName>
    <definedName name="HOMEOFFICE_COST" localSheetId="5">#REF!</definedName>
    <definedName name="HOMEOFFICE_COST" localSheetId="12">#REF!</definedName>
    <definedName name="HOMEOFFICE_COST">#REF!</definedName>
    <definedName name="Hong" localSheetId="11" hidden="1">{"'Sheet1'!$L$16"}</definedName>
    <definedName name="Hong" localSheetId="9" hidden="1">{"'Sheet1'!$L$16"}</definedName>
    <definedName name="Hong" localSheetId="12" hidden="1">{"'Sheet1'!$L$16"}</definedName>
    <definedName name="Hong" hidden="1">{"'Sheet1'!$L$16"}</definedName>
    <definedName name="hs" localSheetId="10">#REF!</definedName>
    <definedName name="hs" localSheetId="11">#REF!</definedName>
    <definedName name="hs" localSheetId="4">#REF!</definedName>
    <definedName name="hs" localSheetId="5">#REF!</definedName>
    <definedName name="hs" localSheetId="12">#REF!</definedName>
    <definedName name="hs">#REF!</definedName>
    <definedName name="HSCT3">0.1</definedName>
    <definedName name="hsd" localSheetId="10">#REF!</definedName>
    <definedName name="hsd" localSheetId="11">#REF!</definedName>
    <definedName name="hsd" localSheetId="12">#REF!</definedName>
    <definedName name="hsd">#REF!</definedName>
    <definedName name="hsdc" localSheetId="10">#REF!</definedName>
    <definedName name="hsdc" localSheetId="11">#REF!</definedName>
    <definedName name="hsdc" localSheetId="4">#REF!</definedName>
    <definedName name="hsdc" localSheetId="5">#REF!</definedName>
    <definedName name="hsdc" localSheetId="12">#REF!</definedName>
    <definedName name="hsdc">#REF!</definedName>
    <definedName name="hsdc1" localSheetId="10">#REF!</definedName>
    <definedName name="hsdc1" localSheetId="11">#REF!</definedName>
    <definedName name="hsdc1" localSheetId="4">#REF!</definedName>
    <definedName name="hsdc1" localSheetId="5">#REF!</definedName>
    <definedName name="hsdc1" localSheetId="12">#REF!</definedName>
    <definedName name="hsdc1">#REF!</definedName>
    <definedName name="HSDN">2.5</definedName>
    <definedName name="HSHH" localSheetId="4">#REF!</definedName>
    <definedName name="HSHH" localSheetId="5">#REF!</definedName>
    <definedName name="HSHH" localSheetId="12">#REF!</definedName>
    <definedName name="HSHH">#REF!</definedName>
    <definedName name="HSHHUT" localSheetId="4">#REF!</definedName>
    <definedName name="HSHHUT" localSheetId="5">#REF!</definedName>
    <definedName name="HSHHUT" localSheetId="12">#REF!</definedName>
    <definedName name="HSHHUT">#REF!</definedName>
    <definedName name="hsk" localSheetId="4">#REF!</definedName>
    <definedName name="hsk" localSheetId="5">#REF!</definedName>
    <definedName name="hsk" localSheetId="12">#REF!</definedName>
    <definedName name="hsk">#REF!</definedName>
    <definedName name="HSKK35" localSheetId="4">#REF!</definedName>
    <definedName name="HSKK35" localSheetId="5">#REF!</definedName>
    <definedName name="HSKK35" localSheetId="12">#REF!</definedName>
    <definedName name="HSKK35">#REF!</definedName>
    <definedName name="HSLX" localSheetId="4">#REF!</definedName>
    <definedName name="HSLX" localSheetId="5">#REF!</definedName>
    <definedName name="HSLX" localSheetId="12">#REF!</definedName>
    <definedName name="HSLX">#REF!</definedName>
    <definedName name="HSLXH">1.7</definedName>
    <definedName name="HSLXP" localSheetId="10">#REF!</definedName>
    <definedName name="HSLXP" localSheetId="11">#REF!</definedName>
    <definedName name="HSLXP" localSheetId="4">#REF!</definedName>
    <definedName name="HSLXP" localSheetId="5">#REF!</definedName>
    <definedName name="HSLXP" localSheetId="12">#REF!</definedName>
    <definedName name="HSLXP">#REF!</definedName>
    <definedName name="hsm">1.1289</definedName>
    <definedName name="hsn">0.5</definedName>
    <definedName name="hsnc_cau">2.5039</definedName>
    <definedName name="hsnc_cau2">1.626</definedName>
    <definedName name="hsnc_d">1.6356</definedName>
    <definedName name="hsnc_d2">1.6356</definedName>
    <definedName name="hßm4" localSheetId="10">#REF!</definedName>
    <definedName name="hßm4" localSheetId="11">#REF!</definedName>
    <definedName name="hßm4" localSheetId="12">#REF!</definedName>
    <definedName name="hßm4">#REF!</definedName>
    <definedName name="hstb" localSheetId="10">#REF!</definedName>
    <definedName name="hstb" localSheetId="11">#REF!</definedName>
    <definedName name="hstb" localSheetId="4">#REF!</definedName>
    <definedName name="hstb" localSheetId="5">#REF!</definedName>
    <definedName name="hstb" localSheetId="12">#REF!</definedName>
    <definedName name="hstb">#REF!</definedName>
    <definedName name="hstdtk" localSheetId="10">#REF!</definedName>
    <definedName name="hstdtk" localSheetId="11">#REF!</definedName>
    <definedName name="hstdtk" localSheetId="12">#REF!</definedName>
    <definedName name="hstdtk">#REF!</definedName>
    <definedName name="HSTH">'[1]BANCO (3)'!$K$122</definedName>
    <definedName name="hsthep" localSheetId="4">#REF!</definedName>
    <definedName name="hsthep" localSheetId="5">#REF!</definedName>
    <definedName name="hsthep" localSheetId="12">#REF!</definedName>
    <definedName name="hsthep">#REF!</definedName>
    <definedName name="HSVC1" localSheetId="4">#REF!</definedName>
    <definedName name="HSVC1" localSheetId="5">#REF!</definedName>
    <definedName name="HSVC1" localSheetId="12">#REF!</definedName>
    <definedName name="HSVC1">#REF!</definedName>
    <definedName name="HSVC2" localSheetId="4">#REF!</definedName>
    <definedName name="HSVC2" localSheetId="5">#REF!</definedName>
    <definedName name="HSVC2" localSheetId="12">#REF!</definedName>
    <definedName name="HSVC2">#REF!</definedName>
    <definedName name="HSVC3" localSheetId="12">#REF!</definedName>
    <definedName name="HSVC3">#REF!</definedName>
    <definedName name="hsvl" localSheetId="10">1</definedName>
    <definedName name="hsvl" localSheetId="11">1</definedName>
    <definedName name="hsvl" localSheetId="6">1</definedName>
    <definedName name="hsvl" localSheetId="4">#REF!</definedName>
    <definedName name="hsvl" localSheetId="5">#REF!</definedName>
    <definedName name="hsvl" localSheetId="8">1</definedName>
    <definedName name="hsvl" localSheetId="7">1</definedName>
    <definedName name="hsvl" localSheetId="9">1</definedName>
    <definedName name="hsvl" localSheetId="12">1</definedName>
    <definedName name="hsvl">#REF!</definedName>
    <definedName name="hsvl2">1</definedName>
    <definedName name="HT" localSheetId="10">#REF!</definedName>
    <definedName name="HT" localSheetId="11">#REF!</definedName>
    <definedName name="HT" localSheetId="4">#REF!</definedName>
    <definedName name="HT" localSheetId="5">#REF!</definedName>
    <definedName name="HT" localSheetId="12">#REF!</definedName>
    <definedName name="HT">#REF!</definedName>
    <definedName name="htlm" localSheetId="10" hidden="1">{"'Sheet1'!$L$16"}</definedName>
    <definedName name="htlm" localSheetId="11" hidden="1">{"'Sheet1'!$L$16"}</definedName>
    <definedName name="htlm" localSheetId="6" hidden="1">{"'Sheet1'!$L$16"}</definedName>
    <definedName name="htlm" localSheetId="8" hidden="1">{"'Sheet1'!$L$16"}</definedName>
    <definedName name="htlm" localSheetId="7" hidden="1">{"'Sheet1'!$L$16"}</definedName>
    <definedName name="htlm" localSheetId="9" hidden="1">{"'Sheet1'!$L$16"}</definedName>
    <definedName name="htlm" localSheetId="12" hidden="1">{"'Sheet1'!$L$16"}</definedName>
    <definedName name="htlm" hidden="1">{"'Sheet1'!$L$16"}</definedName>
    <definedName name="HTML_CodePage" hidden="1">950</definedName>
    <definedName name="HTML_Control" localSheetId="10" hidden="1">{"'Sheet1'!$L$16"}</definedName>
    <definedName name="HTML_Control" localSheetId="11" hidden="1">{"'Sheet1'!$L$16"}</definedName>
    <definedName name="HTML_Control" localSheetId="6" hidden="1">{"'Sheet1'!$L$16"}</definedName>
    <definedName name="HTML_Control" localSheetId="8" hidden="1">{"'Sheet1'!$L$16"}</definedName>
    <definedName name="HTML_Control" localSheetId="7" hidden="1">{"'Sheet1'!$L$16"}</definedName>
    <definedName name="HTML_Control" localSheetId="9" hidden="1">{"'Sheet1'!$L$16"}</definedName>
    <definedName name="HTML_Control" localSheetId="12" hidden="1">{"'Sheet1'!$L$16"}</definedName>
    <definedName name="HTML_Control" hidden="1">{"'Sheet1'!$L$16"}</definedName>
    <definedName name="HTML_Controlmoi" localSheetId="11" hidden="1">{"'Sheet1'!$L$16"}</definedName>
    <definedName name="HTML_Controlmoi" localSheetId="9" hidden="1">{"'Sheet1'!$L$16"}</definedName>
    <definedName name="HTML_Controlmoi" localSheetId="12" hidden="1">{"'Sheet1'!$L$16"}</definedName>
    <definedName name="HTML_Controlmoi"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PathFilemoi" hidden="1">"C:\2689\Q\國內\00q3961台化龍德PTA3建造\MyHTML.htm"</definedName>
    <definedName name="HTML_Title" hidden="1">"00Q3961-SUM"</definedName>
    <definedName name="HTMT" localSheetId="11" hidden="1">{"'Sheet1'!$L$16"}</definedName>
    <definedName name="HTMT" localSheetId="9" hidden="1">{"'Sheet1'!$L$16"}</definedName>
    <definedName name="HTMT" localSheetId="12" hidden="1">{"'Sheet1'!$L$16"}</definedName>
    <definedName name="HTMT" hidden="1">{"'Sheet1'!$L$16"}</definedName>
    <definedName name="HTMT1" localSheetId="11" hidden="1">{#N/A,#N/A,FALSE,"Sheet1"}</definedName>
    <definedName name="HTMT1" localSheetId="9" hidden="1">{#N/A,#N/A,FALSE,"Sheet1"}</definedName>
    <definedName name="HTMT1" localSheetId="12" hidden="1">{#N/A,#N/A,FALSE,"Sheet1"}</definedName>
    <definedName name="HTMT1" hidden="1">{#N/A,#N/A,FALSE,"Sheet1"}</definedName>
    <definedName name="HTNC" localSheetId="10">#REF!</definedName>
    <definedName name="HTNC" localSheetId="11">#REF!</definedName>
    <definedName name="HTNC" localSheetId="12">#REF!</definedName>
    <definedName name="HTNC">#REF!</definedName>
    <definedName name="HTVL" localSheetId="10">#REF!</definedName>
    <definedName name="HTVL" localSheetId="11">#REF!</definedName>
    <definedName name="HTVL" localSheetId="12">#REF!</definedName>
    <definedName name="HTVL">#REF!</definedName>
    <definedName name="HTHH" localSheetId="10">#REF!</definedName>
    <definedName name="HTHH" localSheetId="11">#REF!</definedName>
    <definedName name="HTHH" localSheetId="4">#REF!</definedName>
    <definedName name="HTHH" localSheetId="5">#REF!</definedName>
    <definedName name="HTHH" localSheetId="12">#REF!</definedName>
    <definedName name="HTHH">#REF!</definedName>
    <definedName name="htrhrt" localSheetId="11" hidden="1">{"'Sheet1'!$L$16"}</definedName>
    <definedName name="htrhrt" localSheetId="9" hidden="1">{"'Sheet1'!$L$16"}</definedName>
    <definedName name="htrhrt" localSheetId="12" hidden="1">{"'Sheet1'!$L$16"}</definedName>
    <definedName name="htrhrt" hidden="1">{"'Sheet1'!$L$16"}</definedName>
    <definedName name="hu" localSheetId="10" hidden="1">{"'Sheet1'!$L$16"}</definedName>
    <definedName name="hu" localSheetId="11" hidden="1">{"'Sheet1'!$L$16"}</definedName>
    <definedName name="hu" localSheetId="6" hidden="1">{"'Sheet1'!$L$16"}</definedName>
    <definedName name="hu" localSheetId="8" hidden="1">{"'Sheet1'!$L$16"}</definedName>
    <definedName name="hu" localSheetId="7" hidden="1">{"'Sheet1'!$L$16"}</definedName>
    <definedName name="hu" localSheetId="9" hidden="1">{"'Sheet1'!$L$16"}</definedName>
    <definedName name="hu" localSheetId="12" hidden="1">{"'Sheet1'!$L$16"}</definedName>
    <definedName name="hu" hidden="1">{"'Sheet1'!$L$16"}</definedName>
    <definedName name="hui" localSheetId="11" hidden="1">{"'Sheet1'!$L$16"}</definedName>
    <definedName name="hui" localSheetId="9" hidden="1">{"'Sheet1'!$L$16"}</definedName>
    <definedName name="hui" localSheetId="12" hidden="1">{"'Sheet1'!$L$16"}</definedName>
    <definedName name="hui" hidden="1">{"'Sheet1'!$L$16"}</definedName>
    <definedName name="HUU" localSheetId="10" hidden="1">{"'Sheet1'!$L$16"}</definedName>
    <definedName name="HUU" localSheetId="11" hidden="1">{"'Sheet1'!$L$16"}</definedName>
    <definedName name="HUU" localSheetId="6" hidden="1">{"'Sheet1'!$L$16"}</definedName>
    <definedName name="HUU" localSheetId="8" hidden="1">{"'Sheet1'!$L$16"}</definedName>
    <definedName name="HUU" localSheetId="7" hidden="1">{"'Sheet1'!$L$16"}</definedName>
    <definedName name="HUU" localSheetId="9" hidden="1">{"'Sheet1'!$L$16"}</definedName>
    <definedName name="HUU" localSheetId="12" hidden="1">{"'Sheet1'!$L$16"}</definedName>
    <definedName name="HUU" hidden="1">{"'Sheet1'!$L$16"}</definedName>
    <definedName name="huy" localSheetId="10" hidden="1">{"'Sheet1'!$L$16"}</definedName>
    <definedName name="huy" localSheetId="11" hidden="1">{"'Sheet1'!$L$16"}</definedName>
    <definedName name="huy" localSheetId="6" hidden="1">{"'Sheet1'!$L$16"}</definedName>
    <definedName name="huy" localSheetId="8" hidden="1">{"'Sheet1'!$L$16"}</definedName>
    <definedName name="huy" localSheetId="7" hidden="1">{"'Sheet1'!$L$16"}</definedName>
    <definedName name="huy" localSheetId="9" hidden="1">{"'Sheet1'!$L$16"}</definedName>
    <definedName name="huy" localSheetId="12" hidden="1">{"'Sheet1'!$L$16"}</definedName>
    <definedName name="huy" hidden="1">{"'Sheet1'!$L$16"}</definedName>
    <definedName name="huymoi" localSheetId="11" hidden="1">{"'Sheet1'!$L$16"}</definedName>
    <definedName name="huymoi" localSheetId="9" hidden="1">{"'Sheet1'!$L$16"}</definedName>
    <definedName name="huymoi" localSheetId="12" hidden="1">{"'Sheet1'!$L$16"}</definedName>
    <definedName name="huymoi" hidden="1">{"'Sheet1'!$L$16"}</definedName>
    <definedName name="huynh" localSheetId="12" hidden="1">#REF!</definedName>
    <definedName name="huynh" hidden="1">#REF!</definedName>
    <definedName name="I" localSheetId="4">#REF!</definedName>
    <definedName name="I" localSheetId="5">#REF!</definedName>
    <definedName name="I" localSheetId="12">#REF!</definedName>
    <definedName name="I">#REF!</definedName>
    <definedName name="IDLAB_COST" localSheetId="4">#REF!</definedName>
    <definedName name="IDLAB_COST" localSheetId="5">#REF!</definedName>
    <definedName name="IDLAB_COST" localSheetId="12">#REF!</definedName>
    <definedName name="IDLAB_COST">#REF!</definedName>
    <definedName name="IND_LAB" localSheetId="4">#REF!</definedName>
    <definedName name="IND_LAB" localSheetId="5">#REF!</definedName>
    <definedName name="IND_LAB" localSheetId="12">#REF!</definedName>
    <definedName name="IND_LAB">#REF!</definedName>
    <definedName name="INDMANP" localSheetId="4">#REF!</definedName>
    <definedName name="INDMANP" localSheetId="5">#REF!</definedName>
    <definedName name="INDMANP" localSheetId="12">#REF!</definedName>
    <definedName name="INDMANP">#REF!</definedName>
    <definedName name="j" localSheetId="10" hidden="1">{"'Sheet1'!$L$16"}</definedName>
    <definedName name="j" localSheetId="11" hidden="1">{"'Sheet1'!$L$16"}</definedName>
    <definedName name="j" localSheetId="6" hidden="1">{"'Sheet1'!$L$16"}</definedName>
    <definedName name="j" localSheetId="4">#REF!</definedName>
    <definedName name="j" localSheetId="5">#REF!</definedName>
    <definedName name="j" localSheetId="8" hidden="1">{"'Sheet1'!$L$16"}</definedName>
    <definedName name="j" localSheetId="7" hidden="1">{"'Sheet1'!$L$16"}</definedName>
    <definedName name="j" localSheetId="9" hidden="1">{"'Sheet1'!$L$16"}</definedName>
    <definedName name="j" localSheetId="12" hidden="1">{"'Sheet1'!$L$16"}</definedName>
    <definedName name="j">#REF!</definedName>
    <definedName name="j356C8" localSheetId="4">#REF!</definedName>
    <definedName name="j356C8" localSheetId="5">#REF!</definedName>
    <definedName name="j356C8" localSheetId="12">#REF!</definedName>
    <definedName name="j356C8">#REF!</definedName>
    <definedName name="jkjk" localSheetId="11" hidden="1">{"'Sheet1'!$L$16"}</definedName>
    <definedName name="jkjk" localSheetId="9" hidden="1">{"'Sheet1'!$L$16"}</definedName>
    <definedName name="jkjk" localSheetId="12" hidden="1">{"'Sheet1'!$L$16"}</definedName>
    <definedName name="jkjk" hidden="1">{"'Sheet1'!$L$16"}</definedName>
    <definedName name="jrjthkghdkg" localSheetId="12" hidden="1">#REF!</definedName>
    <definedName name="jrjthkghdkg" hidden="1">#REF!</definedName>
    <definedName name="k" localSheetId="10" hidden="1">{"'Sheet1'!$L$16"}</definedName>
    <definedName name="k" localSheetId="11" hidden="1">{"'Sheet1'!$L$16"}</definedName>
    <definedName name="k" localSheetId="6" hidden="1">{"'Sheet1'!$L$16"}</definedName>
    <definedName name="k" localSheetId="4">#REF!</definedName>
    <definedName name="k" localSheetId="5">#REF!</definedName>
    <definedName name="k" localSheetId="8" hidden="1">{"'Sheet1'!$L$16"}</definedName>
    <definedName name="k" localSheetId="7" hidden="1">{"'Sheet1'!$L$16"}</definedName>
    <definedName name="k" localSheetId="9" hidden="1">{"'Sheet1'!$L$16"}</definedName>
    <definedName name="k" localSheetId="12" hidden="1">{"'Sheet1'!$L$16"}</definedName>
    <definedName name="k">#REF!</definedName>
    <definedName name="k2b" localSheetId="12">#REF!</definedName>
    <definedName name="k2b">#REF!</definedName>
    <definedName name="kcong" localSheetId="4">#REF!</definedName>
    <definedName name="kcong" localSheetId="5">#REF!</definedName>
    <definedName name="kcong" localSheetId="12">#REF!</definedName>
    <definedName name="kcong">#REF!</definedName>
    <definedName name="kghkgh" localSheetId="12" hidden="1">#REF!</definedName>
    <definedName name="kghkgh" hidden="1">#REF!</definedName>
    <definedName name="KINH_PHI_DEN_BU" localSheetId="4">#REF!</definedName>
    <definedName name="KINH_PHI_DEN_BU" localSheetId="5">#REF!</definedName>
    <definedName name="KINH_PHI_DEN_BU" localSheetId="12">#REF!</definedName>
    <definedName name="KINH_PHI_DEN_BU">#REF!</definedName>
    <definedName name="KINH_PHI_DZ0.4KV" localSheetId="4">#REF!</definedName>
    <definedName name="KINH_PHI_DZ0.4KV" localSheetId="5">#REF!</definedName>
    <definedName name="KINH_PHI_DZ0.4KV" localSheetId="12">#REF!</definedName>
    <definedName name="KINH_PHI_DZ0.4KV">#REF!</definedName>
    <definedName name="KINH_PHI_KHAO_SAT__LAP_BCNCKT__TKKTTC" localSheetId="4">#REF!</definedName>
    <definedName name="KINH_PHI_KHAO_SAT__LAP_BCNCKT__TKKTTC" localSheetId="5">#REF!</definedName>
    <definedName name="KINH_PHI_KHAO_SAT__LAP_BCNCKT__TKKTTC" localSheetId="12">#REF!</definedName>
    <definedName name="KINH_PHI_KHAO_SAT__LAP_BCNCKT__TKKTTC">#REF!</definedName>
    <definedName name="KINH_PHI_KHO_BAI" localSheetId="4">#REF!</definedName>
    <definedName name="KINH_PHI_KHO_BAI" localSheetId="5">#REF!</definedName>
    <definedName name="KINH_PHI_KHO_BAI" localSheetId="12">#REF!</definedName>
    <definedName name="KINH_PHI_KHO_BAI">#REF!</definedName>
    <definedName name="KINH_PHI_TBA" localSheetId="12">#REF!</definedName>
    <definedName name="KINH_PHI_TBA">#REF!</definedName>
    <definedName name="kjgjyhb" localSheetId="11" hidden="1">{"Offgrid",#N/A,FALSE,"OFFGRID";"Region",#N/A,FALSE,"REGION";"Offgrid -2",#N/A,FALSE,"OFFGRID";"WTP",#N/A,FALSE,"WTP";"WTP -2",#N/A,FALSE,"WTP";"Project",#N/A,FALSE,"PROJECT";"Summary -2",#N/A,FALSE,"SUMMARY"}</definedName>
    <definedName name="kjgjyhb" localSheetId="9" hidden="1">{"Offgrid",#N/A,FALSE,"OFFGRID";"Region",#N/A,FALSE,"REGION";"Offgrid -2",#N/A,FALSE,"OFFGRID";"WTP",#N/A,FALSE,"WTP";"WTP -2",#N/A,FALSE,"WTP";"Project",#N/A,FALSE,"PROJECT";"Summary -2",#N/A,FALSE,"SUMMARY"}</definedName>
    <definedName name="kjgjyhb" localSheetId="12" hidden="1">{"Offgrid",#N/A,FALSE,"OFFGRID";"Region",#N/A,FALSE,"REGION";"Offgrid -2",#N/A,FALSE,"OFFGRID";"WTP",#N/A,FALSE,"WTP";"WTP -2",#N/A,FALSE,"WTP";"Project",#N/A,FALSE,"PROJECT";"Summary -2",#N/A,FALSE,"SUMMARY"}</definedName>
    <definedName name="kjgjyhb" hidden="1">{"Offgrid",#N/A,FALSE,"OFFGRID";"Region",#N/A,FALSE,"REGION";"Offgrid -2",#N/A,FALSE,"OFFGRID";"WTP",#N/A,FALSE,"WTP";"WTP -2",#N/A,FALSE,"WTP";"Project",#N/A,FALSE,"PROJECT";"Summary -2",#N/A,FALSE,"SUMMARY"}</definedName>
    <definedName name="kl_ME" localSheetId="4">#REF!</definedName>
    <definedName name="kl_ME" localSheetId="5">#REF!</definedName>
    <definedName name="kl_ME" localSheetId="12">#REF!</definedName>
    <definedName name="kl_ME">#REF!</definedName>
    <definedName name="KLduonggiaods" localSheetId="11" hidden="1">{"'Sheet1'!$L$16"}</definedName>
    <definedName name="KLduonggiaods" localSheetId="9" hidden="1">{"'Sheet1'!$L$16"}</definedName>
    <definedName name="KLduonggiaods" localSheetId="12" hidden="1">{"'Sheet1'!$L$16"}</definedName>
    <definedName name="KLduonggiaods" hidden="1">{"'Sheet1'!$L$16"}</definedName>
    <definedName name="KLTHDN" localSheetId="4">#REF!</definedName>
    <definedName name="KLTHDN" localSheetId="5">#REF!</definedName>
    <definedName name="KLTHDN" localSheetId="12">#REF!</definedName>
    <definedName name="KLTHDN">#REF!</definedName>
    <definedName name="KLVANKHUON" localSheetId="4">#REF!</definedName>
    <definedName name="KLVANKHUON" localSheetId="5">#REF!</definedName>
    <definedName name="KLVANKHUON" localSheetId="12">#REF!</definedName>
    <definedName name="KLVANKHUON">#REF!</definedName>
    <definedName name="kp1ph" localSheetId="12">#REF!</definedName>
    <definedName name="kp1ph">#REF!</definedName>
    <definedName name="ksbn" localSheetId="10" hidden="1">{"'Sheet1'!$L$16"}</definedName>
    <definedName name="ksbn" localSheetId="11" hidden="1">{"'Sheet1'!$L$16"}</definedName>
    <definedName name="ksbn" localSheetId="6" hidden="1">{"'Sheet1'!$L$16"}</definedName>
    <definedName name="ksbn" localSheetId="8" hidden="1">{"'Sheet1'!$L$16"}</definedName>
    <definedName name="ksbn" localSheetId="7" hidden="1">{"'Sheet1'!$L$16"}</definedName>
    <definedName name="ksbn" localSheetId="9" hidden="1">{"'Sheet1'!$L$16"}</definedName>
    <definedName name="ksbn" localSheetId="12" hidden="1">{"'Sheet1'!$L$16"}</definedName>
    <definedName name="ksbn" hidden="1">{"'Sheet1'!$L$16"}</definedName>
    <definedName name="kshn" localSheetId="10" hidden="1">{"'Sheet1'!$L$16"}</definedName>
    <definedName name="kshn" localSheetId="11" hidden="1">{"'Sheet1'!$L$16"}</definedName>
    <definedName name="kshn" localSheetId="6" hidden="1">{"'Sheet1'!$L$16"}</definedName>
    <definedName name="kshn" localSheetId="8" hidden="1">{"'Sheet1'!$L$16"}</definedName>
    <definedName name="kshn" localSheetId="7" hidden="1">{"'Sheet1'!$L$16"}</definedName>
    <definedName name="kshn" localSheetId="9" hidden="1">{"'Sheet1'!$L$16"}</definedName>
    <definedName name="kshn" localSheetId="12" hidden="1">{"'Sheet1'!$L$16"}</definedName>
    <definedName name="kshn" hidden="1">{"'Sheet1'!$L$16"}</definedName>
    <definedName name="ksls" localSheetId="10" hidden="1">{"'Sheet1'!$L$16"}</definedName>
    <definedName name="ksls" localSheetId="11" hidden="1">{"'Sheet1'!$L$16"}</definedName>
    <definedName name="ksls" localSheetId="6" hidden="1">{"'Sheet1'!$L$16"}</definedName>
    <definedName name="ksls" localSheetId="8" hidden="1">{"'Sheet1'!$L$16"}</definedName>
    <definedName name="ksls" localSheetId="7" hidden="1">{"'Sheet1'!$L$16"}</definedName>
    <definedName name="ksls" localSheetId="9" hidden="1">{"'Sheet1'!$L$16"}</definedName>
    <definedName name="ksls" localSheetId="12" hidden="1">{"'Sheet1'!$L$16"}</definedName>
    <definedName name="ksls" hidden="1">{"'Sheet1'!$L$16"}</definedName>
    <definedName name="KSTK" localSheetId="12">#REF!</definedName>
    <definedName name="KSTK">#REF!</definedName>
    <definedName name="KH_Chang" localSheetId="4">#REF!</definedName>
    <definedName name="KH_Chang" localSheetId="5">#REF!</definedName>
    <definedName name="KH_Chang" localSheetId="12">#REF!</definedName>
    <definedName name="KH_Chang">#REF!</definedName>
    <definedName name="khac">2</definedName>
    <definedName name="khla09" localSheetId="11" hidden="1">{"'Sheet1'!$L$16"}</definedName>
    <definedName name="khla09" localSheetId="9" hidden="1">{"'Sheet1'!$L$16"}</definedName>
    <definedName name="khla09" localSheetId="12" hidden="1">{"'Sheet1'!$L$16"}</definedName>
    <definedName name="khla09" hidden="1">{"'Sheet1'!$L$16"}</definedName>
    <definedName name="KHOI_LUONG_DAT_DAO_DAP" localSheetId="10">#REF!</definedName>
    <definedName name="KHOI_LUONG_DAT_DAO_DAP" localSheetId="11">#REF!</definedName>
    <definedName name="KHOI_LUONG_DAT_DAO_DAP" localSheetId="4">#REF!</definedName>
    <definedName name="KHOI_LUONG_DAT_DAO_DAP" localSheetId="5">#REF!</definedName>
    <definedName name="KHOI_LUONG_DAT_DAO_DAP" localSheetId="12">#REF!</definedName>
    <definedName name="KHOI_LUONG_DAT_DAO_DAP">#REF!</definedName>
    <definedName name="khongtruotgia" localSheetId="10" hidden="1">{"'Sheet1'!$L$16"}</definedName>
    <definedName name="khongtruotgia" localSheetId="11" hidden="1">{"'Sheet1'!$L$16"}</definedName>
    <definedName name="khongtruotgia" localSheetId="6" hidden="1">{"'Sheet1'!$L$16"}</definedName>
    <definedName name="khongtruotgia" localSheetId="8" hidden="1">{"'Sheet1'!$L$16"}</definedName>
    <definedName name="khongtruotgia" localSheetId="7" hidden="1">{"'Sheet1'!$L$16"}</definedName>
    <definedName name="khongtruotgia" localSheetId="9" hidden="1">{"'Sheet1'!$L$16"}</definedName>
    <definedName name="khongtruotgia" localSheetId="12" hidden="1">{"'Sheet1'!$L$16"}</definedName>
    <definedName name="khongtruotgia" hidden="1">{"'Sheet1'!$L$16"}</definedName>
    <definedName name="khvh09" localSheetId="11" hidden="1">{"'Sheet1'!$L$16"}</definedName>
    <definedName name="khvh09" localSheetId="9" hidden="1">{"'Sheet1'!$L$16"}</definedName>
    <definedName name="khvh09" localSheetId="12" hidden="1">{"'Sheet1'!$L$16"}</definedName>
    <definedName name="khvh09" hidden="1">{"'Sheet1'!$L$16"}</definedName>
    <definedName name="khvx09" localSheetId="11" hidden="1">{#N/A,#N/A,FALSE,"Chi tiÆt"}</definedName>
    <definedName name="khvx09" localSheetId="9" hidden="1">{#N/A,#N/A,FALSE,"Chi tiÆt"}</definedName>
    <definedName name="khvx09" localSheetId="12" hidden="1">{#N/A,#N/A,FALSE,"Chi tiÆt"}</definedName>
    <definedName name="khvx09" hidden="1">{#N/A,#N/A,FALSE,"Chi tiÆt"}</definedName>
    <definedName name="KHYt09" localSheetId="11" hidden="1">{"'Sheet1'!$L$16"}</definedName>
    <definedName name="KHYt09" localSheetId="9" hidden="1">{"'Sheet1'!$L$16"}</definedName>
    <definedName name="KHYt09" localSheetId="12" hidden="1">{"'Sheet1'!$L$16"}</definedName>
    <definedName name="KHYt09" hidden="1">{"'Sheet1'!$L$16"}</definedName>
    <definedName name="l" localSheetId="10" hidden="1">{"'Sheet1'!$L$16"}</definedName>
    <definedName name="l" localSheetId="11" hidden="1">{"'Sheet1'!$L$16"}</definedName>
    <definedName name="l" localSheetId="6" hidden="1">{"'Sheet1'!$L$16"}</definedName>
    <definedName name="l" localSheetId="4">#REF!</definedName>
    <definedName name="l" localSheetId="5">#REF!</definedName>
    <definedName name="l" localSheetId="8" hidden="1">{"'Sheet1'!$L$16"}</definedName>
    <definedName name="l" localSheetId="7" hidden="1">{"'Sheet1'!$L$16"}</definedName>
    <definedName name="l" localSheetId="9" hidden="1">{"'Sheet1'!$L$16"}</definedName>
    <definedName name="l" localSheetId="12" hidden="1">{"'Sheet1'!$L$16"}</definedName>
    <definedName name="l">#REF!</definedName>
    <definedName name="L_mong" localSheetId="4">#REF!</definedName>
    <definedName name="L_mong" localSheetId="5">#REF!</definedName>
    <definedName name="L_mong" localSheetId="12">#REF!</definedName>
    <definedName name="L_mong">#REF!</definedName>
    <definedName name="l2pa1" localSheetId="11" hidden="1">{"'Sheet1'!$L$16"}</definedName>
    <definedName name="l2pa1" localSheetId="9" hidden="1">{"'Sheet1'!$L$16"}</definedName>
    <definedName name="l2pa1" localSheetId="12" hidden="1">{"'Sheet1'!$L$16"}</definedName>
    <definedName name="l2pa1" hidden="1">{"'Sheet1'!$L$16"}</definedName>
    <definedName name="L63x6">5800</definedName>
    <definedName name="lam" localSheetId="11" hidden="1">{"'Sheet1'!$L$16"}</definedName>
    <definedName name="lam" localSheetId="9" hidden="1">{"'Sheet1'!$L$16"}</definedName>
    <definedName name="lam" localSheetId="12" hidden="1">{"'Sheet1'!$L$16"}</definedName>
    <definedName name="lam" hidden="1">{"'Sheet1'!$L$16"}</definedName>
    <definedName name="lan" localSheetId="10" hidden="1">{#N/A,#N/A,TRUE,"BT M200 da 10x20"}</definedName>
    <definedName name="lan" localSheetId="11" hidden="1">{#N/A,#N/A,TRUE,"BT M200 da 10x20"}</definedName>
    <definedName name="lan" localSheetId="12">#REF!</definedName>
    <definedName name="lan">#REF!</definedName>
    <definedName name="langson" localSheetId="10" hidden="1">{"'Sheet1'!$L$16"}</definedName>
    <definedName name="langson" localSheetId="11" hidden="1">{"'Sheet1'!$L$16"}</definedName>
    <definedName name="langson" localSheetId="6" hidden="1">{"'Sheet1'!$L$16"}</definedName>
    <definedName name="langson" localSheetId="8" hidden="1">{"'Sheet1'!$L$16"}</definedName>
    <definedName name="langson" localSheetId="7" hidden="1">{"'Sheet1'!$L$16"}</definedName>
    <definedName name="langson" localSheetId="9" hidden="1">{"'Sheet1'!$L$16"}</definedName>
    <definedName name="langson" localSheetId="12" hidden="1">{"'Sheet1'!$L$16"}</definedName>
    <definedName name="langson" hidden="1">{"'Sheet1'!$L$16"}</definedName>
    <definedName name="lanhto" localSheetId="4">#REF!</definedName>
    <definedName name="lanhto" localSheetId="5">#REF!</definedName>
    <definedName name="lanhto" localSheetId="12">#REF!</definedName>
    <definedName name="lanhto">#REF!</definedName>
    <definedName name="LAP_DAT_TBA" localSheetId="12">#REF!</definedName>
    <definedName name="LAP_DAT_TBA">#REF!</definedName>
    <definedName name="LBS_22">107800000</definedName>
    <definedName name="lc" localSheetId="11" hidden="1">{"'Sheet1'!$L$16"}</definedName>
    <definedName name="lc" localSheetId="9" hidden="1">{"'Sheet1'!$L$16"}</definedName>
    <definedName name="lc" localSheetId="12" hidden="1">{"'Sheet1'!$L$16"}</definedName>
    <definedName name="lc" hidden="1">{"'Sheet1'!$L$16"}</definedName>
    <definedName name="LIET_KE_VI_TRI_DZ0.4KV" localSheetId="10">#REF!</definedName>
    <definedName name="LIET_KE_VI_TRI_DZ0.4KV" localSheetId="11">#REF!</definedName>
    <definedName name="LIET_KE_VI_TRI_DZ0.4KV" localSheetId="4">#REF!</definedName>
    <definedName name="LIET_KE_VI_TRI_DZ0.4KV" localSheetId="5">#REF!</definedName>
    <definedName name="LIET_KE_VI_TRI_DZ0.4KV" localSheetId="12">#REF!</definedName>
    <definedName name="LIET_KE_VI_TRI_DZ0.4KV">#REF!</definedName>
    <definedName name="LIET_KE_VI_TRI_DZ22KV" localSheetId="4">#REF!</definedName>
    <definedName name="LIET_KE_VI_TRI_DZ22KV" localSheetId="5">#REF!</definedName>
    <definedName name="LIET_KE_VI_TRI_DZ22KV" localSheetId="12">#REF!</definedName>
    <definedName name="LIET_KE_VI_TRI_DZ22KV">#REF!</definedName>
    <definedName name="linh" localSheetId="11" hidden="1">{"'Sheet1'!$L$16"}</definedName>
    <definedName name="linh" localSheetId="9" hidden="1">{"'Sheet1'!$L$16"}</definedName>
    <definedName name="linh" localSheetId="12" hidden="1">{"'Sheet1'!$L$16"}</definedName>
    <definedName name="linh" hidden="1">{"'Sheet1'!$L$16"}</definedName>
    <definedName name="lk" localSheetId="6" hidden="1">#REF!</definedName>
    <definedName name="lk" localSheetId="8" hidden="1">#REF!</definedName>
    <definedName name="lk" localSheetId="7" hidden="1">#REF!</definedName>
    <definedName name="lk" localSheetId="9" hidden="1">#REF!</definedName>
    <definedName name="lk" localSheetId="12" hidden="1">#REF!</definedName>
    <definedName name="lk" hidden="1">#REF!</definedName>
    <definedName name="LK_hathe" localSheetId="4">#REF!</definedName>
    <definedName name="LK_hathe" localSheetId="5">#REF!</definedName>
    <definedName name="LK_hathe" localSheetId="12">#REF!</definedName>
    <definedName name="LK_hathe">#REF!</definedName>
    <definedName name="Lmk" localSheetId="4">#REF!</definedName>
    <definedName name="Lmk" localSheetId="5">#REF!</definedName>
    <definedName name="Lmk" localSheetId="12">#REF!</definedName>
    <definedName name="Lmk">#REF!</definedName>
    <definedName name="lntt" localSheetId="12">#REF!</definedName>
    <definedName name="lntt">#REF!</definedName>
    <definedName name="Loai_TD" localSheetId="4">#REF!</definedName>
    <definedName name="Loai_TD" localSheetId="5">#REF!</definedName>
    <definedName name="Loai_TD" localSheetId="12">#REF!</definedName>
    <definedName name="Loai_TD">#REF!</definedName>
    <definedName name="luc" localSheetId="11" hidden="1">{"'Sheet1'!$L$16"}</definedName>
    <definedName name="luc" localSheetId="9" hidden="1">{"'Sheet1'!$L$16"}</definedName>
    <definedName name="luc" localSheetId="12" hidden="1">{"'Sheet1'!$L$16"}</definedName>
    <definedName name="luc" hidden="1">{"'Sheet1'!$L$16"}</definedName>
    <definedName name="m" localSheetId="10" hidden="1">{"'Sheet1'!$L$16"}</definedName>
    <definedName name="m" localSheetId="11" hidden="1">{"'Sheet1'!$L$16"}</definedName>
    <definedName name="m" localSheetId="6" hidden="1">{"'Sheet1'!$L$16"}</definedName>
    <definedName name="m" localSheetId="8" hidden="1">{"'Sheet1'!$L$16"}</definedName>
    <definedName name="m" localSheetId="7" hidden="1">{"'Sheet1'!$L$16"}</definedName>
    <definedName name="m" localSheetId="9" hidden="1">{"'Sheet1'!$L$16"}</definedName>
    <definedName name="m" localSheetId="12" hidden="1">{"'Sheet1'!$L$16"}</definedName>
    <definedName name="m" hidden="1">{"'Sheet1'!$L$16"}</definedName>
    <definedName name="M0.4" localSheetId="4">#REF!</definedName>
    <definedName name="M0.4" localSheetId="5">#REF!</definedName>
    <definedName name="M0.4" localSheetId="12">#REF!</definedName>
    <definedName name="M0.4">#REF!</definedName>
    <definedName name="M12aavl" localSheetId="4">#REF!</definedName>
    <definedName name="M12aavl" localSheetId="5">#REF!</definedName>
    <definedName name="M12aavl" localSheetId="12">#REF!</definedName>
    <definedName name="M12aavl">#REF!</definedName>
    <definedName name="M12ba3p" localSheetId="4">#REF!</definedName>
    <definedName name="M12ba3p" localSheetId="5">#REF!</definedName>
    <definedName name="M12ba3p" localSheetId="12">#REF!</definedName>
    <definedName name="M12ba3p">#REF!</definedName>
    <definedName name="M12bb1p" localSheetId="4">#REF!</definedName>
    <definedName name="M12bb1p" localSheetId="5">#REF!</definedName>
    <definedName name="M12bb1p" localSheetId="12">#REF!</definedName>
    <definedName name="M12bb1p">#REF!</definedName>
    <definedName name="M14bb1p" localSheetId="4">#REF!</definedName>
    <definedName name="M14bb1p" localSheetId="5">#REF!</definedName>
    <definedName name="M14bb1p" localSheetId="12">#REF!</definedName>
    <definedName name="M14bb1p">#REF!</definedName>
    <definedName name="M8a" localSheetId="12">#REF!</definedName>
    <definedName name="M8a">#REF!</definedName>
    <definedName name="M8aa" localSheetId="12">#REF!</definedName>
    <definedName name="M8aa">#REF!</definedName>
    <definedName name="m8aanc" localSheetId="4">#REF!</definedName>
    <definedName name="m8aanc" localSheetId="5">#REF!</definedName>
    <definedName name="m8aanc" localSheetId="12">#REF!</definedName>
    <definedName name="m8aanc">#REF!</definedName>
    <definedName name="m8aavl" localSheetId="4">#REF!</definedName>
    <definedName name="m8aavl" localSheetId="5">#REF!</definedName>
    <definedName name="m8aavl" localSheetId="12">#REF!</definedName>
    <definedName name="m8aavl">#REF!</definedName>
    <definedName name="Ma3pnc" localSheetId="4">#REF!</definedName>
    <definedName name="Ma3pnc" localSheetId="5">#REF!</definedName>
    <definedName name="Ma3pnc" localSheetId="12">#REF!</definedName>
    <definedName name="Ma3pnc">#REF!</definedName>
    <definedName name="Ma3pvl" localSheetId="4">#REF!</definedName>
    <definedName name="Ma3pvl" localSheetId="5">#REF!</definedName>
    <definedName name="Ma3pvl" localSheetId="12">#REF!</definedName>
    <definedName name="Ma3pvl">#REF!</definedName>
    <definedName name="Maa3pnc" localSheetId="4">#REF!</definedName>
    <definedName name="Maa3pnc" localSheetId="5">#REF!</definedName>
    <definedName name="Maa3pnc" localSheetId="12">#REF!</definedName>
    <definedName name="Maa3pnc">#REF!</definedName>
    <definedName name="Maa3pvl" localSheetId="4">#REF!</definedName>
    <definedName name="Maa3pvl" localSheetId="5">#REF!</definedName>
    <definedName name="Maa3pvl" localSheetId="12">#REF!</definedName>
    <definedName name="Maa3pvl">#REF!</definedName>
    <definedName name="mai" localSheetId="11" hidden="1">{"'Sheet1'!$L$16"}</definedName>
    <definedName name="mai" localSheetId="9" hidden="1">{"'Sheet1'!$L$16"}</definedName>
    <definedName name="mai" localSheetId="12" hidden="1">{"'Sheet1'!$L$16"}</definedName>
    <definedName name="mai" hidden="1">{"'Sheet1'!$L$16"}</definedName>
    <definedName name="MAJ_CON_EQP" localSheetId="4">#REF!</definedName>
    <definedName name="MAJ_CON_EQP" localSheetId="5">#REF!</definedName>
    <definedName name="MAJ_CON_EQP" localSheetId="12">#REF!</definedName>
    <definedName name="MAJ_CON_EQP">#REF!</definedName>
    <definedName name="matbang" localSheetId="11" hidden="1">{"'Sheet1'!$L$16"}</definedName>
    <definedName name="matbang" localSheetId="9" hidden="1">{"'Sheet1'!$L$16"}</definedName>
    <definedName name="matbang" localSheetId="12" hidden="1">{"'Sheet1'!$L$16"}</definedName>
    <definedName name="matbang" hidden="1">{"'Sheet1'!$L$16"}</definedName>
    <definedName name="MAVANKHUON" localSheetId="4">#REF!</definedName>
    <definedName name="MAVANKHUON" localSheetId="5">#REF!</definedName>
    <definedName name="MAVANKHUON" localSheetId="12">#REF!</definedName>
    <definedName name="MAVANKHUON">#REF!</definedName>
    <definedName name="MAVLTHDN" localSheetId="4">#REF!</definedName>
    <definedName name="MAVLTHDN" localSheetId="5">#REF!</definedName>
    <definedName name="MAVLTHDN" localSheetId="12">#REF!</definedName>
    <definedName name="MAVLTHDN">#REF!</definedName>
    <definedName name="Mba1p" localSheetId="4">#REF!</definedName>
    <definedName name="Mba1p" localSheetId="5">#REF!</definedName>
    <definedName name="Mba1p" localSheetId="12">#REF!</definedName>
    <definedName name="Mba1p">#REF!</definedName>
    <definedName name="Mba3p" localSheetId="4">#REF!</definedName>
    <definedName name="Mba3p" localSheetId="5">#REF!</definedName>
    <definedName name="Mba3p" localSheetId="12">#REF!</definedName>
    <definedName name="Mba3p">#REF!</definedName>
    <definedName name="Mbb3p" localSheetId="4">#REF!</definedName>
    <definedName name="Mbb3p" localSheetId="5">#REF!</definedName>
    <definedName name="Mbb3p" localSheetId="12">#REF!</definedName>
    <definedName name="Mbb3p">#REF!</definedName>
    <definedName name="mc" localSheetId="4">#REF!</definedName>
    <definedName name="mc" localSheetId="5">#REF!</definedName>
    <definedName name="mc" localSheetId="12">#REF!</definedName>
    <definedName name="mc">#REF!</definedName>
    <definedName name="MG_A" localSheetId="4">#REF!</definedName>
    <definedName name="MG_A" localSheetId="5">#REF!</definedName>
    <definedName name="MG_A" localSheetId="12">#REF!</definedName>
    <definedName name="MG_A">#REF!</definedName>
    <definedName name="MN" localSheetId="4">#REF!</definedName>
    <definedName name="MN" localSheetId="5">#REF!</definedName>
    <definedName name="MN" localSheetId="12">#REF!</definedName>
    <definedName name="MN">#REF!</definedName>
    <definedName name="mo" localSheetId="10" hidden="1">{"'Sheet1'!$L$16"}</definedName>
    <definedName name="mo" localSheetId="11" hidden="1">{"'Sheet1'!$L$16"}</definedName>
    <definedName name="mo" localSheetId="6" hidden="1">{"'Sheet1'!$L$16"}</definedName>
    <definedName name="mo" localSheetId="8" hidden="1">{"'Sheet1'!$L$16"}</definedName>
    <definedName name="mo" localSheetId="7" hidden="1">{"'Sheet1'!$L$16"}</definedName>
    <definedName name="mo" localSheetId="9" hidden="1">{"'Sheet1'!$L$16"}</definedName>
    <definedName name="mo" localSheetId="12" hidden="1">{"'Sheet1'!$L$16"}</definedName>
    <definedName name="mo" hidden="1">{"'Sheet1'!$L$16"}</definedName>
    <definedName name="moi" localSheetId="10" hidden="1">{"'Sheet1'!$L$16"}</definedName>
    <definedName name="moi" localSheetId="11" hidden="1">{"'Sheet1'!$L$16"}</definedName>
    <definedName name="moi" localSheetId="6" hidden="1">{"'Sheet1'!$L$16"}</definedName>
    <definedName name="moi" localSheetId="8" hidden="1">{"'Sheet1'!$L$16"}</definedName>
    <definedName name="moi" localSheetId="7" hidden="1">{"'Sheet1'!$L$16"}</definedName>
    <definedName name="moi" localSheetId="9" hidden="1">{"'Sheet1'!$L$16"}</definedName>
    <definedName name="moi" localSheetId="12" hidden="1">{"'Sheet1'!$L$16"}</definedName>
    <definedName name="moi" hidden="1">{"'Sheet1'!$L$16"}</definedName>
    <definedName name="mongbang" localSheetId="4">#REF!</definedName>
    <definedName name="mongbang" localSheetId="5">#REF!</definedName>
    <definedName name="mongbang" localSheetId="12">#REF!</definedName>
    <definedName name="mongbang">#REF!</definedName>
    <definedName name="mongdon" localSheetId="4">#REF!</definedName>
    <definedName name="mongdon" localSheetId="5">#REF!</definedName>
    <definedName name="mongdon" localSheetId="12">#REF!</definedName>
    <definedName name="mongdon">#REF!</definedName>
    <definedName name="mot" localSheetId="11" hidden="1">{"'Sheet1'!$L$16"}</definedName>
    <definedName name="mot" localSheetId="9" hidden="1">{"'Sheet1'!$L$16"}</definedName>
    <definedName name="mot" localSheetId="12" hidden="1">{"'Sheet1'!$L$16"}</definedName>
    <definedName name="mot" hidden="1">{"'Sheet1'!$L$16"}</definedName>
    <definedName name="Moùng" localSheetId="4">#REF!</definedName>
    <definedName name="Moùng" localSheetId="5">#REF!</definedName>
    <definedName name="Moùng" localSheetId="12">#REF!</definedName>
    <definedName name="Moùng">#REF!</definedName>
    <definedName name="MSCT" localSheetId="4">#REF!</definedName>
    <definedName name="MSCT" localSheetId="5">#REF!</definedName>
    <definedName name="MSCT" localSheetId="12">#REF!</definedName>
    <definedName name="MSCT">#REF!</definedName>
    <definedName name="mtcdg" localSheetId="12">#REF!</definedName>
    <definedName name="mtcdg">#REF!</definedName>
    <definedName name="MTMAC12" localSheetId="4">#REF!</definedName>
    <definedName name="MTMAC12" localSheetId="5">#REF!</definedName>
    <definedName name="MTMAC12" localSheetId="12">#REF!</definedName>
    <definedName name="MTMAC12">#REF!</definedName>
    <definedName name="mtram" localSheetId="4">#REF!</definedName>
    <definedName name="mtram" localSheetId="5">#REF!</definedName>
    <definedName name="mtram" localSheetId="12">#REF!</definedName>
    <definedName name="mtram">#REF!</definedName>
    <definedName name="mvac" localSheetId="11" hidden="1">{"'Sheet1'!$L$16"}</definedName>
    <definedName name="mvac" localSheetId="9" hidden="1">{"'Sheet1'!$L$16"}</definedName>
    <definedName name="mvac" localSheetId="12" hidden="1">{"'Sheet1'!$L$16"}</definedName>
    <definedName name="mvac" hidden="1">{"'Sheet1'!$L$16"}</definedName>
    <definedName name="myle" localSheetId="12">#REF!</definedName>
    <definedName name="myle">#REF!</definedName>
    <definedName name="n" localSheetId="10" hidden="1">{"'Sheet1'!$L$16"}</definedName>
    <definedName name="n" localSheetId="11" hidden="1">{"'Sheet1'!$L$16"}</definedName>
    <definedName name="n" localSheetId="6" hidden="1">{"'Sheet1'!$L$16"}</definedName>
    <definedName name="n" localSheetId="8" hidden="1">{"'Sheet1'!$L$16"}</definedName>
    <definedName name="n" localSheetId="7" hidden="1">{"'Sheet1'!$L$16"}</definedName>
    <definedName name="n" localSheetId="9" hidden="1">{"'Sheet1'!$L$16"}</definedName>
    <definedName name="n" localSheetId="12" hidden="1">{"'Sheet1'!$L$16"}</definedName>
    <definedName name="n">#REF!</definedName>
    <definedName name="n1pig" localSheetId="12">#REF!</definedName>
    <definedName name="n1pig">#REF!</definedName>
    <definedName name="N1pIGnc" localSheetId="4">#REF!</definedName>
    <definedName name="N1pIGnc" localSheetId="5">#REF!</definedName>
    <definedName name="N1pIGnc" localSheetId="12">#REF!</definedName>
    <definedName name="N1pIGnc">#REF!</definedName>
    <definedName name="N1pIGvc" localSheetId="4">#REF!</definedName>
    <definedName name="N1pIGvc" localSheetId="5">#REF!</definedName>
    <definedName name="N1pIGvc" localSheetId="12">#REF!</definedName>
    <definedName name="N1pIGvc">#REF!</definedName>
    <definedName name="N1pIGvl" localSheetId="4">#REF!</definedName>
    <definedName name="N1pIGvl" localSheetId="5">#REF!</definedName>
    <definedName name="N1pIGvl" localSheetId="12">#REF!</definedName>
    <definedName name="N1pIGvl">#REF!</definedName>
    <definedName name="n1pind" localSheetId="12">#REF!</definedName>
    <definedName name="n1pind">#REF!</definedName>
    <definedName name="N1pINDnc" localSheetId="4">#REF!</definedName>
    <definedName name="N1pINDnc" localSheetId="5">#REF!</definedName>
    <definedName name="N1pINDnc" localSheetId="12">#REF!</definedName>
    <definedName name="N1pINDnc">#REF!</definedName>
    <definedName name="N1pINDvc" localSheetId="4">#REF!</definedName>
    <definedName name="N1pINDvc" localSheetId="5">#REF!</definedName>
    <definedName name="N1pINDvc" localSheetId="12">#REF!</definedName>
    <definedName name="N1pINDvc">#REF!</definedName>
    <definedName name="N1pINDvl" localSheetId="4">#REF!</definedName>
    <definedName name="N1pINDvl" localSheetId="5">#REF!</definedName>
    <definedName name="N1pINDvl" localSheetId="12">#REF!</definedName>
    <definedName name="N1pINDvl">#REF!</definedName>
    <definedName name="n1pint" localSheetId="12">#REF!</definedName>
    <definedName name="n1pint">#REF!</definedName>
    <definedName name="n1ping" localSheetId="12">#REF!</definedName>
    <definedName name="n1ping">#REF!</definedName>
    <definedName name="N1pINGvc" localSheetId="4">#REF!</definedName>
    <definedName name="N1pINGvc" localSheetId="5">#REF!</definedName>
    <definedName name="N1pINGvc" localSheetId="12">#REF!</definedName>
    <definedName name="N1pINGvc">#REF!</definedName>
    <definedName name="nam" localSheetId="11" hidden="1">{"'Sheet1'!$L$16"}</definedName>
    <definedName name="nam" localSheetId="9" hidden="1">{"'Sheet1'!$L$16"}</definedName>
    <definedName name="nam" localSheetId="12" hidden="1">{"'Sheet1'!$L$16"}</definedName>
    <definedName name="nam" hidden="1">{"'Sheet1'!$L$16"}</definedName>
    <definedName name="nc" localSheetId="12">#REF!</definedName>
    <definedName name="nc">#REF!</definedName>
    <definedName name="nc_btm10" localSheetId="12">#REF!</definedName>
    <definedName name="nc_btm10">#REF!</definedName>
    <definedName name="nc_btm100" localSheetId="12">#REF!</definedName>
    <definedName name="nc_btm100">#REF!</definedName>
    <definedName name="nc3p" localSheetId="4">#REF!</definedName>
    <definedName name="nc3p" localSheetId="5">#REF!</definedName>
    <definedName name="nc3p" localSheetId="12">#REF!</definedName>
    <definedName name="nc3p">#REF!</definedName>
    <definedName name="NCBD100" localSheetId="12">#REF!</definedName>
    <definedName name="NCBD100">#REF!</definedName>
    <definedName name="NCBD200" localSheetId="12">#REF!</definedName>
    <definedName name="NCBD200">#REF!</definedName>
    <definedName name="NCBD250" localSheetId="12">#REF!</definedName>
    <definedName name="NCBD250">#REF!</definedName>
    <definedName name="NCCT3p" localSheetId="4">#REF!</definedName>
    <definedName name="NCCT3p" localSheetId="5">#REF!</definedName>
    <definedName name="NCCT3p" localSheetId="12">#REF!</definedName>
    <definedName name="NCCT3p">#REF!</definedName>
    <definedName name="ncdg" localSheetId="12">#REF!</definedName>
    <definedName name="ncdg">#REF!</definedName>
    <definedName name="NCKT" localSheetId="4">#REF!</definedName>
    <definedName name="NCKT" localSheetId="5">#REF!</definedName>
    <definedName name="NCKT" localSheetId="12">#REF!</definedName>
    <definedName name="NCKT">#REF!</definedName>
    <definedName name="nctram" localSheetId="4">#REF!</definedName>
    <definedName name="nctram" localSheetId="5">#REF!</definedName>
    <definedName name="nctram" localSheetId="12">#REF!</definedName>
    <definedName name="nctram">#REF!</definedName>
    <definedName name="NCVC100" localSheetId="4">#REF!</definedName>
    <definedName name="NCVC100" localSheetId="5">#REF!</definedName>
    <definedName name="NCVC100" localSheetId="12">#REF!</definedName>
    <definedName name="NCVC100">#REF!</definedName>
    <definedName name="NCVC200" localSheetId="4">#REF!</definedName>
    <definedName name="NCVC200" localSheetId="5">#REF!</definedName>
    <definedName name="NCVC200" localSheetId="12">#REF!</definedName>
    <definedName name="NCVC200">#REF!</definedName>
    <definedName name="NCVC250" localSheetId="4">#REF!</definedName>
    <definedName name="NCVC250" localSheetId="5">#REF!</definedName>
    <definedName name="NCVC250" localSheetId="12">#REF!</definedName>
    <definedName name="NCVC250">#REF!</definedName>
    <definedName name="NCVC3P" localSheetId="4">#REF!</definedName>
    <definedName name="NCVC3P" localSheetId="5">#REF!</definedName>
    <definedName name="NCVC3P" localSheetId="12">#REF!</definedName>
    <definedName name="NCVC3P">#REF!</definedName>
    <definedName name="NET" localSheetId="4">#REF!</definedName>
    <definedName name="NET" localSheetId="5">#REF!</definedName>
    <definedName name="NET" localSheetId="12">#REF!</definedName>
    <definedName name="NET">#REF!</definedName>
    <definedName name="NET_1" localSheetId="4">#REF!</definedName>
    <definedName name="NET_1" localSheetId="5">#REF!</definedName>
    <definedName name="NET_1" localSheetId="12">#REF!</definedName>
    <definedName name="NET_1">#REF!</definedName>
    <definedName name="NET_ANA" localSheetId="4">#REF!</definedName>
    <definedName name="NET_ANA" localSheetId="5">#REF!</definedName>
    <definedName name="NET_ANA" localSheetId="12">#REF!</definedName>
    <definedName name="NET_ANA">#REF!</definedName>
    <definedName name="NET_ANA_1" localSheetId="4">#REF!</definedName>
    <definedName name="NET_ANA_1" localSheetId="5">#REF!</definedName>
    <definedName name="NET_ANA_1" localSheetId="12">#REF!</definedName>
    <definedName name="NET_ANA_1">#REF!</definedName>
    <definedName name="NET_ANA_2" localSheetId="4">#REF!</definedName>
    <definedName name="NET_ANA_2" localSheetId="5">#REF!</definedName>
    <definedName name="NET_ANA_2" localSheetId="12">#REF!</definedName>
    <definedName name="NET_ANA_2">#REF!</definedName>
    <definedName name="new" localSheetId="11" hidden="1">{"'Sheet1'!$L$16"}</definedName>
    <definedName name="new" localSheetId="9" hidden="1">{"'Sheet1'!$L$16"}</definedName>
    <definedName name="new" localSheetId="12" hidden="1">{"'Sheet1'!$L$16"}</definedName>
    <definedName name="new" hidden="1">{"'Sheet1'!$L$16"}</definedName>
    <definedName name="nig" localSheetId="12">#REF!</definedName>
    <definedName name="nig">#REF!</definedName>
    <definedName name="nig1p" localSheetId="4">#REF!</definedName>
    <definedName name="nig1p" localSheetId="5">#REF!</definedName>
    <definedName name="nig1p" localSheetId="12">#REF!</definedName>
    <definedName name="nig1p">#REF!</definedName>
    <definedName name="nig3p" localSheetId="4">#REF!</definedName>
    <definedName name="nig3p" localSheetId="5">#REF!</definedName>
    <definedName name="nig3p" localSheetId="12">#REF!</definedName>
    <definedName name="nig3p">#REF!</definedName>
    <definedName name="NIGnc" localSheetId="4">#REF!</definedName>
    <definedName name="NIGnc" localSheetId="5">#REF!</definedName>
    <definedName name="NIGnc" localSheetId="12">#REF!</definedName>
    <definedName name="NIGnc">#REF!</definedName>
    <definedName name="nignc1p" localSheetId="4">#REF!</definedName>
    <definedName name="nignc1p" localSheetId="5">#REF!</definedName>
    <definedName name="nignc1p" localSheetId="12">#REF!</definedName>
    <definedName name="nignc1p">#REF!</definedName>
    <definedName name="NIGvc" localSheetId="4">#REF!</definedName>
    <definedName name="NIGvc" localSheetId="5">#REF!</definedName>
    <definedName name="NIGvc" localSheetId="12">#REF!</definedName>
    <definedName name="NIGvc">#REF!</definedName>
    <definedName name="NIGvl" localSheetId="4">#REF!</definedName>
    <definedName name="NIGvl" localSheetId="5">#REF!</definedName>
    <definedName name="NIGvl" localSheetId="12">#REF!</definedName>
    <definedName name="NIGvl">#REF!</definedName>
    <definedName name="nigvl1p" localSheetId="4">#REF!</definedName>
    <definedName name="nigvl1p" localSheetId="5">#REF!</definedName>
    <definedName name="nigvl1p" localSheetId="12">#REF!</definedName>
    <definedName name="nigvl1p">#REF!</definedName>
    <definedName name="nin" localSheetId="12">#REF!</definedName>
    <definedName name="nin">#REF!</definedName>
    <definedName name="nin1903p" localSheetId="4">#REF!</definedName>
    <definedName name="nin1903p" localSheetId="5">#REF!</definedName>
    <definedName name="nin1903p" localSheetId="12">#REF!</definedName>
    <definedName name="nin1903p">#REF!</definedName>
    <definedName name="nin3p" localSheetId="4">#REF!</definedName>
    <definedName name="nin3p" localSheetId="5">#REF!</definedName>
    <definedName name="nin3p" localSheetId="12">#REF!</definedName>
    <definedName name="nin3p">#REF!</definedName>
    <definedName name="nind" localSheetId="12">#REF!</definedName>
    <definedName name="nind">#REF!</definedName>
    <definedName name="nind1p" localSheetId="4">#REF!</definedName>
    <definedName name="nind1p" localSheetId="5">#REF!</definedName>
    <definedName name="nind1p" localSheetId="12">#REF!</definedName>
    <definedName name="nind1p">#REF!</definedName>
    <definedName name="nind3p" localSheetId="4">#REF!</definedName>
    <definedName name="nind3p" localSheetId="5">#REF!</definedName>
    <definedName name="nind3p" localSheetId="12">#REF!</definedName>
    <definedName name="nind3p">#REF!</definedName>
    <definedName name="NINDnc" localSheetId="4">#REF!</definedName>
    <definedName name="NINDnc" localSheetId="5">#REF!</definedName>
    <definedName name="NINDnc" localSheetId="12">#REF!</definedName>
    <definedName name="NINDnc">#REF!</definedName>
    <definedName name="nindnc1p" localSheetId="4">#REF!</definedName>
    <definedName name="nindnc1p" localSheetId="5">#REF!</definedName>
    <definedName name="nindnc1p" localSheetId="12">#REF!</definedName>
    <definedName name="nindnc1p">#REF!</definedName>
    <definedName name="NINDvc" localSheetId="4">#REF!</definedName>
    <definedName name="NINDvc" localSheetId="5">#REF!</definedName>
    <definedName name="NINDvc" localSheetId="12">#REF!</definedName>
    <definedName name="NINDvc">#REF!</definedName>
    <definedName name="NINDvl" localSheetId="4">#REF!</definedName>
    <definedName name="NINDvl" localSheetId="5">#REF!</definedName>
    <definedName name="NINDvl" localSheetId="12">#REF!</definedName>
    <definedName name="NINDvl">#REF!</definedName>
    <definedName name="nindvl1p" localSheetId="4">#REF!</definedName>
    <definedName name="nindvl1p" localSheetId="5">#REF!</definedName>
    <definedName name="nindvl1p" localSheetId="12">#REF!</definedName>
    <definedName name="nindvl1p">#REF!</definedName>
    <definedName name="NINnc" localSheetId="12">#REF!</definedName>
    <definedName name="NINnc">#REF!</definedName>
    <definedName name="nint1p" localSheetId="4">#REF!</definedName>
    <definedName name="nint1p" localSheetId="5">#REF!</definedName>
    <definedName name="nint1p" localSheetId="12">#REF!</definedName>
    <definedName name="nint1p">#REF!</definedName>
    <definedName name="nintnc1p" localSheetId="4">#REF!</definedName>
    <definedName name="nintnc1p" localSheetId="5">#REF!</definedName>
    <definedName name="nintnc1p" localSheetId="12">#REF!</definedName>
    <definedName name="nintnc1p">#REF!</definedName>
    <definedName name="nintvl1p" localSheetId="4">#REF!</definedName>
    <definedName name="nintvl1p" localSheetId="5">#REF!</definedName>
    <definedName name="nintvl1p" localSheetId="12">#REF!</definedName>
    <definedName name="nintvl1p">#REF!</definedName>
    <definedName name="NINvc" localSheetId="4">#REF!</definedName>
    <definedName name="NINvc" localSheetId="5">#REF!</definedName>
    <definedName name="NINvc" localSheetId="12">#REF!</definedName>
    <definedName name="NINvc">#REF!</definedName>
    <definedName name="NINvl" localSheetId="12">#REF!</definedName>
    <definedName name="NINvl">#REF!</definedName>
    <definedName name="ning1p" localSheetId="4">#REF!</definedName>
    <definedName name="ning1p" localSheetId="5">#REF!</definedName>
    <definedName name="ning1p" localSheetId="12">#REF!</definedName>
    <definedName name="ning1p">#REF!</definedName>
    <definedName name="ningnc1p" localSheetId="4">#REF!</definedName>
    <definedName name="ningnc1p" localSheetId="5">#REF!</definedName>
    <definedName name="ningnc1p" localSheetId="12">#REF!</definedName>
    <definedName name="ningnc1p">#REF!</definedName>
    <definedName name="ningvl1p" localSheetId="4">#REF!</definedName>
    <definedName name="ningvl1p" localSheetId="5">#REF!</definedName>
    <definedName name="ningvl1p" localSheetId="12">#REF!</definedName>
    <definedName name="ningvl1p">#REF!</definedName>
    <definedName name="nl" localSheetId="12">#REF!</definedName>
    <definedName name="nl">#REF!</definedName>
    <definedName name="nl1p" localSheetId="12">#REF!</definedName>
    <definedName name="nl1p">#REF!</definedName>
    <definedName name="nl3p" localSheetId="4">#REF!</definedName>
    <definedName name="nl3p" localSheetId="5">#REF!</definedName>
    <definedName name="nl3p" localSheetId="12">#REF!</definedName>
    <definedName name="nl3p">#REF!</definedName>
    <definedName name="nlht" localSheetId="12">#REF!</definedName>
    <definedName name="nlht">#REF!</definedName>
    <definedName name="NLTK1p" localSheetId="4">#REF!</definedName>
    <definedName name="NLTK1p" localSheetId="5">#REF!</definedName>
    <definedName name="NLTK1p" localSheetId="12">#REF!</definedName>
    <definedName name="NLTK1p">#REF!</definedName>
    <definedName name="nn" localSheetId="12">#REF!</definedName>
    <definedName name="nn">#REF!</definedName>
    <definedName name="nn1p" localSheetId="4">#REF!</definedName>
    <definedName name="nn1p" localSheetId="5">#REF!</definedName>
    <definedName name="nn1p" localSheetId="12">#REF!</definedName>
    <definedName name="nn1p">#REF!</definedName>
    <definedName name="nn3p" localSheetId="4">#REF!</definedName>
    <definedName name="nn3p" localSheetId="5">#REF!</definedName>
    <definedName name="nn3p" localSheetId="12">#REF!</definedName>
    <definedName name="nn3p">#REF!</definedName>
    <definedName name="nnnn" localSheetId="11" hidden="1">{"'Sheet1'!$L$16"}</definedName>
    <definedName name="nnnn" localSheetId="9" hidden="1">{"'Sheet1'!$L$16"}</definedName>
    <definedName name="nnnn" localSheetId="12" hidden="1">{"'Sheet1'!$L$16"}</definedName>
    <definedName name="nnnn" hidden="1">{"'Sheet1'!$L$16"}</definedName>
    <definedName name="No" localSheetId="4">#REF!</definedName>
    <definedName name="No" localSheetId="5">#REF!</definedName>
    <definedName name="No" localSheetId="12">#REF!</definedName>
    <definedName name="No">#REF!</definedName>
    <definedName name="NUOCHKHOAN" localSheetId="11" hidden="1">{"'Sheet1'!$L$16"}</definedName>
    <definedName name="NUOCHKHOAN" localSheetId="9" hidden="1">{"'Sheet1'!$L$16"}</definedName>
    <definedName name="NUOCHKHOAN" localSheetId="12" hidden="1">{"'Sheet1'!$L$16"}</definedName>
    <definedName name="NUOCHKHOAN" hidden="1">{"'Sheet1'!$L$16"}</definedName>
    <definedName name="NUOCHKHOANMOI" localSheetId="11" hidden="1">{"'Sheet1'!$L$16"}</definedName>
    <definedName name="NUOCHKHOANMOI" localSheetId="9" hidden="1">{"'Sheet1'!$L$16"}</definedName>
    <definedName name="NUOCHKHOANMOI" localSheetId="12" hidden="1">{"'Sheet1'!$L$16"}</definedName>
    <definedName name="NUOCHKHOANMOI" hidden="1">{"'Sheet1'!$L$16"}</definedName>
    <definedName name="nx" localSheetId="12">#REF!</definedName>
    <definedName name="nx">#REF!</definedName>
    <definedName name="ng.cong.nhan" localSheetId="11" hidden="1">{"'Sheet1'!$L$16"}</definedName>
    <definedName name="ng.cong.nhan" localSheetId="9" hidden="1">{"'Sheet1'!$L$16"}</definedName>
    <definedName name="ng.cong.nhan" localSheetId="12" hidden="1">{"'Sheet1'!$L$16"}</definedName>
    <definedName name="ng.cong.nhan" hidden="1">{"'Sheet1'!$L$16"}</definedName>
    <definedName name="ngu" localSheetId="11" hidden="1">{"'Sheet1'!$L$16"}</definedName>
    <definedName name="ngu" localSheetId="9" hidden="1">{"'Sheet1'!$L$16"}</definedName>
    <definedName name="ngu" localSheetId="12" hidden="1">{"'Sheet1'!$L$16"}</definedName>
    <definedName name="ngu" hidden="1">{"'Sheet1'!$L$16"}</definedName>
    <definedName name="NH" localSheetId="4">#REF!</definedName>
    <definedName name="NH" localSheetId="5">#REF!</definedName>
    <definedName name="NH" localSheetId="12">#REF!</definedName>
    <definedName name="NH">#REF!</definedName>
    <definedName name="NHANH2_CG4" localSheetId="11" hidden="1">{"'Sheet1'!$L$16"}</definedName>
    <definedName name="NHANH2_CG4" localSheetId="9" hidden="1">{"'Sheet1'!$L$16"}</definedName>
    <definedName name="NHANH2_CG4" localSheetId="12" hidden="1">{"'Sheet1'!$L$16"}</definedName>
    <definedName name="NHANH2_CG4" hidden="1">{"'Sheet1'!$L$16"}</definedName>
    <definedName name="nhn" localSheetId="12">#REF!</definedName>
    <definedName name="nhn">#REF!</definedName>
    <definedName name="NHot" localSheetId="4">#REF!</definedName>
    <definedName name="NHot" localSheetId="5">#REF!</definedName>
    <definedName name="NHot" localSheetId="12">#REF!</definedName>
    <definedName name="NHot">#REF!</definedName>
    <definedName name="nhu" localSheetId="4">#REF!</definedName>
    <definedName name="nhu" localSheetId="5">#REF!</definedName>
    <definedName name="nhu" localSheetId="12">#REF!</definedName>
    <definedName name="nhu">#REF!</definedName>
    <definedName name="nhua" localSheetId="4">#REF!</definedName>
    <definedName name="nhua" localSheetId="5">#REF!</definedName>
    <definedName name="nhua" localSheetId="12">#REF!</definedName>
    <definedName name="nhua">#REF!</definedName>
    <definedName name="nhuad" localSheetId="4">#REF!</definedName>
    <definedName name="nhuad" localSheetId="5">#REF!</definedName>
    <definedName name="nhuad" localSheetId="12">#REF!</definedName>
    <definedName name="nhuad">#REF!</definedName>
    <definedName name="ODA" localSheetId="11" hidden="1">{"'Sheet1'!$L$16"}</definedName>
    <definedName name="ODA" localSheetId="9" hidden="1">{"'Sheet1'!$L$16"}</definedName>
    <definedName name="ODA" localSheetId="12" hidden="1">{"'Sheet1'!$L$16"}</definedName>
    <definedName name="ODA" hidden="1">{"'Sheet1'!$L$16"}</definedName>
    <definedName name="ophom" localSheetId="12">#REF!</definedName>
    <definedName name="ophom">#REF!</definedName>
    <definedName name="OrderTable" localSheetId="8" hidden="1">#REF!</definedName>
    <definedName name="OrderTable" localSheetId="7" hidden="1">#REF!</definedName>
    <definedName name="OrderTable" localSheetId="9" hidden="1">#REF!</definedName>
    <definedName name="OrderTable" localSheetId="12" hidden="1">#REF!</definedName>
    <definedName name="OrderTable" hidden="1">#REF!</definedName>
    <definedName name="osc" localSheetId="12">#REF!</definedName>
    <definedName name="osc">#REF!</definedName>
    <definedName name="PA" localSheetId="4">#REF!</definedName>
    <definedName name="PA" localSheetId="5">#REF!</definedName>
    <definedName name="PA" localSheetId="12">#REF!</definedName>
    <definedName name="PA">#REF!</definedName>
    <definedName name="PAIII_" localSheetId="10" hidden="1">{"'Sheet1'!$L$16"}</definedName>
    <definedName name="PAIII_" localSheetId="11" hidden="1">{"'Sheet1'!$L$16"}</definedName>
    <definedName name="PAIII_" localSheetId="6" hidden="1">{"'Sheet1'!$L$16"}</definedName>
    <definedName name="PAIII_" localSheetId="8" hidden="1">{"'Sheet1'!$L$16"}</definedName>
    <definedName name="PAIII_" localSheetId="7" hidden="1">{"'Sheet1'!$L$16"}</definedName>
    <definedName name="PAIII_" localSheetId="9" hidden="1">{"'Sheet1'!$L$16"}</definedName>
    <definedName name="PAIII_" localSheetId="12" hidden="1">{"'Sheet1'!$L$16"}</definedName>
    <definedName name="PAIII_" hidden="1">{"'Sheet1'!$L$16"}</definedName>
    <definedName name="panen" localSheetId="4">#REF!</definedName>
    <definedName name="panen" localSheetId="5">#REF!</definedName>
    <definedName name="panen" localSheetId="12">#REF!</definedName>
    <definedName name="panen">#REF!</definedName>
    <definedName name="PDo" localSheetId="11" hidden="1">{"'Sheet1'!$L$16"}</definedName>
    <definedName name="PDo" localSheetId="9" hidden="1">{"'Sheet1'!$L$16"}</definedName>
    <definedName name="PDo" localSheetId="12" hidden="1">{"'Sheet1'!$L$16"}</definedName>
    <definedName name="PDo" hidden="1">{"'Sheet1'!$L$16"}</definedName>
    <definedName name="PLKL" localSheetId="4">#REF!</definedName>
    <definedName name="PLKL" localSheetId="5">#REF!</definedName>
    <definedName name="PLKL" localSheetId="12">#REF!</definedName>
    <definedName name="PLKL">#REF!</definedName>
    <definedName name="PMS" localSheetId="10" hidden="1">{"'Sheet1'!$L$16"}</definedName>
    <definedName name="PMS" localSheetId="11" hidden="1">{"'Sheet1'!$L$16"}</definedName>
    <definedName name="PMS" localSheetId="6" hidden="1">{"'Sheet1'!$L$16"}</definedName>
    <definedName name="PMS" localSheetId="8" hidden="1">{"'Sheet1'!$L$16"}</definedName>
    <definedName name="PMS" localSheetId="7" hidden="1">{"'Sheet1'!$L$16"}</definedName>
    <definedName name="PMS" localSheetId="9" hidden="1">{"'Sheet1'!$L$16"}</definedName>
    <definedName name="PMS" localSheetId="12" hidden="1">{"'Sheet1'!$L$16"}</definedName>
    <definedName name="PMS" hidden="1">{"'Sheet1'!$L$16"}</definedName>
    <definedName name="PRICE" localSheetId="4">#REF!</definedName>
    <definedName name="PRICE" localSheetId="5">#REF!</definedName>
    <definedName name="PRICE" localSheetId="12">#REF!</definedName>
    <definedName name="PRICE">#REF!</definedName>
    <definedName name="PRICE1" localSheetId="4">#REF!</definedName>
    <definedName name="PRICE1" localSheetId="5">#REF!</definedName>
    <definedName name="PRICE1" localSheetId="12">#REF!</definedName>
    <definedName name="PRICE1">#REF!</definedName>
    <definedName name="_xlnm.Print_Area" localSheetId="3">'B3 ODA(theo trong nuoc)'!$A$1:$AU$45</definedName>
    <definedName name="_xlnm.Print_Area" localSheetId="13">'Bieu 2 ODA-DP'!$A$1:$BI$52</definedName>
    <definedName name="_xlnm.Print_Area" localSheetId="10">'Bieu 38b'!$A$1:$Y$574</definedName>
    <definedName name="_xlnm.Print_Area" localSheetId="11">'Bieu 38b (2)'!$A$1:$Y$574</definedName>
    <definedName name="_xlnm.Print_Area" localSheetId="14">'Bieu 9 Chitiet no XDCB NSNN'!$A$1:$X$33</definedName>
    <definedName name="_xlnm.Print_Area" localSheetId="6">'Bieu TH34'!$A$1:$AD$36</definedName>
    <definedName name="_xlnm.Print_Area" localSheetId="1">'Bieu1 NSTW-DP'!$A$1:$AC$85</definedName>
    <definedName name="_xlnm.Print_Area" localSheetId="0">'Bieu1 TWKH'!$A$1:$AA$104</definedName>
    <definedName name="_xlnm.Print_Area" localSheetId="2">'Bieu2 ODA-TW'!$A$1:$BI$51</definedName>
    <definedName name="_xlnm.Print_Area" localSheetId="4">Bieu4chuyengd!$A$1:$AA$28</definedName>
    <definedName name="_xlnm.Print_Area" localSheetId="5">Bieu5giantiendo!$A$1:$AA$28</definedName>
    <definedName name="_xlnm.Print_Area" localSheetId="8">'BM 35b (PhulucII)'!$A$1:$AG$284</definedName>
    <definedName name="_xlnm.Print_Area" localSheetId="7">'BM35a(CTMT)'!$A$1:$AI$86</definedName>
    <definedName name="_xlnm.Print_Area" localSheetId="9">'BM35c-CTMTQG (3)'!$A$1:$AI$173</definedName>
    <definedName name="_xlnm.Print_Area" localSheetId="12">'BM42 Von nuocngoai (2)'!$A$1:$CT$56</definedName>
    <definedName name="_xlnm.Print_Titles" localSheetId="3">'B3 ODA(theo trong nuoc)'!$8:$13</definedName>
    <definedName name="_xlnm.Print_Titles" localSheetId="13">'Bieu 2 ODA-DP'!$7:$14</definedName>
    <definedName name="_xlnm.Print_Titles" localSheetId="10">'Bieu 38b'!$6:$13</definedName>
    <definedName name="_xlnm.Print_Titles" localSheetId="11">'Bieu 38b (2)'!$6:$13</definedName>
    <definedName name="_xlnm.Print_Titles" localSheetId="14">'Bieu 9 Chitiet no XDCB NSNN'!$7:$10</definedName>
    <definedName name="_xlnm.Print_Titles" localSheetId="6">'Bieu TH34'!$6:$8</definedName>
    <definedName name="_xlnm.Print_Titles" localSheetId="1">'Bieu1 NSTW-DP'!$A:$B,'Bieu1 NSTW-DP'!$8:$14</definedName>
    <definedName name="_xlnm.Print_Titles" localSheetId="0">'Bieu1 TWKH'!$A:$B,'Bieu1 TWKH'!$7:$10</definedName>
    <definedName name="_xlnm.Print_Titles" localSheetId="2">'Bieu2 ODA-TW'!$A:$B,'Bieu2 ODA-TW'!$7:$14</definedName>
    <definedName name="_xlnm.Print_Titles" localSheetId="4">Bieu4chuyengd!$A:$B,Bieu4chuyengd!$7:$11</definedName>
    <definedName name="_xlnm.Print_Titles" localSheetId="5">Bieu5giantiendo!$A:$B,Bieu5giantiendo!$7:$11</definedName>
    <definedName name="_xlnm.Print_Titles" localSheetId="8">'BM 35b (PhulucII)'!$6:$11</definedName>
    <definedName name="_xlnm.Print_Titles" localSheetId="7">'BM35a(CTMT)'!$6:$11</definedName>
    <definedName name="_xlnm.Print_Titles" localSheetId="9">'BM35c-CTMTQG (3)'!$6:$11</definedName>
    <definedName name="_xlnm.Print_Titles" localSheetId="12">'BM42 Von nuocngoai (2)'!$6:$13</definedName>
    <definedName name="_xlnm.Print_Titles">#N/A</definedName>
    <definedName name="Print_Titles_MI" localSheetId="10">#REF!</definedName>
    <definedName name="Print_Titles_MI" localSheetId="11">#REF!</definedName>
    <definedName name="Print_Titles_MI" localSheetId="4">#REF!</definedName>
    <definedName name="Print_Titles_MI" localSheetId="5">#REF!</definedName>
    <definedName name="Print_Titles_MI" localSheetId="12">#REF!</definedName>
    <definedName name="Print_Titles_MI">#REF!</definedName>
    <definedName name="PRINTA" localSheetId="10">#REF!</definedName>
    <definedName name="PRINTA" localSheetId="11">#REF!</definedName>
    <definedName name="PRINTA" localSheetId="4">#REF!</definedName>
    <definedName name="PRINTA" localSheetId="5">#REF!</definedName>
    <definedName name="PRINTA" localSheetId="12">#REF!</definedName>
    <definedName name="PRINTA">#REF!</definedName>
    <definedName name="PRINTB" localSheetId="10">#REF!</definedName>
    <definedName name="PRINTB" localSheetId="11">#REF!</definedName>
    <definedName name="PRINTB" localSheetId="4">#REF!</definedName>
    <definedName name="PRINTB" localSheetId="5">#REF!</definedName>
    <definedName name="PRINTB" localSheetId="12">#REF!</definedName>
    <definedName name="PRINTB">#REF!</definedName>
    <definedName name="PRINTC" localSheetId="4">#REF!</definedName>
    <definedName name="PRINTC" localSheetId="5">#REF!</definedName>
    <definedName name="PRINTC" localSheetId="12">#REF!</definedName>
    <definedName name="PRINTC">#REF!</definedName>
    <definedName name="ProdForm" localSheetId="6" hidden="1">#REF!</definedName>
    <definedName name="ProdForm" localSheetId="8" hidden="1">#REF!</definedName>
    <definedName name="ProdForm" localSheetId="7" hidden="1">#REF!</definedName>
    <definedName name="ProdForm" localSheetId="9" hidden="1">#REF!</definedName>
    <definedName name="ProdForm" localSheetId="12" hidden="1">#REF!</definedName>
    <definedName name="ProdForm" hidden="1">#REF!</definedName>
    <definedName name="Product" localSheetId="6" hidden="1">#REF!</definedName>
    <definedName name="Product" localSheetId="8" hidden="1">#REF!</definedName>
    <definedName name="Product" localSheetId="7" hidden="1">#REF!</definedName>
    <definedName name="Product" localSheetId="9" hidden="1">#REF!</definedName>
    <definedName name="Product" localSheetId="12" hidden="1">#REF!</definedName>
    <definedName name="Product" hidden="1">#REF!</definedName>
    <definedName name="PROPOSAL" localSheetId="4">#REF!</definedName>
    <definedName name="PROPOSAL" localSheetId="5">#REF!</definedName>
    <definedName name="PROPOSAL" localSheetId="12">#REF!</definedName>
    <definedName name="PROPOSAL">#REF!</definedName>
    <definedName name="pt" localSheetId="12">#REF!</definedName>
    <definedName name="pt">#REF!</definedName>
    <definedName name="PT_Duong" localSheetId="4">#REF!</definedName>
    <definedName name="PT_Duong" localSheetId="5">#REF!</definedName>
    <definedName name="PT_Duong" localSheetId="12">#REF!</definedName>
    <definedName name="PT_Duong">#REF!</definedName>
    <definedName name="ptdg" localSheetId="4">#REF!</definedName>
    <definedName name="ptdg" localSheetId="5">#REF!</definedName>
    <definedName name="ptdg" localSheetId="12">#REF!</definedName>
    <definedName name="ptdg">#REF!</definedName>
    <definedName name="PTDG_cau" localSheetId="4">#REF!</definedName>
    <definedName name="PTDG_cau" localSheetId="5">#REF!</definedName>
    <definedName name="PTDG_cau" localSheetId="12">#REF!</definedName>
    <definedName name="PTDG_cau">#REF!</definedName>
    <definedName name="PTien72" localSheetId="11" hidden="1">{"'Sheet1'!$L$16"}</definedName>
    <definedName name="PTien72" localSheetId="9" hidden="1">{"'Sheet1'!$L$16"}</definedName>
    <definedName name="PTien72" localSheetId="12" hidden="1">{"'Sheet1'!$L$16"}</definedName>
    <definedName name="PTien72" hidden="1">{"'Sheet1'!$L$16"}</definedName>
    <definedName name="PTNC" localSheetId="4">#REF!</definedName>
    <definedName name="PTNC" localSheetId="5">#REF!</definedName>
    <definedName name="PTNC" localSheetId="12">#REF!</definedName>
    <definedName name="PTNC">#REF!</definedName>
    <definedName name="pvd" localSheetId="4">#REF!</definedName>
    <definedName name="pvd" localSheetId="5">#REF!</definedName>
    <definedName name="pvd" localSheetId="12">#REF!</definedName>
    <definedName name="pvd">#REF!</definedName>
    <definedName name="PHAN_DIEN_DZ0.4KV" localSheetId="4">#REF!</definedName>
    <definedName name="PHAN_DIEN_DZ0.4KV" localSheetId="5">#REF!</definedName>
    <definedName name="PHAN_DIEN_DZ0.4KV" localSheetId="12">#REF!</definedName>
    <definedName name="PHAN_DIEN_DZ0.4KV">#REF!</definedName>
    <definedName name="PHAN_DIEN_TBA" localSheetId="12">#REF!</definedName>
    <definedName name="PHAN_DIEN_TBA">#REF!</definedName>
    <definedName name="PHAN_MUA_SAM_DZ0.4KV" localSheetId="4">#REF!</definedName>
    <definedName name="PHAN_MUA_SAM_DZ0.4KV" localSheetId="5">#REF!</definedName>
    <definedName name="PHAN_MUA_SAM_DZ0.4KV" localSheetId="12">#REF!</definedName>
    <definedName name="PHAN_MUA_SAM_DZ0.4KV">#REF!</definedName>
    <definedName name="phu_luc_vua" localSheetId="4">#REF!</definedName>
    <definedName name="phu_luc_vua" localSheetId="5">#REF!</definedName>
    <definedName name="phu_luc_vua" localSheetId="12">#REF!</definedName>
    <definedName name="phu_luc_vua">#REF!</definedName>
    <definedName name="qa" localSheetId="11" hidden="1">{"'Sheet1'!$L$16"}</definedName>
    <definedName name="qa" localSheetId="9" hidden="1">{"'Sheet1'!$L$16"}</definedName>
    <definedName name="qa" localSheetId="12" hidden="1">{"'Sheet1'!$L$16"}</definedName>
    <definedName name="qa" hidden="1">{"'Sheet1'!$L$16"}</definedName>
    <definedName name="QQ" localSheetId="11" hidden="1">{"'Sheet1'!$L$16"}</definedName>
    <definedName name="QQ" localSheetId="9" hidden="1">{"'Sheet1'!$L$16"}</definedName>
    <definedName name="QQ" localSheetId="12" hidden="1">{"'Sheet1'!$L$16"}</definedName>
    <definedName name="QQ" hidden="1">{"'Sheet1'!$L$16"}</definedName>
    <definedName name="qtdm" localSheetId="12">#REF!</definedName>
    <definedName name="qtdm">#REF!</definedName>
    <definedName name="quoan" localSheetId="11" hidden="1">{"'Sheet1'!$L$16"}</definedName>
    <definedName name="quoan" localSheetId="9" hidden="1">{"'Sheet1'!$L$16"}</definedName>
    <definedName name="quoan" localSheetId="12" hidden="1">{"'Sheet1'!$L$16"}</definedName>
    <definedName name="quoan" hidden="1">{"'Sheet1'!$L$16"}</definedName>
    <definedName name="ra11p" localSheetId="4">#REF!</definedName>
    <definedName name="ra11p" localSheetId="5">#REF!</definedName>
    <definedName name="ra11p" localSheetId="12">#REF!</definedName>
    <definedName name="ra11p">#REF!</definedName>
    <definedName name="ra13p" localSheetId="4">#REF!</definedName>
    <definedName name="ra13p" localSheetId="5">#REF!</definedName>
    <definedName name="ra13p" localSheetId="12">#REF!</definedName>
    <definedName name="ra13p">#REF!</definedName>
    <definedName name="rack1" localSheetId="12">#REF!</definedName>
    <definedName name="rack1">#REF!</definedName>
    <definedName name="rack2" localSheetId="12">#REF!</definedName>
    <definedName name="rack2">#REF!</definedName>
    <definedName name="rack3" localSheetId="12">#REF!</definedName>
    <definedName name="rack3">#REF!</definedName>
    <definedName name="rack4" localSheetId="12">#REF!</definedName>
    <definedName name="rack4">#REF!</definedName>
    <definedName name="rate">14000</definedName>
    <definedName name="RCArea" localSheetId="10" hidden="1">#REF!</definedName>
    <definedName name="RCArea" localSheetId="11" hidden="1">#REF!</definedName>
    <definedName name="RCArea" localSheetId="6" hidden="1">#REF!</definedName>
    <definedName name="RCArea" localSheetId="8" hidden="1">#REF!</definedName>
    <definedName name="RCArea" localSheetId="7" hidden="1">#REF!</definedName>
    <definedName name="RCArea" localSheetId="9" hidden="1">#REF!</definedName>
    <definedName name="RCArea" localSheetId="12" hidden="1">#REF!</definedName>
    <definedName name="RCArea" hidden="1">#REF!</definedName>
    <definedName name="re" localSheetId="11" hidden="1">{"'Sheet1'!$L$16"}</definedName>
    <definedName name="re" localSheetId="9" hidden="1">{"'Sheet1'!$L$16"}</definedName>
    <definedName name="re" localSheetId="12" hidden="1">{"'Sheet1'!$L$16"}</definedName>
    <definedName name="re" hidden="1">{"'Sheet1'!$L$16"}</definedName>
    <definedName name="_xlnm.Recorder" localSheetId="10">#REF!</definedName>
    <definedName name="_xlnm.Recorder" localSheetId="11">#REF!</definedName>
    <definedName name="_xlnm.Recorder" localSheetId="4">#REF!</definedName>
    <definedName name="_xlnm.Recorder" localSheetId="5">#REF!</definedName>
    <definedName name="_xlnm.Recorder" localSheetId="12">#REF!</definedName>
    <definedName name="_xlnm.Recorder">#REF!</definedName>
    <definedName name="RECOUT">#N/A</definedName>
    <definedName name="Result21" localSheetId="11" hidden="1">{"'Sheet1'!$L$16"}</definedName>
    <definedName name="Result21" localSheetId="9" hidden="1">{"'Sheet1'!$L$16"}</definedName>
    <definedName name="Result21" localSheetId="12" hidden="1">{"'Sheet1'!$L$16"}</definedName>
    <definedName name="Result21" hidden="1">{"'Sheet1'!$L$16"}</definedName>
    <definedName name="RFP003A" localSheetId="10">#REF!</definedName>
    <definedName name="RFP003A" localSheetId="11">#REF!</definedName>
    <definedName name="RFP003A" localSheetId="4">#REF!</definedName>
    <definedName name="RFP003A" localSheetId="5">#REF!</definedName>
    <definedName name="RFP003A" localSheetId="12">#REF!</definedName>
    <definedName name="RFP003A">#REF!</definedName>
    <definedName name="RFP003B" localSheetId="10">#REF!</definedName>
    <definedName name="RFP003B" localSheetId="11">#REF!</definedName>
    <definedName name="RFP003B" localSheetId="4">#REF!</definedName>
    <definedName name="RFP003B" localSheetId="5">#REF!</definedName>
    <definedName name="RFP003B" localSheetId="12">#REF!</definedName>
    <definedName name="RFP003B">#REF!</definedName>
    <definedName name="RFP003C" localSheetId="10">#REF!</definedName>
    <definedName name="RFP003C" localSheetId="11">#REF!</definedName>
    <definedName name="RFP003C" localSheetId="4">#REF!</definedName>
    <definedName name="RFP003C" localSheetId="5">#REF!</definedName>
    <definedName name="RFP003C" localSheetId="12">#REF!</definedName>
    <definedName name="RFP003C">#REF!</definedName>
    <definedName name="RFP003D" localSheetId="4">#REF!</definedName>
    <definedName name="RFP003D" localSheetId="5">#REF!</definedName>
    <definedName name="RFP003D" localSheetId="12">#REF!</definedName>
    <definedName name="RFP003D">#REF!</definedName>
    <definedName name="RFP003E" localSheetId="4">#REF!</definedName>
    <definedName name="RFP003E" localSheetId="5">#REF!</definedName>
    <definedName name="RFP003E" localSheetId="12">#REF!</definedName>
    <definedName name="RFP003E">#REF!</definedName>
    <definedName name="RFP003F" localSheetId="4">#REF!</definedName>
    <definedName name="RFP003F" localSheetId="5">#REF!</definedName>
    <definedName name="RFP003F" localSheetId="12">#REF!</definedName>
    <definedName name="RFP003F">#REF!</definedName>
    <definedName name="rong1" localSheetId="4">#REF!</definedName>
    <definedName name="rong1" localSheetId="5">#REF!</definedName>
    <definedName name="rong1" localSheetId="12">#REF!</definedName>
    <definedName name="rong1">#REF!</definedName>
    <definedName name="rong2" localSheetId="4">#REF!</definedName>
    <definedName name="rong2" localSheetId="5">#REF!</definedName>
    <definedName name="rong2" localSheetId="12">#REF!</definedName>
    <definedName name="rong2">#REF!</definedName>
    <definedName name="rong3" localSheetId="4">#REF!</definedName>
    <definedName name="rong3" localSheetId="5">#REF!</definedName>
    <definedName name="rong3" localSheetId="12">#REF!</definedName>
    <definedName name="rong3">#REF!</definedName>
    <definedName name="rong4" localSheetId="4">#REF!</definedName>
    <definedName name="rong4" localSheetId="5">#REF!</definedName>
    <definedName name="rong4" localSheetId="12">#REF!</definedName>
    <definedName name="rong4">#REF!</definedName>
    <definedName name="rong5" localSheetId="4">#REF!</definedName>
    <definedName name="rong5" localSheetId="5">#REF!</definedName>
    <definedName name="rong5" localSheetId="12">#REF!</definedName>
    <definedName name="rong5">#REF!</definedName>
    <definedName name="rong6" localSheetId="4">#REF!</definedName>
    <definedName name="rong6" localSheetId="5">#REF!</definedName>
    <definedName name="rong6" localSheetId="12">#REF!</definedName>
    <definedName name="rong6">#REF!</definedName>
    <definedName name="rtr" localSheetId="11" hidden="1">{"'Sheet1'!$L$16"}</definedName>
    <definedName name="rtr" localSheetId="9" hidden="1">{"'Sheet1'!$L$16"}</definedName>
    <definedName name="rtr" localSheetId="12" hidden="1">{"'Sheet1'!$L$16"}</definedName>
    <definedName name="rtr" hidden="1">{"'Sheet1'!$L$16"}</definedName>
    <definedName name="S.dinh">640</definedName>
    <definedName name="san" localSheetId="10">#REF!</definedName>
    <definedName name="san" localSheetId="11">#REF!</definedName>
    <definedName name="san" localSheetId="4">#REF!</definedName>
    <definedName name="san" localSheetId="5">#REF!</definedName>
    <definedName name="san" localSheetId="12">#REF!</definedName>
    <definedName name="san">#REF!</definedName>
    <definedName name="sand" localSheetId="10">#REF!</definedName>
    <definedName name="sand" localSheetId="11">#REF!</definedName>
    <definedName name="sand" localSheetId="4">#REF!</definedName>
    <definedName name="sand" localSheetId="5">#REF!</definedName>
    <definedName name="sand" localSheetId="12">#REF!</definedName>
    <definedName name="sand">#REF!</definedName>
    <definedName name="sas" localSheetId="11" hidden="1">{"'Sheet1'!$L$16"}</definedName>
    <definedName name="sas" localSheetId="9" hidden="1">{"'Sheet1'!$L$16"}</definedName>
    <definedName name="sas" localSheetId="12" hidden="1">{"'Sheet1'!$L$16"}</definedName>
    <definedName name="sas" hidden="1">{"'Sheet1'!$L$16"}</definedName>
    <definedName name="SCH" localSheetId="10">#REF!</definedName>
    <definedName name="SCH" localSheetId="11">#REF!</definedName>
    <definedName name="SCH" localSheetId="4">#REF!</definedName>
    <definedName name="SCH" localSheetId="5">#REF!</definedName>
    <definedName name="SCH" localSheetId="12">#REF!</definedName>
    <definedName name="SCH">#REF!</definedName>
    <definedName name="sd1p" localSheetId="4">#REF!</definedName>
    <definedName name="sd1p" localSheetId="5">#REF!</definedName>
    <definedName name="sd1p" localSheetId="12">#REF!</definedName>
    <definedName name="sd1p">#REF!</definedName>
    <definedName name="sd3p" localSheetId="4">#REF!</definedName>
    <definedName name="sd3p" localSheetId="5">#REF!</definedName>
    <definedName name="sd3p" localSheetId="12">#REF!</definedName>
    <definedName name="sd3p">#REF!</definedName>
    <definedName name="sdbv" localSheetId="11" hidden="1">{"'Sheet1'!$L$16"}</definedName>
    <definedName name="sdbv" localSheetId="9" hidden="1">{"'Sheet1'!$L$16"}</definedName>
    <definedName name="sdbv" localSheetId="12" hidden="1">{"'Sheet1'!$L$16"}</definedName>
    <definedName name="sdbv" hidden="1">{"'Sheet1'!$L$16"}</definedName>
    <definedName name="sdf" localSheetId="11" hidden="1">{"'Sheet1'!$L$16"}</definedName>
    <definedName name="sdf" localSheetId="9" hidden="1">{"'Sheet1'!$L$16"}</definedName>
    <definedName name="sdf" localSheetId="12" hidden="1">{"'Sheet1'!$L$16"}</definedName>
    <definedName name="sdf" hidden="1">{"'Sheet1'!$L$16"}</definedName>
    <definedName name="sdfsdfs" localSheetId="12" hidden="1">#REF!</definedName>
    <definedName name="sdfsdfs" hidden="1">#REF!</definedName>
    <definedName name="SDMONG" localSheetId="4">#REF!</definedName>
    <definedName name="SDMONG" localSheetId="5">#REF!</definedName>
    <definedName name="SDMONG" localSheetId="12">#REF!</definedName>
    <definedName name="SDMONG">#REF!</definedName>
    <definedName name="sencount" hidden="1">2</definedName>
    <definedName name="sfasf" localSheetId="12" hidden="1">#REF!</definedName>
    <definedName name="sfasf" hidden="1">#REF!</definedName>
    <definedName name="sfsd" localSheetId="11" hidden="1">{"'Sheet1'!$L$16"}</definedName>
    <definedName name="sfsd" localSheetId="9" hidden="1">{"'Sheet1'!$L$16"}</definedName>
    <definedName name="sfsd" localSheetId="12" hidden="1">{"'Sheet1'!$L$16"}</definedName>
    <definedName name="sfsd" hidden="1">{"'Sheet1'!$L$16"}</definedName>
    <definedName name="sgsgdd" hidden="1">#N/A</definedName>
    <definedName name="sgsgsgs" hidden="1">#N/A</definedName>
    <definedName name="sho" localSheetId="10">#REF!</definedName>
    <definedName name="sho" localSheetId="11">#REF!</definedName>
    <definedName name="sho" localSheetId="12">#REF!</definedName>
    <definedName name="sho">#REF!</definedName>
    <definedName name="sht" localSheetId="12">#REF!</definedName>
    <definedName name="sht">#REF!</definedName>
    <definedName name="sht1p" localSheetId="4">#REF!</definedName>
    <definedName name="sht1p" localSheetId="5">#REF!</definedName>
    <definedName name="sht1p" localSheetId="12">#REF!</definedName>
    <definedName name="sht1p">#REF!</definedName>
    <definedName name="sht3p" localSheetId="4">#REF!</definedName>
    <definedName name="sht3p" localSheetId="5">#REF!</definedName>
    <definedName name="sht3p" localSheetId="12">#REF!</definedName>
    <definedName name="sht3p">#REF!</definedName>
    <definedName name="SIZE" localSheetId="4">#REF!</definedName>
    <definedName name="SIZE" localSheetId="5">#REF!</definedName>
    <definedName name="SIZE" localSheetId="12">#REF!</definedName>
    <definedName name="SIZE">#REF!</definedName>
    <definedName name="SL_CRD" localSheetId="4">#REF!</definedName>
    <definedName name="SL_CRD" localSheetId="5">#REF!</definedName>
    <definedName name="SL_CRD" localSheetId="12">#REF!</definedName>
    <definedName name="SL_CRD">#REF!</definedName>
    <definedName name="SL_CRS" localSheetId="4">#REF!</definedName>
    <definedName name="SL_CRS" localSheetId="5">#REF!</definedName>
    <definedName name="SL_CRS" localSheetId="12">#REF!</definedName>
    <definedName name="SL_CRS">#REF!</definedName>
    <definedName name="SL_CS" localSheetId="4">#REF!</definedName>
    <definedName name="SL_CS" localSheetId="5">#REF!</definedName>
    <definedName name="SL_CS" localSheetId="12">#REF!</definedName>
    <definedName name="SL_CS">#REF!</definedName>
    <definedName name="SL_DD" localSheetId="4">#REF!</definedName>
    <definedName name="SL_DD" localSheetId="5">#REF!</definedName>
    <definedName name="SL_DD" localSheetId="12">#REF!</definedName>
    <definedName name="SL_DD">#REF!</definedName>
    <definedName name="slg" localSheetId="4">#REF!</definedName>
    <definedName name="slg" localSheetId="5">#REF!</definedName>
    <definedName name="slg" localSheetId="12">#REF!</definedName>
    <definedName name="slg">#REF!</definedName>
    <definedName name="soc3p" localSheetId="4">#REF!</definedName>
    <definedName name="soc3p" localSheetId="5">#REF!</definedName>
    <definedName name="soc3p" localSheetId="12">#REF!</definedName>
    <definedName name="soc3p">#REF!</definedName>
    <definedName name="Soi" localSheetId="4">#REF!</definedName>
    <definedName name="Soi" localSheetId="5">#REF!</definedName>
    <definedName name="Soi" localSheetId="12">#REF!</definedName>
    <definedName name="Soi">#REF!</definedName>
    <definedName name="soichon12" localSheetId="4">#REF!</definedName>
    <definedName name="soichon12" localSheetId="5">#REF!</definedName>
    <definedName name="soichon12" localSheetId="12">#REF!</definedName>
    <definedName name="soichon12">#REF!</definedName>
    <definedName name="soichon24" localSheetId="4">#REF!</definedName>
    <definedName name="soichon24" localSheetId="5">#REF!</definedName>
    <definedName name="soichon24" localSheetId="12">#REF!</definedName>
    <definedName name="soichon24">#REF!</definedName>
    <definedName name="soichon46" localSheetId="4">#REF!</definedName>
    <definedName name="soichon46" localSheetId="5">#REF!</definedName>
    <definedName name="soichon46" localSheetId="12">#REF!</definedName>
    <definedName name="soichon46">#REF!</definedName>
    <definedName name="solieu" localSheetId="4">#REF!</definedName>
    <definedName name="solieu" localSheetId="5">#REF!</definedName>
    <definedName name="solieu" localSheetId="12">#REF!</definedName>
    <definedName name="solieu">#REF!</definedName>
    <definedName name="SORT" localSheetId="4">#REF!</definedName>
    <definedName name="SORT" localSheetId="5">#REF!</definedName>
    <definedName name="SORT" localSheetId="12">#REF!</definedName>
    <definedName name="SORT">#REF!</definedName>
    <definedName name="Sosanh2" localSheetId="11" hidden="1">{"'Sheet1'!$L$16"}</definedName>
    <definedName name="Sosanh2" localSheetId="9" hidden="1">{"'Sheet1'!$L$16"}</definedName>
    <definedName name="Sosanh2" localSheetId="12" hidden="1">{"'Sheet1'!$L$16"}</definedName>
    <definedName name="Sosanh2" hidden="1">{"'Sheet1'!$L$16"}</definedName>
    <definedName name="Spanner_Auto_File">"C:\My Documents\tinh cdo.x2a"</definedName>
    <definedName name="spchinhmoi" localSheetId="11" hidden="1">{"'Sheet1'!$L$16"}</definedName>
    <definedName name="spchinhmoi" localSheetId="9" hidden="1">{"'Sheet1'!$L$16"}</definedName>
    <definedName name="spchinhmoi" localSheetId="12" hidden="1">{"'Sheet1'!$L$16"}</definedName>
    <definedName name="spchinhmoi" hidden="1">{"'Sheet1'!$L$16"}</definedName>
    <definedName name="SPEC" localSheetId="10">#REF!</definedName>
    <definedName name="SPEC" localSheetId="11">#REF!</definedName>
    <definedName name="SPEC" localSheetId="4">#REF!</definedName>
    <definedName name="SPEC" localSheetId="5">#REF!</definedName>
    <definedName name="SPEC" localSheetId="12">#REF!</definedName>
    <definedName name="SPEC">#REF!</definedName>
    <definedName name="SpecialPrice" localSheetId="10" hidden="1">#REF!</definedName>
    <definedName name="SpecialPrice" localSheetId="11" hidden="1">#REF!</definedName>
    <definedName name="SpecialPrice" localSheetId="6" hidden="1">#REF!</definedName>
    <definedName name="SpecialPrice" localSheetId="8" hidden="1">#REF!</definedName>
    <definedName name="SpecialPrice" localSheetId="7" hidden="1">#REF!</definedName>
    <definedName name="SpecialPrice" localSheetId="9" hidden="1">#REF!</definedName>
    <definedName name="SpecialPrice" localSheetId="12" hidden="1">#REF!</definedName>
    <definedName name="SpecialPrice" hidden="1">#REF!</definedName>
    <definedName name="SPECSUMMARY" localSheetId="10">#REF!</definedName>
    <definedName name="SPECSUMMARY" localSheetId="11">#REF!</definedName>
    <definedName name="SPECSUMMARY" localSheetId="4">#REF!</definedName>
    <definedName name="SPECSUMMARY" localSheetId="5">#REF!</definedName>
    <definedName name="SPECSUMMARY" localSheetId="12">#REF!</definedName>
    <definedName name="SPECSUMMARY">#REF!</definedName>
    <definedName name="ss" localSheetId="4">#REF!</definedName>
    <definedName name="ss" localSheetId="5">#REF!</definedName>
    <definedName name="ss" localSheetId="12">#REF!</definedName>
    <definedName name="ss">#REF!</definedName>
    <definedName name="sss" localSheetId="12">#REF!</definedName>
    <definedName name="sss">#REF!</definedName>
    <definedName name="st1p" localSheetId="4">#REF!</definedName>
    <definedName name="st1p" localSheetId="5">#REF!</definedName>
    <definedName name="st1p" localSheetId="12">#REF!</definedName>
    <definedName name="st1p">#REF!</definedName>
    <definedName name="st3p" localSheetId="4">#REF!</definedName>
    <definedName name="st3p" localSheetId="5">#REF!</definedName>
    <definedName name="st3p" localSheetId="12">#REF!</definedName>
    <definedName name="st3p">#REF!</definedName>
    <definedName name="Start_1" localSheetId="4">#REF!</definedName>
    <definedName name="Start_1" localSheetId="5">#REF!</definedName>
    <definedName name="Start_1" localSheetId="12">#REF!</definedName>
    <definedName name="Start_1">#REF!</definedName>
    <definedName name="Start_10" localSheetId="4">#REF!</definedName>
    <definedName name="Start_10" localSheetId="5">#REF!</definedName>
    <definedName name="Start_10" localSheetId="12">#REF!</definedName>
    <definedName name="Start_10">#REF!</definedName>
    <definedName name="Start_11" localSheetId="4">#REF!</definedName>
    <definedName name="Start_11" localSheetId="5">#REF!</definedName>
    <definedName name="Start_11" localSheetId="12">#REF!</definedName>
    <definedName name="Start_11">#REF!</definedName>
    <definedName name="Start_12" localSheetId="4">#REF!</definedName>
    <definedName name="Start_12" localSheetId="5">#REF!</definedName>
    <definedName name="Start_12" localSheetId="12">#REF!</definedName>
    <definedName name="Start_12">#REF!</definedName>
    <definedName name="Start_13" localSheetId="4">#REF!</definedName>
    <definedName name="Start_13" localSheetId="5">#REF!</definedName>
    <definedName name="Start_13" localSheetId="12">#REF!</definedName>
    <definedName name="Start_13">#REF!</definedName>
    <definedName name="Start_2" localSheetId="4">#REF!</definedName>
    <definedName name="Start_2" localSheetId="5">#REF!</definedName>
    <definedName name="Start_2" localSheetId="12">#REF!</definedName>
    <definedName name="Start_2">#REF!</definedName>
    <definedName name="Start_3" localSheetId="4">#REF!</definedName>
    <definedName name="Start_3" localSheetId="5">#REF!</definedName>
    <definedName name="Start_3" localSheetId="12">#REF!</definedName>
    <definedName name="Start_3">#REF!</definedName>
    <definedName name="Start_4" localSheetId="4">#REF!</definedName>
    <definedName name="Start_4" localSheetId="5">#REF!</definedName>
    <definedName name="Start_4" localSheetId="12">#REF!</definedName>
    <definedName name="Start_4">#REF!</definedName>
    <definedName name="Start_5" localSheetId="4">#REF!</definedName>
    <definedName name="Start_5" localSheetId="5">#REF!</definedName>
    <definedName name="Start_5" localSheetId="12">#REF!</definedName>
    <definedName name="Start_5">#REF!</definedName>
    <definedName name="Start_6" localSheetId="4">#REF!</definedName>
    <definedName name="Start_6" localSheetId="5">#REF!</definedName>
    <definedName name="Start_6" localSheetId="12">#REF!</definedName>
    <definedName name="Start_6">#REF!</definedName>
    <definedName name="Start_7" localSheetId="4">#REF!</definedName>
    <definedName name="Start_7" localSheetId="5">#REF!</definedName>
    <definedName name="Start_7" localSheetId="12">#REF!</definedName>
    <definedName name="Start_7">#REF!</definedName>
    <definedName name="Start_8" localSheetId="4">#REF!</definedName>
    <definedName name="Start_8" localSheetId="5">#REF!</definedName>
    <definedName name="Start_8" localSheetId="12">#REF!</definedName>
    <definedName name="Start_8">#REF!</definedName>
    <definedName name="Start_9" localSheetId="4">#REF!</definedName>
    <definedName name="Start_9" localSheetId="5">#REF!</definedName>
    <definedName name="Start_9" localSheetId="12">#REF!</definedName>
    <definedName name="Start_9">#REF!</definedName>
    <definedName name="SU" localSheetId="4">#REF!</definedName>
    <definedName name="SU" localSheetId="5">#REF!</definedName>
    <definedName name="SU" localSheetId="12">#REF!</definedName>
    <definedName name="SU">#REF!</definedName>
    <definedName name="sub" localSheetId="4">#REF!</definedName>
    <definedName name="sub" localSheetId="5">#REF!</definedName>
    <definedName name="sub" localSheetId="12">#REF!</definedName>
    <definedName name="sub">#REF!</definedName>
    <definedName name="SUMMARY" localSheetId="4">#REF!</definedName>
    <definedName name="SUMMARY" localSheetId="5">#REF!</definedName>
    <definedName name="SUMMARY" localSheetId="12">#REF!</definedName>
    <definedName name="SUMMARY">#REF!</definedName>
    <definedName name="sur" localSheetId="4">#REF!</definedName>
    <definedName name="sur" localSheetId="5">#REF!</definedName>
    <definedName name="sur" localSheetId="12">#REF!</definedName>
    <definedName name="sur">#REF!</definedName>
    <definedName name="t" localSheetId="10" hidden="1">{"'Sheet1'!$L$16"}</definedName>
    <definedName name="t" localSheetId="11" hidden="1">{"'Sheet1'!$L$16"}</definedName>
    <definedName name="t" localSheetId="6" hidden="1">{"'Sheet1'!$L$16"}</definedName>
    <definedName name="T" localSheetId="4">#REF!</definedName>
    <definedName name="T" localSheetId="5">#REF!</definedName>
    <definedName name="t" localSheetId="8" hidden="1">{"'Sheet1'!$L$16"}</definedName>
    <definedName name="t" localSheetId="7" hidden="1">{"'Sheet1'!$L$16"}</definedName>
    <definedName name="t" localSheetId="9" hidden="1">{"'Sheet1'!$L$16"}</definedName>
    <definedName name="t" localSheetId="12" hidden="1">{"'Sheet1'!$L$16"}</definedName>
    <definedName name="T">#REF!</definedName>
    <definedName name="T.3" localSheetId="11" hidden="1">{"'Sheet1'!$L$16"}</definedName>
    <definedName name="T.3" localSheetId="9" hidden="1">{"'Sheet1'!$L$16"}</definedName>
    <definedName name="T.3" localSheetId="12" hidden="1">{"'Sheet1'!$L$16"}</definedName>
    <definedName name="T.3" hidden="1">{"'Sheet1'!$L$16"}</definedName>
    <definedName name="T.Thuy" localSheetId="11" hidden="1">{"'Sheet1'!$L$16"}</definedName>
    <definedName name="T.Thuy" localSheetId="9" hidden="1">{"'Sheet1'!$L$16"}</definedName>
    <definedName name="T.Thuy" localSheetId="12" hidden="1">{"'Sheet1'!$L$16"}</definedName>
    <definedName name="T.Thuy" hidden="1">{"'Sheet1'!$L$16"}</definedName>
    <definedName name="t101p" localSheetId="4">#REF!</definedName>
    <definedName name="t101p" localSheetId="5">#REF!</definedName>
    <definedName name="t101p" localSheetId="12">#REF!</definedName>
    <definedName name="t101p">#REF!</definedName>
    <definedName name="t103p" localSheetId="12">#REF!</definedName>
    <definedName name="t103p">#REF!</definedName>
    <definedName name="t10m" localSheetId="12">#REF!</definedName>
    <definedName name="t10m">#REF!</definedName>
    <definedName name="t10nc1p" localSheetId="4">#REF!</definedName>
    <definedName name="t10nc1p" localSheetId="5">#REF!</definedName>
    <definedName name="t10nc1p" localSheetId="12">#REF!</definedName>
    <definedName name="t10nc1p">#REF!</definedName>
    <definedName name="t10vl1p" localSheetId="4">#REF!</definedName>
    <definedName name="t10vl1p" localSheetId="5">#REF!</definedName>
    <definedName name="t10vl1p" localSheetId="12">#REF!</definedName>
    <definedName name="t10vl1p">#REF!</definedName>
    <definedName name="t121p" localSheetId="12">#REF!</definedName>
    <definedName name="t121p">#REF!</definedName>
    <definedName name="t123p" localSheetId="4">#REF!</definedName>
    <definedName name="t123p" localSheetId="5">#REF!</definedName>
    <definedName name="t123p" localSheetId="12">#REF!</definedName>
    <definedName name="t123p">#REF!</definedName>
    <definedName name="T12nc" localSheetId="12">#REF!</definedName>
    <definedName name="T12nc">#REF!</definedName>
    <definedName name="t12nc3p" localSheetId="4">#REF!</definedName>
    <definedName name="t12nc3p" localSheetId="5">#REF!</definedName>
    <definedName name="t12nc3p" localSheetId="12">#REF!</definedName>
    <definedName name="t12nc3p">#REF!</definedName>
    <definedName name="T12vc" localSheetId="4">#REF!</definedName>
    <definedName name="T12vc" localSheetId="5">#REF!</definedName>
    <definedName name="T12vc" localSheetId="12">#REF!</definedName>
    <definedName name="T12vc">#REF!</definedName>
    <definedName name="T12vl" localSheetId="12">#REF!</definedName>
    <definedName name="T12vl">#REF!</definedName>
    <definedName name="t141p" localSheetId="4">#REF!</definedName>
    <definedName name="t141p" localSheetId="5">#REF!</definedName>
    <definedName name="t141p" localSheetId="12">#REF!</definedName>
    <definedName name="t141p">#REF!</definedName>
    <definedName name="t143p" localSheetId="4">#REF!</definedName>
    <definedName name="t143p" localSheetId="5">#REF!</definedName>
    <definedName name="t143p" localSheetId="12">#REF!</definedName>
    <definedName name="t143p">#REF!</definedName>
    <definedName name="t7m" localSheetId="12">#REF!</definedName>
    <definedName name="t7m">#REF!</definedName>
    <definedName name="t8m" localSheetId="12">#REF!</definedName>
    <definedName name="t8m">#REF!</definedName>
    <definedName name="Tæng_c_ng_suÊt_hiÖn_t_i">"THOP"</definedName>
    <definedName name="TAMTINH" localSheetId="10">#REF!</definedName>
    <definedName name="TAMTINH" localSheetId="11">#REF!</definedName>
    <definedName name="TAMTINH" localSheetId="4">#REF!</definedName>
    <definedName name="TAMTINH" localSheetId="5">#REF!</definedName>
    <definedName name="TAMTINH" localSheetId="12">#REF!</definedName>
    <definedName name="TAMTINH">#REF!</definedName>
    <definedName name="Tang">100</definedName>
    <definedName name="tao" localSheetId="11" hidden="1">{"'Sheet1'!$L$16"}</definedName>
    <definedName name="tao" localSheetId="9" hidden="1">{"'Sheet1'!$L$16"}</definedName>
    <definedName name="tao" localSheetId="12" hidden="1">{"'Sheet1'!$L$16"}</definedName>
    <definedName name="tao" hidden="1">{"'Sheet1'!$L$16"}</definedName>
    <definedName name="TatBo" localSheetId="11" hidden="1">{"'Sheet1'!$L$16"}</definedName>
    <definedName name="TatBo" localSheetId="9" hidden="1">{"'Sheet1'!$L$16"}</definedName>
    <definedName name="TatBo" localSheetId="12" hidden="1">{"'Sheet1'!$L$16"}</definedName>
    <definedName name="TatBo" hidden="1">{"'Sheet1'!$L$16"}</definedName>
    <definedName name="TaxTV">10%</definedName>
    <definedName name="TaxXL">5%</definedName>
    <definedName name="TBA" localSheetId="10">#REF!</definedName>
    <definedName name="TBA" localSheetId="11">#REF!</definedName>
    <definedName name="TBA" localSheetId="4">#REF!</definedName>
    <definedName name="TBA" localSheetId="5">#REF!</definedName>
    <definedName name="TBA" localSheetId="12">#REF!</definedName>
    <definedName name="TBA">#REF!</definedName>
    <definedName name="tbl_ProdInfo" localSheetId="10" hidden="1">#REF!</definedName>
    <definedName name="tbl_ProdInfo" localSheetId="11" hidden="1">#REF!</definedName>
    <definedName name="tbl_ProdInfo" localSheetId="6" hidden="1">#REF!</definedName>
    <definedName name="tbl_ProdInfo" localSheetId="8" hidden="1">#REF!</definedName>
    <definedName name="tbl_ProdInfo" localSheetId="7" hidden="1">#REF!</definedName>
    <definedName name="tbl_ProdInfo" localSheetId="9" hidden="1">#REF!</definedName>
    <definedName name="tbl_ProdInfo" localSheetId="12" hidden="1">#REF!</definedName>
    <definedName name="tbl_ProdInfo" hidden="1">#REF!</definedName>
    <definedName name="tbtram" localSheetId="10">#REF!</definedName>
    <definedName name="tbtram" localSheetId="11">#REF!</definedName>
    <definedName name="tbtram" localSheetId="4">#REF!</definedName>
    <definedName name="tbtram" localSheetId="5">#REF!</definedName>
    <definedName name="tbtram" localSheetId="12">#REF!</definedName>
    <definedName name="tbtram">#REF!</definedName>
    <definedName name="TBXD" localSheetId="12">#REF!</definedName>
    <definedName name="TBXD">#REF!</definedName>
    <definedName name="TC" localSheetId="12">#REF!</definedName>
    <definedName name="TC">#REF!</definedName>
    <definedName name="TC_NHANH1" localSheetId="4">#REF!</definedName>
    <definedName name="TC_NHANH1" localSheetId="5">#REF!</definedName>
    <definedName name="TC_NHANH1" localSheetId="12">#REF!</definedName>
    <definedName name="TC_NHANH1">#REF!</definedName>
    <definedName name="TD" localSheetId="4">#REF!</definedName>
    <definedName name="TD" localSheetId="5">#REF!</definedName>
    <definedName name="TD" localSheetId="12">#REF!</definedName>
    <definedName name="TD">#REF!</definedName>
    <definedName name="TD12vl" localSheetId="4">#REF!</definedName>
    <definedName name="TD12vl" localSheetId="5">#REF!</definedName>
    <definedName name="TD12vl" localSheetId="12">#REF!</definedName>
    <definedName name="TD12vl">#REF!</definedName>
    <definedName name="TD1p1nc" localSheetId="4">#REF!</definedName>
    <definedName name="TD1p1nc" localSheetId="5">#REF!</definedName>
    <definedName name="TD1p1nc" localSheetId="12">#REF!</definedName>
    <definedName name="TD1p1nc">#REF!</definedName>
    <definedName name="td1p1vc" localSheetId="4">#REF!</definedName>
    <definedName name="td1p1vc" localSheetId="5">#REF!</definedName>
    <definedName name="td1p1vc" localSheetId="12">#REF!</definedName>
    <definedName name="td1p1vc">#REF!</definedName>
    <definedName name="TD1p1vl" localSheetId="4">#REF!</definedName>
    <definedName name="TD1p1vl" localSheetId="5">#REF!</definedName>
    <definedName name="TD1p1vl" localSheetId="12">#REF!</definedName>
    <definedName name="TD1p1vl">#REF!</definedName>
    <definedName name="td3p" localSheetId="4">#REF!</definedName>
    <definedName name="td3p" localSheetId="5">#REF!</definedName>
    <definedName name="td3p" localSheetId="12">#REF!</definedName>
    <definedName name="td3p">#REF!</definedName>
    <definedName name="TDctnc" localSheetId="4">#REF!</definedName>
    <definedName name="TDctnc" localSheetId="5">#REF!</definedName>
    <definedName name="TDctnc" localSheetId="12">#REF!</definedName>
    <definedName name="TDctnc">#REF!</definedName>
    <definedName name="TDctvc" localSheetId="4">#REF!</definedName>
    <definedName name="TDctvc" localSheetId="5">#REF!</definedName>
    <definedName name="TDctvc" localSheetId="12">#REF!</definedName>
    <definedName name="TDctvc">#REF!</definedName>
    <definedName name="TDctvl" localSheetId="4">#REF!</definedName>
    <definedName name="TDctvl" localSheetId="5">#REF!</definedName>
    <definedName name="TDctvl" localSheetId="12">#REF!</definedName>
    <definedName name="TDctvl">#REF!</definedName>
    <definedName name="tdia" localSheetId="12">#REF!</definedName>
    <definedName name="tdia">#REF!</definedName>
    <definedName name="tdnc1p" localSheetId="4">#REF!</definedName>
    <definedName name="tdnc1p" localSheetId="5">#REF!</definedName>
    <definedName name="tdnc1p" localSheetId="12">#REF!</definedName>
    <definedName name="tdnc1p">#REF!</definedName>
    <definedName name="tdt" localSheetId="4">#REF!</definedName>
    <definedName name="tdt" localSheetId="5">#REF!</definedName>
    <definedName name="tdt" localSheetId="12">#REF!</definedName>
    <definedName name="tdt">#REF!</definedName>
    <definedName name="tdtr2cnc" localSheetId="4">#REF!</definedName>
    <definedName name="tdtr2cnc" localSheetId="5">#REF!</definedName>
    <definedName name="tdtr2cnc" localSheetId="12">#REF!</definedName>
    <definedName name="tdtr2cnc">#REF!</definedName>
    <definedName name="tdtr2cvl" localSheetId="4">#REF!</definedName>
    <definedName name="tdtr2cvl" localSheetId="5">#REF!</definedName>
    <definedName name="tdtr2cvl" localSheetId="12">#REF!</definedName>
    <definedName name="tdtr2cvl">#REF!</definedName>
    <definedName name="tdvl1p" localSheetId="4">#REF!</definedName>
    <definedName name="tdvl1p" localSheetId="5">#REF!</definedName>
    <definedName name="tdvl1p" localSheetId="12">#REF!</definedName>
    <definedName name="tdvl1p">#REF!</definedName>
    <definedName name="tenck" localSheetId="4">#REF!</definedName>
    <definedName name="tenck" localSheetId="5">#REF!</definedName>
    <definedName name="tenck" localSheetId="12">#REF!</definedName>
    <definedName name="tenck">#REF!</definedName>
    <definedName name="Tien" localSheetId="10">#REF!</definedName>
    <definedName name="Tien" localSheetId="11">#REF!</definedName>
    <definedName name="Tien" localSheetId="4">#REF!</definedName>
    <definedName name="Tien" localSheetId="5">#REF!</definedName>
    <definedName name="Tien" localSheetId="12">#REF!</definedName>
    <definedName name="Tien">#REF!</definedName>
    <definedName name="TIENLUONG" localSheetId="10">#REF!</definedName>
    <definedName name="TIENLUONG" localSheetId="11">#REF!</definedName>
    <definedName name="TIENLUONG" localSheetId="4">#REF!</definedName>
    <definedName name="TIENLUONG" localSheetId="5">#REF!</definedName>
    <definedName name="TIENLUONG" localSheetId="12">#REF!</definedName>
    <definedName name="TIENLUONG">#REF!</definedName>
    <definedName name="Tiepdiama">9500</definedName>
    <definedName name="TIEU_HAO_VAT_TU_DZ0.4KV" localSheetId="10">#REF!</definedName>
    <definedName name="TIEU_HAO_VAT_TU_DZ0.4KV" localSheetId="11">#REF!</definedName>
    <definedName name="TIEU_HAO_VAT_TU_DZ0.4KV" localSheetId="4">#REF!</definedName>
    <definedName name="TIEU_HAO_VAT_TU_DZ0.4KV" localSheetId="5">#REF!</definedName>
    <definedName name="TIEU_HAO_VAT_TU_DZ0.4KV" localSheetId="12">#REF!</definedName>
    <definedName name="TIEU_HAO_VAT_TU_DZ0.4KV">#REF!</definedName>
    <definedName name="TIEU_HAO_VAT_TU_DZ22KV" localSheetId="10">#REF!</definedName>
    <definedName name="TIEU_HAO_VAT_TU_DZ22KV" localSheetId="11">#REF!</definedName>
    <definedName name="TIEU_HAO_VAT_TU_DZ22KV" localSheetId="4">#REF!</definedName>
    <definedName name="TIEU_HAO_VAT_TU_DZ22KV" localSheetId="5">#REF!</definedName>
    <definedName name="TIEU_HAO_VAT_TU_DZ22KV" localSheetId="12">#REF!</definedName>
    <definedName name="TIEU_HAO_VAT_TU_DZ22KV">#REF!</definedName>
    <definedName name="TIEU_HAO_VAT_TU_TBA" localSheetId="10">#REF!</definedName>
    <definedName name="TIEU_HAO_VAT_TU_TBA" localSheetId="11">#REF!</definedName>
    <definedName name="TIEU_HAO_VAT_TU_TBA" localSheetId="4">#REF!</definedName>
    <definedName name="TIEU_HAO_VAT_TU_TBA" localSheetId="5">#REF!</definedName>
    <definedName name="TIEU_HAO_VAT_TU_TBA" localSheetId="12">#REF!</definedName>
    <definedName name="TIEU_HAO_VAT_TU_TBA">#REF!</definedName>
    <definedName name="TIT" localSheetId="4">#REF!</definedName>
    <definedName name="TIT" localSheetId="5">#REF!</definedName>
    <definedName name="TIT" localSheetId="12">#REF!</definedName>
    <definedName name="TIT">#REF!</definedName>
    <definedName name="TITAN" localSheetId="4">#REF!</definedName>
    <definedName name="TITAN" localSheetId="5">#REF!</definedName>
    <definedName name="TITAN" localSheetId="12">#REF!</definedName>
    <definedName name="TITAN">#REF!</definedName>
    <definedName name="tk" localSheetId="12">#REF!</definedName>
    <definedName name="tk">#REF!</definedName>
    <definedName name="TKP" localSheetId="4">#REF!</definedName>
    <definedName name="TKP" localSheetId="5">#REF!</definedName>
    <definedName name="TKP" localSheetId="12">#REF!</definedName>
    <definedName name="TKP">#REF!</definedName>
    <definedName name="TLAC120" localSheetId="4">#REF!</definedName>
    <definedName name="TLAC120" localSheetId="5">#REF!</definedName>
    <definedName name="TLAC120" localSheetId="12">#REF!</definedName>
    <definedName name="TLAC120">#REF!</definedName>
    <definedName name="TLAC35" localSheetId="4">#REF!</definedName>
    <definedName name="TLAC35" localSheetId="5">#REF!</definedName>
    <definedName name="TLAC35" localSheetId="12">#REF!</definedName>
    <definedName name="TLAC35">#REF!</definedName>
    <definedName name="TLAC50" localSheetId="4">#REF!</definedName>
    <definedName name="TLAC50" localSheetId="5">#REF!</definedName>
    <definedName name="TLAC50" localSheetId="12">#REF!</definedName>
    <definedName name="TLAC50">#REF!</definedName>
    <definedName name="TLAC70" localSheetId="4">#REF!</definedName>
    <definedName name="TLAC70" localSheetId="5">#REF!</definedName>
    <definedName name="TLAC70" localSheetId="12">#REF!</definedName>
    <definedName name="TLAC70">#REF!</definedName>
    <definedName name="TLAC95" localSheetId="4">#REF!</definedName>
    <definedName name="TLAC95" localSheetId="5">#REF!</definedName>
    <definedName name="TLAC95" localSheetId="12">#REF!</definedName>
    <definedName name="TLAC95">#REF!</definedName>
    <definedName name="Tle" localSheetId="4">#REF!</definedName>
    <definedName name="Tle" localSheetId="5">#REF!</definedName>
    <definedName name="Tle" localSheetId="12">#REF!</definedName>
    <definedName name="Tle">#REF!</definedName>
    <definedName name="Tonmai" localSheetId="4">#REF!</definedName>
    <definedName name="Tonmai" localSheetId="5">#REF!</definedName>
    <definedName name="Tonmai" localSheetId="12">#REF!</definedName>
    <definedName name="Tonmai">#REF!</definedName>
    <definedName name="TONG_GIA_TRI_CONG_TRINH" localSheetId="4">#REF!</definedName>
    <definedName name="TONG_GIA_TRI_CONG_TRINH" localSheetId="5">#REF!</definedName>
    <definedName name="TONG_GIA_TRI_CONG_TRINH" localSheetId="12">#REF!</definedName>
    <definedName name="TONG_GIA_TRI_CONG_TRINH">#REF!</definedName>
    <definedName name="TONG_HOP_THI_NGHIEM_DZ0.4KV" localSheetId="12">#REF!</definedName>
    <definedName name="TONG_HOP_THI_NGHIEM_DZ0.4KV">#REF!</definedName>
    <definedName name="TONG_HOP_THI_NGHIEM_DZ22KV" localSheetId="4">#REF!</definedName>
    <definedName name="TONG_HOP_THI_NGHIEM_DZ22KV" localSheetId="5">#REF!</definedName>
    <definedName name="TONG_HOP_THI_NGHIEM_DZ22KV" localSheetId="12">#REF!</definedName>
    <definedName name="TONG_HOP_THI_NGHIEM_DZ22KV">#REF!</definedName>
    <definedName name="TONG_KE_TBA" localSheetId="4">#REF!</definedName>
    <definedName name="TONG_KE_TBA" localSheetId="5">#REF!</definedName>
    <definedName name="TONG_KE_TBA" localSheetId="12">#REF!</definedName>
    <definedName name="TONG_KE_TBA">#REF!</definedName>
    <definedName name="tongbt" localSheetId="4">#REF!</definedName>
    <definedName name="tongbt" localSheetId="5">#REF!</definedName>
    <definedName name="tongbt" localSheetId="12">#REF!</definedName>
    <definedName name="tongbt">#REF!</definedName>
    <definedName name="tongcong" localSheetId="4">#REF!</definedName>
    <definedName name="tongcong" localSheetId="5">#REF!</definedName>
    <definedName name="tongcong" localSheetId="12">#REF!</definedName>
    <definedName name="tongcong">#REF!</definedName>
    <definedName name="tongdientich" localSheetId="4">#REF!</definedName>
    <definedName name="tongdientich" localSheetId="5">#REF!</definedName>
    <definedName name="tongdientich" localSheetId="12">#REF!</definedName>
    <definedName name="tongdientich">#REF!</definedName>
    <definedName name="TONGDUTOAN" localSheetId="4">#REF!</definedName>
    <definedName name="TONGDUTOAN" localSheetId="5">#REF!</definedName>
    <definedName name="TONGDUTOAN" localSheetId="12">#REF!</definedName>
    <definedName name="TONGDUTOAN">#REF!</definedName>
    <definedName name="tonghop" localSheetId="11" hidden="1">{"'Sheet1'!$L$16"}</definedName>
    <definedName name="tonghop" localSheetId="9" hidden="1">{"'Sheet1'!$L$16"}</definedName>
    <definedName name="tonghop" localSheetId="12" hidden="1">{"'Sheet1'!$L$16"}</definedName>
    <definedName name="tonghop" hidden="1">{"'Sheet1'!$L$16"}</definedName>
    <definedName name="tongthep" localSheetId="4">#REF!</definedName>
    <definedName name="tongthep" localSheetId="5">#REF!</definedName>
    <definedName name="tongthep" localSheetId="12">#REF!</definedName>
    <definedName name="tongthep">#REF!</definedName>
    <definedName name="tongthetich" localSheetId="4">#REF!</definedName>
    <definedName name="tongthetich" localSheetId="5">#REF!</definedName>
    <definedName name="tongthetich" localSheetId="12">#REF!</definedName>
    <definedName name="tongthetich">#REF!</definedName>
    <definedName name="TPCP" localSheetId="11" hidden="1">{"'Sheet1'!$L$16"}</definedName>
    <definedName name="TPCP" localSheetId="9" hidden="1">{"'Sheet1'!$L$16"}</definedName>
    <definedName name="TPCP" localSheetId="12" hidden="1">{"'Sheet1'!$L$16"}</definedName>
    <definedName name="TPCP" hidden="1">{"'Sheet1'!$L$16"}</definedName>
    <definedName name="TPLRP" localSheetId="4">#REF!</definedName>
    <definedName name="TPLRP" localSheetId="5">#REF!</definedName>
    <definedName name="TPLRP" localSheetId="12">#REF!</definedName>
    <definedName name="TPLRP">#REF!</definedName>
    <definedName name="TT_1P" localSheetId="4">#REF!</definedName>
    <definedName name="TT_1P" localSheetId="5">#REF!</definedName>
    <definedName name="TT_1P" localSheetId="12">#REF!</definedName>
    <definedName name="TT_1P">#REF!</definedName>
    <definedName name="TT_3p" localSheetId="4">#REF!</definedName>
    <definedName name="TT_3p" localSheetId="5">#REF!</definedName>
    <definedName name="TT_3p" localSheetId="12">#REF!</definedName>
    <definedName name="TT_3p">#REF!</definedName>
    <definedName name="TTDD1P" localSheetId="4">#REF!</definedName>
    <definedName name="TTDD1P" localSheetId="5">#REF!</definedName>
    <definedName name="TTDD1P" localSheetId="12">#REF!</definedName>
    <definedName name="TTDD1P">#REF!</definedName>
    <definedName name="TTDKKH" localSheetId="4">#REF!</definedName>
    <definedName name="TTDKKH" localSheetId="5">#REF!</definedName>
    <definedName name="TTDKKH" localSheetId="12">#REF!</definedName>
    <definedName name="TTDKKH">#REF!</definedName>
    <definedName name="ttttt" localSheetId="10" hidden="1">{"'Sheet1'!$L$16"}</definedName>
    <definedName name="ttttt" localSheetId="11" hidden="1">{"'Sheet1'!$L$16"}</definedName>
    <definedName name="ttttt" localSheetId="6" hidden="1">{"'Sheet1'!$L$16"}</definedName>
    <definedName name="ttttt" localSheetId="8" hidden="1">{"'Sheet1'!$L$16"}</definedName>
    <definedName name="ttttt" localSheetId="7" hidden="1">{"'Sheet1'!$L$16"}</definedName>
    <definedName name="ttttt" localSheetId="9" hidden="1">{"'Sheet1'!$L$16"}</definedName>
    <definedName name="ttttt" localSheetId="12" hidden="1">{"'Sheet1'!$L$16"}</definedName>
    <definedName name="ttttt" hidden="1">{"'Sheet1'!$L$16"}</definedName>
    <definedName name="TTTTTTTTT" localSheetId="10" hidden="1">{"'Sheet1'!$L$16"}</definedName>
    <definedName name="TTTTTTTTT" localSheetId="11" hidden="1">{"'Sheet1'!$L$16"}</definedName>
    <definedName name="TTTTTTTTT" localSheetId="6" hidden="1">{"'Sheet1'!$L$16"}</definedName>
    <definedName name="TTTTTTTTT" localSheetId="8" hidden="1">{"'Sheet1'!$L$16"}</definedName>
    <definedName name="TTTTTTTTT" localSheetId="7" hidden="1">{"'Sheet1'!$L$16"}</definedName>
    <definedName name="TTTTTTTTT" localSheetId="9" hidden="1">{"'Sheet1'!$L$16"}</definedName>
    <definedName name="TTTTTTTTT" localSheetId="12" hidden="1">{"'Sheet1'!$L$16"}</definedName>
    <definedName name="TTTTTTTTT" hidden="1">{"'Sheet1'!$L$16"}</definedName>
    <definedName name="ttttttttttt" localSheetId="10" hidden="1">{"'Sheet1'!$L$16"}</definedName>
    <definedName name="ttttttttttt" localSheetId="11" hidden="1">{"'Sheet1'!$L$16"}</definedName>
    <definedName name="ttttttttttt" localSheetId="6" hidden="1">{"'Sheet1'!$L$16"}</definedName>
    <definedName name="ttttttttttt" localSheetId="8" hidden="1">{"'Sheet1'!$L$16"}</definedName>
    <definedName name="ttttttttttt" localSheetId="7" hidden="1">{"'Sheet1'!$L$16"}</definedName>
    <definedName name="ttttttttttt" localSheetId="9" hidden="1">{"'Sheet1'!$L$16"}</definedName>
    <definedName name="ttttttttttt" localSheetId="12" hidden="1">{"'Sheet1'!$L$16"}</definedName>
    <definedName name="ttttttttttt" hidden="1">{"'Sheet1'!$L$16"}</definedName>
    <definedName name="TTTH2" localSheetId="11" hidden="1">{"'Sheet1'!$L$16"}</definedName>
    <definedName name="TTTH2" localSheetId="9" hidden="1">{"'Sheet1'!$L$16"}</definedName>
    <definedName name="TTTH2" localSheetId="12" hidden="1">{"'Sheet1'!$L$16"}</definedName>
    <definedName name="TTTH2" hidden="1">{"'Sheet1'!$L$16"}</definedName>
    <definedName name="tthi" localSheetId="4">#REF!</definedName>
    <definedName name="tthi" localSheetId="5">#REF!</definedName>
    <definedName name="tthi" localSheetId="12">#REF!</definedName>
    <definedName name="tthi">#REF!</definedName>
    <definedName name="ttronmk" localSheetId="4">#REF!</definedName>
    <definedName name="ttronmk" localSheetId="5">#REF!</definedName>
    <definedName name="ttronmk" localSheetId="12">#REF!</definedName>
    <definedName name="ttronmk">#REF!</definedName>
    <definedName name="tuyennhanh" localSheetId="10" hidden="1">{"'Sheet1'!$L$16"}</definedName>
    <definedName name="tuyennhanh" localSheetId="11" hidden="1">{"'Sheet1'!$L$16"}</definedName>
    <definedName name="tuyennhanh" localSheetId="6" hidden="1">{"'Sheet1'!$L$16"}</definedName>
    <definedName name="tuyennhanh" localSheetId="8" hidden="1">{"'Sheet1'!$L$16"}</definedName>
    <definedName name="tuyennhanh" localSheetId="7" hidden="1">{"'Sheet1'!$L$16"}</definedName>
    <definedName name="tuyennhanh" localSheetId="9" hidden="1">{"'Sheet1'!$L$16"}</definedName>
    <definedName name="tuyennhanh" localSheetId="12" hidden="1">{"'Sheet1'!$L$16"}</definedName>
    <definedName name="tuyennhanh" hidden="1">{"'Sheet1'!$L$16"}</definedName>
    <definedName name="tuynen" localSheetId="11" hidden="1">{"'Sheet1'!$L$16"}</definedName>
    <definedName name="tuynen" localSheetId="9" hidden="1">{"'Sheet1'!$L$16"}</definedName>
    <definedName name="tuynen" localSheetId="12" hidden="1">{"'Sheet1'!$L$16"}</definedName>
    <definedName name="tuynen" hidden="1">{"'Sheet1'!$L$16"}</definedName>
    <definedName name="tv75nc" localSheetId="4">#REF!</definedName>
    <definedName name="tv75nc" localSheetId="5">#REF!</definedName>
    <definedName name="tv75nc" localSheetId="12">#REF!</definedName>
    <definedName name="tv75nc">#REF!</definedName>
    <definedName name="tv75vl" localSheetId="4">#REF!</definedName>
    <definedName name="tv75vl" localSheetId="5">#REF!</definedName>
    <definedName name="tv75vl" localSheetId="12">#REF!</definedName>
    <definedName name="tv75vl">#REF!</definedName>
    <definedName name="ty_le" localSheetId="4">#REF!</definedName>
    <definedName name="ty_le" localSheetId="5">#REF!</definedName>
    <definedName name="ty_le" localSheetId="12">#REF!</definedName>
    <definedName name="ty_le">#REF!</definedName>
    <definedName name="ty_le_BTN" localSheetId="12">#REF!</definedName>
    <definedName name="ty_le_BTN">#REF!</definedName>
    <definedName name="Ty_le1" localSheetId="4">#REF!</definedName>
    <definedName name="Ty_le1" localSheetId="5">#REF!</definedName>
    <definedName name="Ty_le1" localSheetId="12">#REF!</definedName>
    <definedName name="Ty_le1">#REF!</definedName>
    <definedName name="tytrong16so5nam">'[1]PLI CTrinh'!$CN$10</definedName>
    <definedName name="tha" localSheetId="10" hidden="1">{"'Sheet1'!$L$16"}</definedName>
    <definedName name="tha" localSheetId="11" hidden="1">{"'Sheet1'!$L$16"}</definedName>
    <definedName name="tha" localSheetId="6" hidden="1">{"'Sheet1'!$L$16"}</definedName>
    <definedName name="tha" localSheetId="8" hidden="1">{"'Sheet1'!$L$16"}</definedName>
    <definedName name="tha" localSheetId="7" hidden="1">{"'Sheet1'!$L$16"}</definedName>
    <definedName name="tha" localSheetId="9" hidden="1">{"'Sheet1'!$L$16"}</definedName>
    <definedName name="tha" localSheetId="12" hidden="1">{"'Sheet1'!$L$16"}</definedName>
    <definedName name="tha" hidden="1">{"'Sheet1'!$L$16"}</definedName>
    <definedName name="thang" localSheetId="4">#REF!</definedName>
    <definedName name="thang" localSheetId="5">#REF!</definedName>
    <definedName name="thang" localSheetId="12">#REF!</definedName>
    <definedName name="thang">#REF!</definedName>
    <definedName name="thang10" localSheetId="11" hidden="1">{"'Sheet1'!$L$16"}</definedName>
    <definedName name="thang10" localSheetId="9" hidden="1">{"'Sheet1'!$L$16"}</definedName>
    <definedName name="thang10" localSheetId="12" hidden="1">{"'Sheet1'!$L$16"}</definedName>
    <definedName name="thang10" hidden="1">{"'Sheet1'!$L$16"}</definedName>
    <definedName name="THANH" localSheetId="11" hidden="1">{"'Sheet1'!$L$16"}</definedName>
    <definedName name="THANH" localSheetId="9" hidden="1">{"'Sheet1'!$L$16"}</definedName>
    <definedName name="THANH" localSheetId="12" hidden="1">{"'Sheet1'!$L$16"}</definedName>
    <definedName name="THANH" hidden="1">{"'Sheet1'!$L$16"}</definedName>
    <definedName name="thanhtien" localSheetId="4">#REF!</definedName>
    <definedName name="thanhtien" localSheetId="5">#REF!</definedName>
    <definedName name="thanhtien" localSheetId="12">#REF!</definedName>
    <definedName name="thanhtien">#REF!</definedName>
    <definedName name="THchon" localSheetId="4">#REF!</definedName>
    <definedName name="THchon" localSheetId="5">#REF!</definedName>
    <definedName name="THchon" localSheetId="12">#REF!</definedName>
    <definedName name="THchon">#REF!</definedName>
    <definedName name="THDA_copy" localSheetId="11" hidden="1">{"'Sheet1'!$L$16"}</definedName>
    <definedName name="THDA_copy" localSheetId="9" hidden="1">{"'Sheet1'!$L$16"}</definedName>
    <definedName name="THDA_copy" localSheetId="12" hidden="1">{"'Sheet1'!$L$16"}</definedName>
    <definedName name="THDA_copy" hidden="1">{"'Sheet1'!$L$16"}</definedName>
    <definedName name="thdt" localSheetId="4">#REF!</definedName>
    <definedName name="thdt" localSheetId="5">#REF!</definedName>
    <definedName name="thdt" localSheetId="12">#REF!</definedName>
    <definedName name="thdt">#REF!</definedName>
    <definedName name="THDT_HT_DAO_THUONG" localSheetId="4">#REF!</definedName>
    <definedName name="THDT_HT_DAO_THUONG" localSheetId="5">#REF!</definedName>
    <definedName name="THDT_HT_DAO_THUONG" localSheetId="12">#REF!</definedName>
    <definedName name="THDT_HT_DAO_THUONG">#REF!</definedName>
    <definedName name="THDT_HT_XOM_NOI" localSheetId="4">#REF!</definedName>
    <definedName name="THDT_HT_XOM_NOI" localSheetId="5">#REF!</definedName>
    <definedName name="THDT_HT_XOM_NOI" localSheetId="12">#REF!</definedName>
    <definedName name="THDT_HT_XOM_NOI">#REF!</definedName>
    <definedName name="THDT_NPP_XOM_NOI" localSheetId="4">#REF!</definedName>
    <definedName name="THDT_NPP_XOM_NOI" localSheetId="5">#REF!</definedName>
    <definedName name="THDT_NPP_XOM_NOI" localSheetId="12">#REF!</definedName>
    <definedName name="THDT_NPP_XOM_NOI">#REF!</definedName>
    <definedName name="THDT_TBA_XOM_NOI" localSheetId="4">#REF!</definedName>
    <definedName name="THDT_TBA_XOM_NOI" localSheetId="5">#REF!</definedName>
    <definedName name="THDT_TBA_XOM_NOI" localSheetId="12">#REF!</definedName>
    <definedName name="THDT_TBA_XOM_NOI">#REF!</definedName>
    <definedName name="thepban" localSheetId="4">#REF!</definedName>
    <definedName name="thepban" localSheetId="5">#REF!</definedName>
    <definedName name="thepban" localSheetId="12">#REF!</definedName>
    <definedName name="thepban">#REF!</definedName>
    <definedName name="thepgoc25_60" localSheetId="4">#REF!</definedName>
    <definedName name="thepgoc25_60" localSheetId="5">#REF!</definedName>
    <definedName name="thepgoc25_60" localSheetId="12">#REF!</definedName>
    <definedName name="thepgoc25_60">#REF!</definedName>
    <definedName name="thepgoc63_75" localSheetId="4">#REF!</definedName>
    <definedName name="thepgoc63_75" localSheetId="5">#REF!</definedName>
    <definedName name="thepgoc63_75" localSheetId="12">#REF!</definedName>
    <definedName name="thepgoc63_75">#REF!</definedName>
    <definedName name="thepgoc80_100" localSheetId="4">#REF!</definedName>
    <definedName name="thepgoc80_100" localSheetId="5">#REF!</definedName>
    <definedName name="thepgoc80_100" localSheetId="12">#REF!</definedName>
    <definedName name="thepgoc80_100">#REF!</definedName>
    <definedName name="thepma">10500</definedName>
    <definedName name="theptron12" localSheetId="10">#REF!</definedName>
    <definedName name="theptron12" localSheetId="11">#REF!</definedName>
    <definedName name="theptron12" localSheetId="4">#REF!</definedName>
    <definedName name="theptron12" localSheetId="5">#REF!</definedName>
    <definedName name="theptron12" localSheetId="12">#REF!</definedName>
    <definedName name="theptron12">#REF!</definedName>
    <definedName name="theptron14_22" localSheetId="10">#REF!</definedName>
    <definedName name="theptron14_22" localSheetId="11">#REF!</definedName>
    <definedName name="theptron14_22" localSheetId="4">#REF!</definedName>
    <definedName name="theptron14_22" localSheetId="5">#REF!</definedName>
    <definedName name="theptron14_22" localSheetId="12">#REF!</definedName>
    <definedName name="theptron14_22">#REF!</definedName>
    <definedName name="theptron6_8" localSheetId="10">#REF!</definedName>
    <definedName name="theptron6_8" localSheetId="11">#REF!</definedName>
    <definedName name="theptron6_8" localSheetId="4">#REF!</definedName>
    <definedName name="theptron6_8" localSheetId="5">#REF!</definedName>
    <definedName name="theptron6_8" localSheetId="12">#REF!</definedName>
    <definedName name="theptron6_8">#REF!</definedName>
    <definedName name="thetichck" localSheetId="4">#REF!</definedName>
    <definedName name="thetichck" localSheetId="5">#REF!</definedName>
    <definedName name="thetichck" localSheetId="12">#REF!</definedName>
    <definedName name="thetichck">#REF!</definedName>
    <definedName name="THGO1pnc" localSheetId="4">#REF!</definedName>
    <definedName name="THGO1pnc" localSheetId="5">#REF!</definedName>
    <definedName name="THGO1pnc" localSheetId="12">#REF!</definedName>
    <definedName name="THGO1pnc">#REF!</definedName>
    <definedName name="thht" localSheetId="4">#REF!</definedName>
    <definedName name="thht" localSheetId="5">#REF!</definedName>
    <definedName name="thht" localSheetId="12">#REF!</definedName>
    <definedName name="thht">#REF!</definedName>
    <definedName name="THI" localSheetId="4">#REF!</definedName>
    <definedName name="THI" localSheetId="5">#REF!</definedName>
    <definedName name="THI" localSheetId="12">#REF!</definedName>
    <definedName name="THI">#REF!</definedName>
    <definedName name="THKL" localSheetId="11" hidden="1">{"'Sheet1'!$L$16"}</definedName>
    <definedName name="THKL" localSheetId="9" hidden="1">{"'Sheet1'!$L$16"}</definedName>
    <definedName name="THKL" localSheetId="12" hidden="1">{"'Sheet1'!$L$16"}</definedName>
    <definedName name="THKL" hidden="1">{"'Sheet1'!$L$16"}</definedName>
    <definedName name="thkl2" localSheetId="11" hidden="1">{"'Sheet1'!$L$16"}</definedName>
    <definedName name="thkl2" localSheetId="9" hidden="1">{"'Sheet1'!$L$16"}</definedName>
    <definedName name="thkl2" localSheetId="12" hidden="1">{"'Sheet1'!$L$16"}</definedName>
    <definedName name="thkl2" hidden="1">{"'Sheet1'!$L$16"}</definedName>
    <definedName name="thkl3" localSheetId="11" hidden="1">{"'Sheet1'!$L$16"}</definedName>
    <definedName name="thkl3" localSheetId="9" hidden="1">{"'Sheet1'!$L$16"}</definedName>
    <definedName name="thkl3" localSheetId="12" hidden="1">{"'Sheet1'!$L$16"}</definedName>
    <definedName name="thkl3" hidden="1">{"'Sheet1'!$L$16"}</definedName>
    <definedName name="thkp3" localSheetId="12">#REF!</definedName>
    <definedName name="thkp3">#REF!</definedName>
    <definedName name="THKP7YT" localSheetId="11" hidden="1">{"'Sheet1'!$L$16"}</definedName>
    <definedName name="THKP7YT" localSheetId="9" hidden="1">{"'Sheet1'!$L$16"}</definedName>
    <definedName name="THKP7YT" localSheetId="12" hidden="1">{"'Sheet1'!$L$16"}</definedName>
    <definedName name="THKP7YT" hidden="1">{"'Sheet1'!$L$16"}</definedName>
    <definedName name="THOP">"THOP"</definedName>
    <definedName name="THT" localSheetId="10">#REF!</definedName>
    <definedName name="THT" localSheetId="11">#REF!</definedName>
    <definedName name="THT" localSheetId="4">#REF!</definedName>
    <definedName name="THT" localSheetId="5">#REF!</definedName>
    <definedName name="THT" localSheetId="12">#REF!</definedName>
    <definedName name="THT">#REF!</definedName>
    <definedName name="thtich1" localSheetId="10">#REF!</definedName>
    <definedName name="thtich1" localSheetId="11">#REF!</definedName>
    <definedName name="thtich1" localSheetId="4">#REF!</definedName>
    <definedName name="thtich1" localSheetId="5">#REF!</definedName>
    <definedName name="thtich1" localSheetId="12">#REF!</definedName>
    <definedName name="thtich1">#REF!</definedName>
    <definedName name="thtich2" localSheetId="10">#REF!</definedName>
    <definedName name="thtich2" localSheetId="11">#REF!</definedName>
    <definedName name="thtich2" localSheetId="4">#REF!</definedName>
    <definedName name="thtich2" localSheetId="5">#REF!</definedName>
    <definedName name="thtich2" localSheetId="12">#REF!</definedName>
    <definedName name="thtich2">#REF!</definedName>
    <definedName name="thtich3" localSheetId="4">#REF!</definedName>
    <definedName name="thtich3" localSheetId="5">#REF!</definedName>
    <definedName name="thtich3" localSheetId="12">#REF!</definedName>
    <definedName name="thtich3">#REF!</definedName>
    <definedName name="thtich4" localSheetId="4">#REF!</definedName>
    <definedName name="thtich4" localSheetId="5">#REF!</definedName>
    <definedName name="thtich4" localSheetId="12">#REF!</definedName>
    <definedName name="thtich4">#REF!</definedName>
    <definedName name="thtich5" localSheetId="4">#REF!</definedName>
    <definedName name="thtich5" localSheetId="5">#REF!</definedName>
    <definedName name="thtich5" localSheetId="12">#REF!</definedName>
    <definedName name="thtich5">#REF!</definedName>
    <definedName name="thtich6" localSheetId="4">#REF!</definedName>
    <definedName name="thtich6" localSheetId="5">#REF!</definedName>
    <definedName name="thtich6" localSheetId="12">#REF!</definedName>
    <definedName name="thtich6">#REF!</definedName>
    <definedName name="thtt" localSheetId="4">#REF!</definedName>
    <definedName name="thtt" localSheetId="5">#REF!</definedName>
    <definedName name="thtt" localSheetId="12">#REF!</definedName>
    <definedName name="thtt">#REF!</definedName>
    <definedName name="thu" localSheetId="11" hidden="1">{"'Sheet1'!$L$16"}</definedName>
    <definedName name="thu" localSheetId="9" hidden="1">{"'Sheet1'!$L$16"}</definedName>
    <definedName name="thu" localSheetId="12" hidden="1">{"'Sheet1'!$L$16"}</definedName>
    <definedName name="thu" hidden="1">{"'Sheet1'!$L$16"}</definedName>
    <definedName name="thue">6</definedName>
    <definedName name="thuy" localSheetId="11" hidden="1">{"'Sheet1'!$L$16"}</definedName>
    <definedName name="thuy" localSheetId="9" hidden="1">{"'Sheet1'!$L$16"}</definedName>
    <definedName name="thuy" localSheetId="12" hidden="1">{"'Sheet1'!$L$16"}</definedName>
    <definedName name="thuy" hidden="1">{"'Sheet1'!$L$16"}</definedName>
    <definedName name="thvlmoi" localSheetId="11" hidden="1">{"'Sheet1'!$L$16"}</definedName>
    <definedName name="thvlmoi" localSheetId="9" hidden="1">{"'Sheet1'!$L$16"}</definedName>
    <definedName name="thvlmoi" localSheetId="12" hidden="1">{"'Sheet1'!$L$16"}</definedName>
    <definedName name="thvlmoi" hidden="1">{"'Sheet1'!$L$16"}</definedName>
    <definedName name="thvlmoimoi" localSheetId="11" hidden="1">{"'Sheet1'!$L$16"}</definedName>
    <definedName name="thvlmoimoi" localSheetId="9" hidden="1">{"'Sheet1'!$L$16"}</definedName>
    <definedName name="thvlmoimoi" localSheetId="12" hidden="1">{"'Sheet1'!$L$16"}</definedName>
    <definedName name="thvlmoimoi" hidden="1">{"'Sheet1'!$L$16"}</definedName>
    <definedName name="THXD2" localSheetId="11" hidden="1">{"'Sheet1'!$L$16"}</definedName>
    <definedName name="THXD2" localSheetId="9" hidden="1">{"'Sheet1'!$L$16"}</definedName>
    <definedName name="THXD2" localSheetId="12" hidden="1">{"'Sheet1'!$L$16"}</definedName>
    <definedName name="THXD2" hidden="1">{"'Sheet1'!$L$16"}</definedName>
    <definedName name="Tra_DM_su_dung" localSheetId="4">#REF!</definedName>
    <definedName name="Tra_DM_su_dung" localSheetId="5">#REF!</definedName>
    <definedName name="Tra_DM_su_dung" localSheetId="12">#REF!</definedName>
    <definedName name="Tra_DM_su_dung">#REF!</definedName>
    <definedName name="Tra_don_gia_KS" localSheetId="4">#REF!</definedName>
    <definedName name="Tra_don_gia_KS" localSheetId="5">#REF!</definedName>
    <definedName name="Tra_don_gia_KS" localSheetId="12">#REF!</definedName>
    <definedName name="Tra_don_gia_KS">#REF!</definedName>
    <definedName name="Tra_DTCT" localSheetId="4">#REF!</definedName>
    <definedName name="Tra_DTCT" localSheetId="5">#REF!</definedName>
    <definedName name="Tra_DTCT" localSheetId="12">#REF!</definedName>
    <definedName name="Tra_DTCT">#REF!</definedName>
    <definedName name="Tra_tim_hang_mucPT_trung" localSheetId="4">#REF!</definedName>
    <definedName name="Tra_tim_hang_mucPT_trung" localSheetId="5">#REF!</definedName>
    <definedName name="Tra_tim_hang_mucPT_trung" localSheetId="12">#REF!</definedName>
    <definedName name="Tra_tim_hang_mucPT_trung">#REF!</definedName>
    <definedName name="Tra_TL" localSheetId="4">#REF!</definedName>
    <definedName name="Tra_TL" localSheetId="5">#REF!</definedName>
    <definedName name="Tra_TL" localSheetId="12">#REF!</definedName>
    <definedName name="Tra_TL">#REF!</definedName>
    <definedName name="Tra_ty_le2" localSheetId="4">#REF!</definedName>
    <definedName name="Tra_ty_le2" localSheetId="5">#REF!</definedName>
    <definedName name="Tra_ty_le2" localSheetId="12">#REF!</definedName>
    <definedName name="Tra_ty_le2">#REF!</definedName>
    <definedName name="Tra_ty_le3" localSheetId="4">#REF!</definedName>
    <definedName name="Tra_ty_le3" localSheetId="5">#REF!</definedName>
    <definedName name="Tra_ty_le3" localSheetId="12">#REF!</definedName>
    <definedName name="Tra_ty_le3">#REF!</definedName>
    <definedName name="Tra_ty_le4" localSheetId="4">#REF!</definedName>
    <definedName name="Tra_ty_le4" localSheetId="5">#REF!</definedName>
    <definedName name="Tra_ty_le4" localSheetId="12">#REF!</definedName>
    <definedName name="Tra_ty_le4">#REF!</definedName>
    <definedName name="Tra_ty_le5" localSheetId="4">#REF!</definedName>
    <definedName name="Tra_ty_le5" localSheetId="5">#REF!</definedName>
    <definedName name="Tra_ty_le5" localSheetId="12">#REF!</definedName>
    <definedName name="Tra_ty_le5">#REF!</definedName>
    <definedName name="TRADE2" localSheetId="4">#REF!</definedName>
    <definedName name="TRADE2" localSheetId="5">#REF!</definedName>
    <definedName name="TRADE2" localSheetId="12">#REF!</definedName>
    <definedName name="TRADE2">#REF!</definedName>
    <definedName name="TRAM" localSheetId="4">#REF!</definedName>
    <definedName name="TRAM" localSheetId="5">#REF!</definedName>
    <definedName name="TRAM" localSheetId="12">#REF!</definedName>
    <definedName name="TRAM">#REF!</definedName>
    <definedName name="trang" localSheetId="11" hidden="1">{#N/A,#N/A,FALSE,"Chi tiÆt"}</definedName>
    <definedName name="trang" localSheetId="9" hidden="1">{#N/A,#N/A,FALSE,"Chi tiÆt"}</definedName>
    <definedName name="trang" localSheetId="12" hidden="1">{#N/A,#N/A,FALSE,"Chi tiÆt"}</definedName>
    <definedName name="trang" hidden="1">{#N/A,#N/A,FALSE,"Chi tiÆt"}</definedName>
    <definedName name="trt" localSheetId="4">#REF!</definedName>
    <definedName name="trt" localSheetId="5">#REF!</definedName>
    <definedName name="trt" localSheetId="12">#REF!</definedName>
    <definedName name="trt">#REF!</definedName>
    <definedName name="u" localSheetId="10" hidden="1">{"'Sheet1'!$L$16"}</definedName>
    <definedName name="u" localSheetId="11" hidden="1">{"'Sheet1'!$L$16"}</definedName>
    <definedName name="u" localSheetId="6" hidden="1">{"'Sheet1'!$L$16"}</definedName>
    <definedName name="u" localSheetId="8" hidden="1">{"'Sheet1'!$L$16"}</definedName>
    <definedName name="u" localSheetId="7" hidden="1">{"'Sheet1'!$L$16"}</definedName>
    <definedName name="u" localSheetId="9" hidden="1">{"'Sheet1'!$L$16"}</definedName>
    <definedName name="u" localSheetId="12" hidden="1">{"'Sheet1'!$L$16"}</definedName>
    <definedName name="u" hidden="1">{"'Sheet1'!$L$16"}</definedName>
    <definedName name="upnoc" localSheetId="4">#REF!</definedName>
    <definedName name="upnoc" localSheetId="5">#REF!</definedName>
    <definedName name="upnoc" localSheetId="12">#REF!</definedName>
    <definedName name="upnoc">#REF!</definedName>
    <definedName name="utye" localSheetId="11" hidden="1">{"'Sheet1'!$L$16"}</definedName>
    <definedName name="utye" localSheetId="9" hidden="1">{"'Sheet1'!$L$16"}</definedName>
    <definedName name="utye" localSheetId="12" hidden="1">{"'Sheet1'!$L$16"}</definedName>
    <definedName name="utye" hidden="1">{"'Sheet1'!$L$16"}</definedName>
    <definedName name="uu" localSheetId="4">#REF!</definedName>
    <definedName name="uu" localSheetId="5">#REF!</definedName>
    <definedName name="uu" localSheetId="12">#REF!</definedName>
    <definedName name="uu">#REF!</definedName>
    <definedName name="ư" localSheetId="10" hidden="1">{"'Sheet1'!$L$16"}</definedName>
    <definedName name="ư" localSheetId="11" hidden="1">{"'Sheet1'!$L$16"}</definedName>
    <definedName name="ư" localSheetId="6" hidden="1">{"'Sheet1'!$L$16"}</definedName>
    <definedName name="ư" localSheetId="8" hidden="1">{"'Sheet1'!$L$16"}</definedName>
    <definedName name="ư" localSheetId="7" hidden="1">{"'Sheet1'!$L$16"}</definedName>
    <definedName name="ư" localSheetId="9" hidden="1">{"'Sheet1'!$L$16"}</definedName>
    <definedName name="ư" localSheetId="12" hidden="1">{"'Sheet1'!$L$16"}</definedName>
    <definedName name="ư" hidden="1">{"'Sheet1'!$L$16"}</definedName>
    <definedName name="v" localSheetId="10" hidden="1">{"'Sheet1'!$L$16"}</definedName>
    <definedName name="v" localSheetId="11" hidden="1">{"'Sheet1'!$L$16"}</definedName>
    <definedName name="v" localSheetId="6" hidden="1">{"'Sheet1'!$L$16"}</definedName>
    <definedName name="v" localSheetId="8" hidden="1">{"'Sheet1'!$L$16"}</definedName>
    <definedName name="v" localSheetId="7" hidden="1">{"'Sheet1'!$L$16"}</definedName>
    <definedName name="v" localSheetId="9" hidden="1">{"'Sheet1'!$L$16"}</definedName>
    <definedName name="v" localSheetId="12" hidden="1">{"'Sheet1'!$L$16"}</definedName>
    <definedName name="v" hidden="1">{"'Sheet1'!$L$16"}</definedName>
    <definedName name="VAÄT_LIEÄU">"nhandongia"</definedName>
    <definedName name="Value0" localSheetId="10">#REF!</definedName>
    <definedName name="Value0" localSheetId="11">#REF!</definedName>
    <definedName name="Value0" localSheetId="4">#REF!</definedName>
    <definedName name="Value0" localSheetId="5">#REF!</definedName>
    <definedName name="Value0" localSheetId="12">#REF!</definedName>
    <definedName name="Value0">#REF!</definedName>
    <definedName name="Value1" localSheetId="10">#REF!</definedName>
    <definedName name="Value1" localSheetId="11">#REF!</definedName>
    <definedName name="Value1" localSheetId="4">#REF!</definedName>
    <definedName name="Value1" localSheetId="5">#REF!</definedName>
    <definedName name="Value1" localSheetId="12">#REF!</definedName>
    <definedName name="Value1">#REF!</definedName>
    <definedName name="Value10" localSheetId="10">#REF!</definedName>
    <definedName name="Value10" localSheetId="11">#REF!</definedName>
    <definedName name="Value10" localSheetId="4">#REF!</definedName>
    <definedName name="Value10" localSheetId="5">#REF!</definedName>
    <definedName name="Value10" localSheetId="12">#REF!</definedName>
    <definedName name="Value10">#REF!</definedName>
    <definedName name="Value11" localSheetId="4">#REF!</definedName>
    <definedName name="Value11" localSheetId="5">#REF!</definedName>
    <definedName name="Value11" localSheetId="12">#REF!</definedName>
    <definedName name="Value11">#REF!</definedName>
    <definedName name="Value12" localSheetId="4">#REF!</definedName>
    <definedName name="Value12" localSheetId="5">#REF!</definedName>
    <definedName name="Value12" localSheetId="12">#REF!</definedName>
    <definedName name="Value12">#REF!</definedName>
    <definedName name="Value13" localSheetId="4">#REF!</definedName>
    <definedName name="Value13" localSheetId="5">#REF!</definedName>
    <definedName name="Value13" localSheetId="12">#REF!</definedName>
    <definedName name="Value13">#REF!</definedName>
    <definedName name="Value14" localSheetId="4">#REF!</definedName>
    <definedName name="Value14" localSheetId="5">#REF!</definedName>
    <definedName name="Value14" localSheetId="12">#REF!</definedName>
    <definedName name="Value14">#REF!</definedName>
    <definedName name="Value15" localSheetId="4">#REF!</definedName>
    <definedName name="Value15" localSheetId="5">#REF!</definedName>
    <definedName name="Value15" localSheetId="12">#REF!</definedName>
    <definedName name="Value15">#REF!</definedName>
    <definedName name="Value16" localSheetId="4">#REF!</definedName>
    <definedName name="Value16" localSheetId="5">#REF!</definedName>
    <definedName name="Value16" localSheetId="12">#REF!</definedName>
    <definedName name="Value16">#REF!</definedName>
    <definedName name="Value17" localSheetId="4">#REF!</definedName>
    <definedName name="Value17" localSheetId="5">#REF!</definedName>
    <definedName name="Value17" localSheetId="12">#REF!</definedName>
    <definedName name="Value17">#REF!</definedName>
    <definedName name="Value18" localSheetId="4">#REF!</definedName>
    <definedName name="Value18" localSheetId="5">#REF!</definedName>
    <definedName name="Value18" localSheetId="12">#REF!</definedName>
    <definedName name="Value18">#REF!</definedName>
    <definedName name="Value19" localSheetId="4">#REF!</definedName>
    <definedName name="Value19" localSheetId="5">#REF!</definedName>
    <definedName name="Value19" localSheetId="12">#REF!</definedName>
    <definedName name="Value19">#REF!</definedName>
    <definedName name="Value2" localSheetId="4">#REF!</definedName>
    <definedName name="Value2" localSheetId="5">#REF!</definedName>
    <definedName name="Value2" localSheetId="12">#REF!</definedName>
    <definedName name="Value2">#REF!</definedName>
    <definedName name="Value20" localSheetId="4">#REF!</definedName>
    <definedName name="Value20" localSheetId="5">#REF!</definedName>
    <definedName name="Value20" localSheetId="12">#REF!</definedName>
    <definedName name="Value20">#REF!</definedName>
    <definedName name="Value21" localSheetId="4">#REF!</definedName>
    <definedName name="Value21" localSheetId="5">#REF!</definedName>
    <definedName name="Value21" localSheetId="12">#REF!</definedName>
    <definedName name="Value21">#REF!</definedName>
    <definedName name="Value22" localSheetId="4">#REF!</definedName>
    <definedName name="Value22" localSheetId="5">#REF!</definedName>
    <definedName name="Value22" localSheetId="12">#REF!</definedName>
    <definedName name="Value22">#REF!</definedName>
    <definedName name="Value23" localSheetId="4">#REF!</definedName>
    <definedName name="Value23" localSheetId="5">#REF!</definedName>
    <definedName name="Value23" localSheetId="12">#REF!</definedName>
    <definedName name="Value23">#REF!</definedName>
    <definedName name="Value24" localSheetId="4">#REF!</definedName>
    <definedName name="Value24" localSheetId="5">#REF!</definedName>
    <definedName name="Value24" localSheetId="12">#REF!</definedName>
    <definedName name="Value24">#REF!</definedName>
    <definedName name="Value25" localSheetId="4">#REF!</definedName>
    <definedName name="Value25" localSheetId="5">#REF!</definedName>
    <definedName name="Value25" localSheetId="12">#REF!</definedName>
    <definedName name="Value25">#REF!</definedName>
    <definedName name="Value26" localSheetId="4">#REF!</definedName>
    <definedName name="Value26" localSheetId="5">#REF!</definedName>
    <definedName name="Value26" localSheetId="12">#REF!</definedName>
    <definedName name="Value26">#REF!</definedName>
    <definedName name="Value27" localSheetId="4">#REF!</definedName>
    <definedName name="Value27" localSheetId="5">#REF!</definedName>
    <definedName name="Value27" localSheetId="12">#REF!</definedName>
    <definedName name="Value27">#REF!</definedName>
    <definedName name="Value28" localSheetId="4">#REF!</definedName>
    <definedName name="Value28" localSheetId="5">#REF!</definedName>
    <definedName name="Value28" localSheetId="12">#REF!</definedName>
    <definedName name="Value28">#REF!</definedName>
    <definedName name="Value29" localSheetId="4">#REF!</definedName>
    <definedName name="Value29" localSheetId="5">#REF!</definedName>
    <definedName name="Value29" localSheetId="12">#REF!</definedName>
    <definedName name="Value29">#REF!</definedName>
    <definedName name="Value3" localSheetId="4">#REF!</definedName>
    <definedName name="Value3" localSheetId="5">#REF!</definedName>
    <definedName name="Value3" localSheetId="12">#REF!</definedName>
    <definedName name="Value3">#REF!</definedName>
    <definedName name="Value30" localSheetId="4">#REF!</definedName>
    <definedName name="Value30" localSheetId="5">#REF!</definedName>
    <definedName name="Value30" localSheetId="12">#REF!</definedName>
    <definedName name="Value30">#REF!</definedName>
    <definedName name="Value31" localSheetId="4">#REF!</definedName>
    <definedName name="Value31" localSheetId="5">#REF!</definedName>
    <definedName name="Value31" localSheetId="12">#REF!</definedName>
    <definedName name="Value31">#REF!</definedName>
    <definedName name="Value32" localSheetId="4">#REF!</definedName>
    <definedName name="Value32" localSheetId="5">#REF!</definedName>
    <definedName name="Value32" localSheetId="12">#REF!</definedName>
    <definedName name="Value32">#REF!</definedName>
    <definedName name="Value33" localSheetId="4">#REF!</definedName>
    <definedName name="Value33" localSheetId="5">#REF!</definedName>
    <definedName name="Value33" localSheetId="12">#REF!</definedName>
    <definedName name="Value33">#REF!</definedName>
    <definedName name="Value34" localSheetId="4">#REF!</definedName>
    <definedName name="Value34" localSheetId="5">#REF!</definedName>
    <definedName name="Value34" localSheetId="12">#REF!</definedName>
    <definedName name="Value34">#REF!</definedName>
    <definedName name="Value35" localSheetId="4">#REF!</definedName>
    <definedName name="Value35" localSheetId="5">#REF!</definedName>
    <definedName name="Value35" localSheetId="12">#REF!</definedName>
    <definedName name="Value35">#REF!</definedName>
    <definedName name="Value36" localSheetId="4">#REF!</definedName>
    <definedName name="Value36" localSheetId="5">#REF!</definedName>
    <definedName name="Value36" localSheetId="12">#REF!</definedName>
    <definedName name="Value36">#REF!</definedName>
    <definedName name="Value37" localSheetId="4">#REF!</definedName>
    <definedName name="Value37" localSheetId="5">#REF!</definedName>
    <definedName name="Value37" localSheetId="12">#REF!</definedName>
    <definedName name="Value37">#REF!</definedName>
    <definedName name="Value38" localSheetId="4">#REF!</definedName>
    <definedName name="Value38" localSheetId="5">#REF!</definedName>
    <definedName name="Value38" localSheetId="12">#REF!</definedName>
    <definedName name="Value38">#REF!</definedName>
    <definedName name="Value39" localSheetId="4">#REF!</definedName>
    <definedName name="Value39" localSheetId="5">#REF!</definedName>
    <definedName name="Value39" localSheetId="12">#REF!</definedName>
    <definedName name="Value39">#REF!</definedName>
    <definedName name="Value4" localSheetId="4">#REF!</definedName>
    <definedName name="Value4" localSheetId="5">#REF!</definedName>
    <definedName name="Value4" localSheetId="12">#REF!</definedName>
    <definedName name="Value4">#REF!</definedName>
    <definedName name="Value40" localSheetId="4">#REF!</definedName>
    <definedName name="Value40" localSheetId="5">#REF!</definedName>
    <definedName name="Value40" localSheetId="12">#REF!</definedName>
    <definedName name="Value40">#REF!</definedName>
    <definedName name="Value41" localSheetId="4">#REF!</definedName>
    <definedName name="Value41" localSheetId="5">#REF!</definedName>
    <definedName name="Value41" localSheetId="12">#REF!</definedName>
    <definedName name="Value41">#REF!</definedName>
    <definedName name="Value42" localSheetId="4">#REF!</definedName>
    <definedName name="Value42" localSheetId="5">#REF!</definedName>
    <definedName name="Value42" localSheetId="12">#REF!</definedName>
    <definedName name="Value42">#REF!</definedName>
    <definedName name="Value43" localSheetId="4">#REF!</definedName>
    <definedName name="Value43" localSheetId="5">#REF!</definedName>
    <definedName name="Value43" localSheetId="12">#REF!</definedName>
    <definedName name="Value43">#REF!</definedName>
    <definedName name="Value44" localSheetId="4">#REF!</definedName>
    <definedName name="Value44" localSheetId="5">#REF!</definedName>
    <definedName name="Value44" localSheetId="12">#REF!</definedName>
    <definedName name="Value44">#REF!</definedName>
    <definedName name="Value45" localSheetId="4">#REF!</definedName>
    <definedName name="Value45" localSheetId="5">#REF!</definedName>
    <definedName name="Value45" localSheetId="12">#REF!</definedName>
    <definedName name="Value45">#REF!</definedName>
    <definedName name="Value46" localSheetId="4">#REF!</definedName>
    <definedName name="Value46" localSheetId="5">#REF!</definedName>
    <definedName name="Value46" localSheetId="12">#REF!</definedName>
    <definedName name="Value46">#REF!</definedName>
    <definedName name="Value47" localSheetId="4">#REF!</definedName>
    <definedName name="Value47" localSheetId="5">#REF!</definedName>
    <definedName name="Value47" localSheetId="12">#REF!</definedName>
    <definedName name="Value47">#REF!</definedName>
    <definedName name="Value48" localSheetId="4">#REF!</definedName>
    <definedName name="Value48" localSheetId="5">#REF!</definedName>
    <definedName name="Value48" localSheetId="12">#REF!</definedName>
    <definedName name="Value48">#REF!</definedName>
    <definedName name="Value49" localSheetId="4">#REF!</definedName>
    <definedName name="Value49" localSheetId="5">#REF!</definedName>
    <definedName name="Value49" localSheetId="12">#REF!</definedName>
    <definedName name="Value49">#REF!</definedName>
    <definedName name="Value5" localSheetId="4">#REF!</definedName>
    <definedName name="Value5" localSheetId="5">#REF!</definedName>
    <definedName name="Value5" localSheetId="12">#REF!</definedName>
    <definedName name="Value5">#REF!</definedName>
    <definedName name="Value50" localSheetId="4">#REF!</definedName>
    <definedName name="Value50" localSheetId="5">#REF!</definedName>
    <definedName name="Value50" localSheetId="12">#REF!</definedName>
    <definedName name="Value50">#REF!</definedName>
    <definedName name="Value51" localSheetId="4">#REF!</definedName>
    <definedName name="Value51" localSheetId="5">#REF!</definedName>
    <definedName name="Value51" localSheetId="12">#REF!</definedName>
    <definedName name="Value51">#REF!</definedName>
    <definedName name="Value52" localSheetId="4">#REF!</definedName>
    <definedName name="Value52" localSheetId="5">#REF!</definedName>
    <definedName name="Value52" localSheetId="12">#REF!</definedName>
    <definedName name="Value52">#REF!</definedName>
    <definedName name="Value53" localSheetId="4">#REF!</definedName>
    <definedName name="Value53" localSheetId="5">#REF!</definedName>
    <definedName name="Value53" localSheetId="12">#REF!</definedName>
    <definedName name="Value53">#REF!</definedName>
    <definedName name="Value54" localSheetId="4">#REF!</definedName>
    <definedName name="Value54" localSheetId="5">#REF!</definedName>
    <definedName name="Value54" localSheetId="12">#REF!</definedName>
    <definedName name="Value54">#REF!</definedName>
    <definedName name="Value55" localSheetId="4">#REF!</definedName>
    <definedName name="Value55" localSheetId="5">#REF!</definedName>
    <definedName name="Value55" localSheetId="12">#REF!</definedName>
    <definedName name="Value55">#REF!</definedName>
    <definedName name="Value6" localSheetId="4">#REF!</definedName>
    <definedName name="Value6" localSheetId="5">#REF!</definedName>
    <definedName name="Value6" localSheetId="12">#REF!</definedName>
    <definedName name="Value6">#REF!</definedName>
    <definedName name="Value7" localSheetId="4">#REF!</definedName>
    <definedName name="Value7" localSheetId="5">#REF!</definedName>
    <definedName name="Value7" localSheetId="12">#REF!</definedName>
    <definedName name="Value7">#REF!</definedName>
    <definedName name="Value8" localSheetId="4">#REF!</definedName>
    <definedName name="Value8" localSheetId="5">#REF!</definedName>
    <definedName name="Value8" localSheetId="12">#REF!</definedName>
    <definedName name="Value8">#REF!</definedName>
    <definedName name="Value9" localSheetId="4">#REF!</definedName>
    <definedName name="Value9" localSheetId="5">#REF!</definedName>
    <definedName name="Value9" localSheetId="12">#REF!</definedName>
    <definedName name="Value9">#REF!</definedName>
    <definedName name="VAN_CHUYEN_DUONG_DAI_DZ0.4KV" localSheetId="4">#REF!</definedName>
    <definedName name="VAN_CHUYEN_DUONG_DAI_DZ0.4KV" localSheetId="5">#REF!</definedName>
    <definedName name="VAN_CHUYEN_DUONG_DAI_DZ0.4KV" localSheetId="12">#REF!</definedName>
    <definedName name="VAN_CHUYEN_DUONG_DAI_DZ0.4KV">#REF!</definedName>
    <definedName name="VAN_CHUYEN_DUONG_DAI_DZ22KV" localSheetId="4">#REF!</definedName>
    <definedName name="VAN_CHUYEN_DUONG_DAI_DZ22KV" localSheetId="5">#REF!</definedName>
    <definedName name="VAN_CHUYEN_DUONG_DAI_DZ22KV" localSheetId="12">#REF!</definedName>
    <definedName name="VAN_CHUYEN_DUONG_DAI_DZ22KV">#REF!</definedName>
    <definedName name="VAN_CHUYEN_VAT_TU_CHUNG" localSheetId="4">#REF!</definedName>
    <definedName name="VAN_CHUYEN_VAT_TU_CHUNG" localSheetId="5">#REF!</definedName>
    <definedName name="VAN_CHUYEN_VAT_TU_CHUNG" localSheetId="12">#REF!</definedName>
    <definedName name="VAN_CHUYEN_VAT_TU_CHUNG">#REF!</definedName>
    <definedName name="VAN_TRUNG_CHUYEN_VAT_TU_CHUNG" localSheetId="4">#REF!</definedName>
    <definedName name="VAN_TRUNG_CHUYEN_VAT_TU_CHUNG" localSheetId="5">#REF!</definedName>
    <definedName name="VAN_TRUNG_CHUYEN_VAT_TU_CHUNG" localSheetId="12">#REF!</definedName>
    <definedName name="VAN_TRUNG_CHUYEN_VAT_TU_CHUNG">#REF!</definedName>
    <definedName name="VARIINST" localSheetId="4">#REF!</definedName>
    <definedName name="VARIINST" localSheetId="5">#REF!</definedName>
    <definedName name="VARIINST" localSheetId="12">#REF!</definedName>
    <definedName name="VARIINST">#REF!</definedName>
    <definedName name="VARIPURC" localSheetId="4">#REF!</definedName>
    <definedName name="VARIPURC" localSheetId="5">#REF!</definedName>
    <definedName name="VARIPURC" localSheetId="12">#REF!</definedName>
    <definedName name="VARIPURC">#REF!</definedName>
    <definedName name="vat" localSheetId="12">#REF!</definedName>
    <definedName name="vat">#REF!</definedName>
    <definedName name="VAT_LIEU_DEN_CHAN_CONG_TRINH" localSheetId="4">#REF!</definedName>
    <definedName name="VAT_LIEU_DEN_CHAN_CONG_TRINH" localSheetId="5">#REF!</definedName>
    <definedName name="VAT_LIEU_DEN_CHAN_CONG_TRINH" localSheetId="12">#REF!</definedName>
    <definedName name="VAT_LIEU_DEN_CHAN_CONG_TRINH">#REF!</definedName>
    <definedName name="VATM" localSheetId="11" hidden="1">{"'Sheet1'!$L$16"}</definedName>
    <definedName name="VATM" localSheetId="9" hidden="1">{"'Sheet1'!$L$16"}</definedName>
    <definedName name="VATM" localSheetId="12" hidden="1">{"'Sheet1'!$L$16"}</definedName>
    <definedName name="VATM" hidden="1">{"'Sheet1'!$L$16"}</definedName>
    <definedName name="vbtchongnuocm300" localSheetId="4">#REF!</definedName>
    <definedName name="vbtchongnuocm300" localSheetId="5">#REF!</definedName>
    <definedName name="vbtchongnuocm300" localSheetId="12">#REF!</definedName>
    <definedName name="vbtchongnuocm300">#REF!</definedName>
    <definedName name="vbtm150" localSheetId="4">#REF!</definedName>
    <definedName name="vbtm150" localSheetId="5">#REF!</definedName>
    <definedName name="vbtm150" localSheetId="12">#REF!</definedName>
    <definedName name="vbtm150">#REF!</definedName>
    <definedName name="vbtm300" localSheetId="4">#REF!</definedName>
    <definedName name="vbtm300" localSheetId="5">#REF!</definedName>
    <definedName name="vbtm300" localSheetId="12">#REF!</definedName>
    <definedName name="vbtm300">#REF!</definedName>
    <definedName name="vbtm400" localSheetId="4">#REF!</definedName>
    <definedName name="vbtm400" localSheetId="5">#REF!</definedName>
    <definedName name="vbtm400" localSheetId="12">#REF!</definedName>
    <definedName name="vbtm400">#REF!</definedName>
    <definedName name="vccot" localSheetId="4">#REF!</definedName>
    <definedName name="vccot" localSheetId="5">#REF!</definedName>
    <definedName name="vccot" localSheetId="12">#REF!</definedName>
    <definedName name="vccot">#REF!</definedName>
    <definedName name="vcdc" localSheetId="4">#REF!</definedName>
    <definedName name="vcdc" localSheetId="5">#REF!</definedName>
    <definedName name="vcdc" localSheetId="12">#REF!</definedName>
    <definedName name="vcdc">#REF!</definedName>
    <definedName name="vcoto" localSheetId="10" hidden="1">{"'Sheet1'!$L$16"}</definedName>
    <definedName name="vcoto" localSheetId="11" hidden="1">{"'Sheet1'!$L$16"}</definedName>
    <definedName name="vcoto" localSheetId="6" hidden="1">{"'Sheet1'!$L$16"}</definedName>
    <definedName name="vcoto" localSheetId="8" hidden="1">{"'Sheet1'!$L$16"}</definedName>
    <definedName name="vcoto" localSheetId="7" hidden="1">{"'Sheet1'!$L$16"}</definedName>
    <definedName name="vcoto" localSheetId="9" hidden="1">{"'Sheet1'!$L$16"}</definedName>
    <definedName name="vcoto" localSheetId="12" hidden="1">{"'Sheet1'!$L$16"}</definedName>
    <definedName name="vcoto" hidden="1">{"'Sheet1'!$L$16"}</definedName>
    <definedName name="vct" localSheetId="4">#REF!</definedName>
    <definedName name="vct" localSheetId="5">#REF!</definedName>
    <definedName name="vct" localSheetId="12">#REF!</definedName>
    <definedName name="vct">#REF!</definedName>
    <definedName name="VCTT" localSheetId="4">#REF!</definedName>
    <definedName name="VCTT" localSheetId="5">#REF!</definedName>
    <definedName name="VCTT" localSheetId="12">#REF!</definedName>
    <definedName name="VCTT">#REF!</definedName>
    <definedName name="VCVBT1" localSheetId="4">#REF!</definedName>
    <definedName name="VCVBT1" localSheetId="5">#REF!</definedName>
    <definedName name="VCVBT1" localSheetId="12">#REF!</definedName>
    <definedName name="VCVBT1">#REF!</definedName>
    <definedName name="VCVBT2" localSheetId="4">#REF!</definedName>
    <definedName name="VCVBT2" localSheetId="5">#REF!</definedName>
    <definedName name="VCVBT2" localSheetId="12">#REF!</definedName>
    <definedName name="VCVBT2">#REF!</definedName>
    <definedName name="VCHT" localSheetId="4">#REF!</definedName>
    <definedName name="VCHT" localSheetId="5">#REF!</definedName>
    <definedName name="VCHT" localSheetId="12">#REF!</definedName>
    <definedName name="VCHT">#REF!</definedName>
    <definedName name="vd3p" localSheetId="4">#REF!</definedName>
    <definedName name="vd3p" localSheetId="5">#REF!</definedName>
    <definedName name="vd3p" localSheetId="12">#REF!</definedName>
    <definedName name="vd3p">#REF!</definedName>
    <definedName name="vdv" hidden="1">#N/A</definedName>
    <definedName name="vgk" localSheetId="10">#REF!</definedName>
    <definedName name="vgk" localSheetId="11">#REF!</definedName>
    <definedName name="vgk" localSheetId="12">#REF!</definedName>
    <definedName name="vgk">#REF!</definedName>
    <definedName name="vgt" localSheetId="12">#REF!</definedName>
    <definedName name="vgt">#REF!</definedName>
    <definedName name="VH" localSheetId="11" hidden="1">{"'Sheet1'!$L$16"}</definedName>
    <definedName name="VH" localSheetId="9" hidden="1">{"'Sheet1'!$L$16"}</definedName>
    <definedName name="VH" localSheetId="12" hidden="1">{"'Sheet1'!$L$16"}</definedName>
    <definedName name="VH" hidden="1">{"'Sheet1'!$L$16"}</definedName>
    <definedName name="Viet" localSheetId="10" hidden="1">{"'Sheet1'!$L$16"}</definedName>
    <definedName name="Viet" localSheetId="11" hidden="1">{"'Sheet1'!$L$16"}</definedName>
    <definedName name="Viet" localSheetId="6" hidden="1">{"'Sheet1'!$L$16"}</definedName>
    <definedName name="Viet" localSheetId="8" hidden="1">{"'Sheet1'!$L$16"}</definedName>
    <definedName name="Viet" localSheetId="7" hidden="1">{"'Sheet1'!$L$16"}</definedName>
    <definedName name="Viet" localSheetId="9" hidden="1">{"'Sheet1'!$L$16"}</definedName>
    <definedName name="Viet" localSheetId="12" hidden="1">{"'Sheet1'!$L$16"}</definedName>
    <definedName name="Viet" hidden="1">{"'Sheet1'!$L$16"}</definedName>
    <definedName name="vkcauthang" localSheetId="4">#REF!</definedName>
    <definedName name="vkcauthang" localSheetId="5">#REF!</definedName>
    <definedName name="vkcauthang" localSheetId="12">#REF!</definedName>
    <definedName name="vkcauthang">#REF!</definedName>
    <definedName name="vksan" localSheetId="4">#REF!</definedName>
    <definedName name="vksan" localSheetId="5">#REF!</definedName>
    <definedName name="vksan" localSheetId="12">#REF!</definedName>
    <definedName name="vksan">#REF!</definedName>
    <definedName name="vl" localSheetId="4">#REF!</definedName>
    <definedName name="vl" localSheetId="5">#REF!</definedName>
    <definedName name="vl" localSheetId="12">#REF!</definedName>
    <definedName name="vl">#REF!</definedName>
    <definedName name="vl3p" localSheetId="4">#REF!</definedName>
    <definedName name="vl3p" localSheetId="5">#REF!</definedName>
    <definedName name="vl3p" localSheetId="12">#REF!</definedName>
    <definedName name="vl3p">#REF!</definedName>
    <definedName name="vlct" localSheetId="11" hidden="1">{"'Sheet1'!$L$16"}</definedName>
    <definedName name="vlct" localSheetId="9" hidden="1">{"'Sheet1'!$L$16"}</definedName>
    <definedName name="vlct" localSheetId="12" hidden="1">{"'Sheet1'!$L$16"}</definedName>
    <definedName name="vlct" hidden="1">{"'Sheet1'!$L$16"}</definedName>
    <definedName name="VLCT3p" localSheetId="4">#REF!</definedName>
    <definedName name="VLCT3p" localSheetId="5">#REF!</definedName>
    <definedName name="VLCT3p" localSheetId="12">#REF!</definedName>
    <definedName name="VLCT3p">#REF!</definedName>
    <definedName name="vldg" localSheetId="12">#REF!</definedName>
    <definedName name="vldg">#REF!</definedName>
    <definedName name="vldn400" localSheetId="4">#REF!</definedName>
    <definedName name="vldn400" localSheetId="5">#REF!</definedName>
    <definedName name="vldn400" localSheetId="12">#REF!</definedName>
    <definedName name="vldn400">#REF!</definedName>
    <definedName name="vldn600" localSheetId="4">#REF!</definedName>
    <definedName name="vldn600" localSheetId="5">#REF!</definedName>
    <definedName name="vldn600" localSheetId="12">#REF!</definedName>
    <definedName name="vldn600">#REF!</definedName>
    <definedName name="VLIEU" localSheetId="4">#REF!</definedName>
    <definedName name="VLIEU" localSheetId="5">#REF!</definedName>
    <definedName name="VLIEU" localSheetId="12">#REF!</definedName>
    <definedName name="VLIEU">#REF!</definedName>
    <definedName name="VLM" localSheetId="4">#REF!</definedName>
    <definedName name="VLM" localSheetId="5">#REF!</definedName>
    <definedName name="VLM" localSheetId="12">#REF!</definedName>
    <definedName name="VLM">#REF!</definedName>
    <definedName name="vltram" localSheetId="4">#REF!</definedName>
    <definedName name="vltram" localSheetId="5">#REF!</definedName>
    <definedName name="vltram" localSheetId="12">#REF!</definedName>
    <definedName name="vltram">#REF!</definedName>
    <definedName name="vothi" localSheetId="11" hidden="1">{"'Sheet1'!$L$16"}</definedName>
    <definedName name="vothi" localSheetId="9" hidden="1">{"'Sheet1'!$L$16"}</definedName>
    <definedName name="vothi" localSheetId="12" hidden="1">{"'Sheet1'!$L$16"}</definedName>
    <definedName name="vothi" hidden="1">{"'Sheet1'!$L$16"}</definedName>
    <definedName name="vr3p" localSheetId="4">#REF!</definedName>
    <definedName name="vr3p" localSheetId="5">#REF!</definedName>
    <definedName name="vr3p" localSheetId="12">#REF!</definedName>
    <definedName name="vr3p">#REF!</definedName>
    <definedName name="W" localSheetId="4">#REF!</definedName>
    <definedName name="W" localSheetId="5">#REF!</definedName>
    <definedName name="W" localSheetId="12">#REF!</definedName>
    <definedName name="W">#REF!</definedName>
    <definedName name="WIRE1">5</definedName>
    <definedName name="wr" localSheetId="11" hidden="1">{#N/A,#N/A,FALSE,"Chi tiÆt"}</definedName>
    <definedName name="wr" localSheetId="9" hidden="1">{#N/A,#N/A,FALSE,"Chi tiÆt"}</definedName>
    <definedName name="wr" localSheetId="12" hidden="1">{#N/A,#N/A,FALSE,"Chi tiÆt"}</definedName>
    <definedName name="wr" hidden="1">{#N/A,#N/A,FALSE,"Chi tiÆt"}</definedName>
    <definedName name="wrn.aaa." localSheetId="10" hidden="1">{#N/A,#N/A,FALSE,"Sheet1";#N/A,#N/A,FALSE,"Sheet1";#N/A,#N/A,FALSE,"Sheet1"}</definedName>
    <definedName name="wrn.aaa." localSheetId="11" hidden="1">{#N/A,#N/A,FALSE,"Sheet1";#N/A,#N/A,FALSE,"Sheet1";#N/A,#N/A,FALSE,"Sheet1"}</definedName>
    <definedName name="wrn.aaa." localSheetId="6" hidden="1">{#N/A,#N/A,FALSE,"Sheet1";#N/A,#N/A,FALSE,"Sheet1";#N/A,#N/A,FALSE,"Sheet1"}</definedName>
    <definedName name="wrn.aaa." localSheetId="8" hidden="1">{#N/A,#N/A,FALSE,"Sheet1";#N/A,#N/A,FALSE,"Sheet1";#N/A,#N/A,FALSE,"Sheet1"}</definedName>
    <definedName name="wrn.aaa." localSheetId="7" hidden="1">{#N/A,#N/A,FALSE,"Sheet1";#N/A,#N/A,FALSE,"Sheet1";#N/A,#N/A,FALSE,"Sheet1"}</definedName>
    <definedName name="wrn.aaa." localSheetId="9" hidden="1">{#N/A,#N/A,FALSE,"Sheet1";#N/A,#N/A,FALSE,"Sheet1";#N/A,#N/A,FALSE,"Sheet1"}</definedName>
    <definedName name="wrn.aaa." localSheetId="12" hidden="1">{#N/A,#N/A,FALSE,"Sheet1";#N/A,#N/A,FALSE,"Sheet1";#N/A,#N/A,FALSE,"Sheet1"}</definedName>
    <definedName name="wrn.aaa." hidden="1">{#N/A,#N/A,FALSE,"Sheet1";#N/A,#N/A,FALSE,"Sheet1";#N/A,#N/A,FALSE,"Sheet1"}</definedName>
    <definedName name="wrn.aaa.1" localSheetId="11" hidden="1">{#N/A,#N/A,FALSE,"Sheet1";#N/A,#N/A,FALSE,"Sheet1";#N/A,#N/A,FALSE,"Sheet1"}</definedName>
    <definedName name="wrn.aaa.1" localSheetId="9" hidden="1">{#N/A,#N/A,FALSE,"Sheet1";#N/A,#N/A,FALSE,"Sheet1";#N/A,#N/A,FALSE,"Sheet1"}</definedName>
    <definedName name="wrn.aaa.1" localSheetId="12" hidden="1">{#N/A,#N/A,FALSE,"Sheet1";#N/A,#N/A,FALSE,"Sheet1";#N/A,#N/A,FALSE,"Sheet1"}</definedName>
    <definedName name="wrn.aaa.1" hidden="1">{#N/A,#N/A,FALSE,"Sheet1";#N/A,#N/A,FALSE,"Sheet1";#N/A,#N/A,FALSE,"Sheet1"}</definedName>
    <definedName name="wrn.Bang._.ke._.nhan._.hang." localSheetId="10" hidden="1">{#N/A,#N/A,FALSE,"Ke khai NH"}</definedName>
    <definedName name="wrn.Bang._.ke._.nhan._.hang." localSheetId="11" hidden="1">{#N/A,#N/A,FALSE,"Ke khai NH"}</definedName>
    <definedName name="wrn.Bang._.ke._.nhan._.hang." localSheetId="9" hidden="1">{#N/A,#N/A,FALSE,"Ke khai NH"}</definedName>
    <definedName name="wrn.Bang._.ke._.nhan._.hang." localSheetId="12" hidden="1">{#N/A,#N/A,FALSE,"Ke khai NH"}</definedName>
    <definedName name="wrn.Bang._.ke._.nhan._.hang." hidden="1">{#N/A,#N/A,FALSE,"Ke khai NH"}</definedName>
    <definedName name="wrn.cong." localSheetId="10" hidden="1">{#N/A,#N/A,FALSE,"Sheet1"}</definedName>
    <definedName name="wrn.cong." localSheetId="11" hidden="1">{#N/A,#N/A,FALSE,"Sheet1"}</definedName>
    <definedName name="wrn.cong." localSheetId="6" hidden="1">{#N/A,#N/A,FALSE,"Sheet1"}</definedName>
    <definedName name="wrn.cong." localSheetId="8" hidden="1">{#N/A,#N/A,FALSE,"Sheet1"}</definedName>
    <definedName name="wrn.cong." localSheetId="7" hidden="1">{#N/A,#N/A,FALSE,"Sheet1"}</definedName>
    <definedName name="wrn.cong." localSheetId="9" hidden="1">{#N/A,#N/A,FALSE,"Sheet1"}</definedName>
    <definedName name="wrn.cong." localSheetId="12" hidden="1">{#N/A,#N/A,FALSE,"Sheet1"}</definedName>
    <definedName name="wrn.cong." hidden="1">{#N/A,#N/A,FALSE,"Sheet1"}</definedName>
    <definedName name="wrn.Che._.do._.duoc._.huong." localSheetId="10" hidden="1">{#N/A,#N/A,FALSE,"BN (2)"}</definedName>
    <definedName name="wrn.Che._.do._.duoc._.huong." localSheetId="11" hidden="1">{#N/A,#N/A,FALSE,"BN (2)"}</definedName>
    <definedName name="wrn.Che._.do._.duoc._.huong." localSheetId="9" hidden="1">{#N/A,#N/A,FALSE,"BN (2)"}</definedName>
    <definedName name="wrn.Che._.do._.duoc._.huong." localSheetId="12" hidden="1">{#N/A,#N/A,FALSE,"BN (2)"}</definedName>
    <definedName name="wrn.Che._.do._.duoc._.huong." hidden="1">{#N/A,#N/A,FALSE,"BN (2)"}</definedName>
    <definedName name="wrn.chi._.tiÆt." localSheetId="10" hidden="1">{#N/A,#N/A,FALSE,"Chi tiÆt"}</definedName>
    <definedName name="wrn.chi._.tiÆt." localSheetId="11" hidden="1">{#N/A,#N/A,FALSE,"Chi tiÆt"}</definedName>
    <definedName name="wrn.chi._.tiÆt." localSheetId="6" hidden="1">{#N/A,#N/A,FALSE,"Chi tiÆt"}</definedName>
    <definedName name="wrn.chi._.tiÆt." localSheetId="8" hidden="1">{#N/A,#N/A,FALSE,"Chi tiÆt"}</definedName>
    <definedName name="wrn.chi._.tiÆt." localSheetId="7" hidden="1">{#N/A,#N/A,FALSE,"Chi tiÆt"}</definedName>
    <definedName name="wrn.chi._.tiÆt." localSheetId="9" hidden="1">{#N/A,#N/A,FALSE,"Chi tiÆt"}</definedName>
    <definedName name="wrn.chi._.tiÆt." localSheetId="12" hidden="1">{#N/A,#N/A,FALSE,"Chi tiÆt"}</definedName>
    <definedName name="wrn.chi._.tiÆt." hidden="1">{#N/A,#N/A,FALSE,"Chi tiÆt"}</definedName>
    <definedName name="wrn.Giáy._.bao._.no." localSheetId="10" hidden="1">{#N/A,#N/A,FALSE,"BN"}</definedName>
    <definedName name="wrn.Giáy._.bao._.no." localSheetId="11" hidden="1">{#N/A,#N/A,FALSE,"BN"}</definedName>
    <definedName name="wrn.Giáy._.bao._.no." localSheetId="9" hidden="1">{#N/A,#N/A,FALSE,"BN"}</definedName>
    <definedName name="wrn.Giáy._.bao._.no." localSheetId="12" hidden="1">{#N/A,#N/A,FALSE,"BN"}</definedName>
    <definedName name="wrn.Giáy._.bao._.no." hidden="1">{#N/A,#N/A,FALSE,"BN"}</definedName>
    <definedName name="wrn.Report." localSheetId="11" hidden="1">{"Offgrid",#N/A,FALSE,"OFFGRID";"Region",#N/A,FALSE,"REGION";"Offgrid -2",#N/A,FALSE,"OFFGRID";"WTP",#N/A,FALSE,"WTP";"WTP -2",#N/A,FALSE,"WTP";"Project",#N/A,FALSE,"PROJECT";"Summary -2",#N/A,FALSE,"SUMMARY"}</definedName>
    <definedName name="wrn.Report." localSheetId="9" hidden="1">{"Offgrid",#N/A,FALSE,"OFFGRID";"Region",#N/A,FALSE,"REGION";"Offgrid -2",#N/A,FALSE,"OFFGRID";"WTP",#N/A,FALSE,"WTP";"WTP -2",#N/A,FALSE,"WTP";"Project",#N/A,FALSE,"PROJECT";"Summary -2",#N/A,FALSE,"SUMMARY"}</definedName>
    <definedName name="wrn.Report." localSheetId="12" hidden="1">{"Offgrid",#N/A,FALSE,"OFFGRID";"Region",#N/A,FALSE,"REGION";"Offgrid -2",#N/A,FALSE,"OFFGRID";"WTP",#N/A,FALSE,"WTP";"WTP -2",#N/A,FALSE,"WTP";"Project",#N/A,FALSE,"PROJECT";"Summary -2",#N/A,FALSE,"SUMMARY"}</definedName>
    <definedName name="wrn.Report." hidden="1">{"Offgrid",#N/A,FALSE,"OFFGRID";"Region",#N/A,FALSE,"REGION";"Offgrid -2",#N/A,FALSE,"OFFGRID";"WTP",#N/A,FALSE,"WTP";"WTP -2",#N/A,FALSE,"WTP";"Project",#N/A,FALSE,"PROJECT";"Summary -2",#N/A,FALSE,"SUMMARY"}</definedName>
    <definedName name="wrn.vd." localSheetId="10" hidden="1">{#N/A,#N/A,TRUE,"BT M200 da 10x20"}</definedName>
    <definedName name="wrn.vd." localSheetId="11" hidden="1">{#N/A,#N/A,TRUE,"BT M200 da 10x20"}</definedName>
    <definedName name="wrn.vd." localSheetId="6" hidden="1">{#N/A,#N/A,TRUE,"BT M200 da 10x20"}</definedName>
    <definedName name="wrn.vd." localSheetId="8" hidden="1">{#N/A,#N/A,TRUE,"BT M200 da 10x20"}</definedName>
    <definedName name="wrn.vd." localSheetId="7" hidden="1">{#N/A,#N/A,TRUE,"BT M200 da 10x20"}</definedName>
    <definedName name="wrn.vd." localSheetId="9" hidden="1">{#N/A,#N/A,TRUE,"BT M200 da 10x20"}</definedName>
    <definedName name="wrn.vd." localSheetId="12" hidden="1">{#N/A,#N/A,TRUE,"BT M200 da 10x20"}</definedName>
    <definedName name="wrn.vd." hidden="1">{#N/A,#N/A,TRUE,"BT M200 da 10x20"}</definedName>
    <definedName name="wrnf.report" localSheetId="11" hidden="1">{"Offgrid",#N/A,FALSE,"OFFGRID";"Region",#N/A,FALSE,"REGION";"Offgrid -2",#N/A,FALSE,"OFFGRID";"WTP",#N/A,FALSE,"WTP";"WTP -2",#N/A,FALSE,"WTP";"Project",#N/A,FALSE,"PROJECT";"Summary -2",#N/A,FALSE,"SUMMARY"}</definedName>
    <definedName name="wrnf.report" localSheetId="9" hidden="1">{"Offgrid",#N/A,FALSE,"OFFGRID";"Region",#N/A,FALSE,"REGION";"Offgrid -2",#N/A,FALSE,"OFFGRID";"WTP",#N/A,FALSE,"WTP";"WTP -2",#N/A,FALSE,"WTP";"Project",#N/A,FALSE,"PROJECT";"Summary -2",#N/A,FALSE,"SUMMARY"}</definedName>
    <definedName name="wrnf.report" localSheetId="12" hidden="1">{"Offgrid",#N/A,FALSE,"OFFGRID";"Region",#N/A,FALSE,"REGION";"Offgrid -2",#N/A,FALSE,"OFFGRID";"WTP",#N/A,FALSE,"WTP";"WTP -2",#N/A,FALSE,"WTP";"Project",#N/A,FALSE,"PROJECT";"Summary -2",#N/A,FALSE,"SUMMARY"}</definedName>
    <definedName name="wrnf.report" hidden="1">{"Offgrid",#N/A,FALSE,"OFFGRID";"Region",#N/A,FALSE,"REGION";"Offgrid -2",#N/A,FALSE,"OFFGRID";"WTP",#N/A,FALSE,"WTP";"WTP -2",#N/A,FALSE,"WTP";"Project",#N/A,FALSE,"PROJECT";"Summary -2",#N/A,FALSE,"SUMMARY"}</definedName>
    <definedName name="x1pind" localSheetId="10">#REF!</definedName>
    <definedName name="x1pind" localSheetId="11">#REF!</definedName>
    <definedName name="x1pind" localSheetId="12">#REF!</definedName>
    <definedName name="x1pind">#REF!</definedName>
    <definedName name="X1pINDnc" localSheetId="10">#REF!</definedName>
    <definedName name="X1pINDnc" localSheetId="11">#REF!</definedName>
    <definedName name="X1pINDnc" localSheetId="4">#REF!</definedName>
    <definedName name="X1pINDnc" localSheetId="5">#REF!</definedName>
    <definedName name="X1pINDnc" localSheetId="12">#REF!</definedName>
    <definedName name="X1pINDnc">#REF!</definedName>
    <definedName name="X1pINDvc" localSheetId="10">#REF!</definedName>
    <definedName name="X1pINDvc" localSheetId="11">#REF!</definedName>
    <definedName name="X1pINDvc" localSheetId="4">#REF!</definedName>
    <definedName name="X1pINDvc" localSheetId="5">#REF!</definedName>
    <definedName name="X1pINDvc" localSheetId="12">#REF!</definedName>
    <definedName name="X1pINDvc">#REF!</definedName>
    <definedName name="X1pINDvl" localSheetId="4">#REF!</definedName>
    <definedName name="X1pINDvl" localSheetId="5">#REF!</definedName>
    <definedName name="X1pINDvl" localSheetId="12">#REF!</definedName>
    <definedName name="X1pINDvl">#REF!</definedName>
    <definedName name="x1pint" localSheetId="12">#REF!</definedName>
    <definedName name="x1pint">#REF!</definedName>
    <definedName name="x1ping" localSheetId="12">#REF!</definedName>
    <definedName name="x1ping">#REF!</definedName>
    <definedName name="X1pINGnc" localSheetId="4">#REF!</definedName>
    <definedName name="X1pINGnc" localSheetId="5">#REF!</definedName>
    <definedName name="X1pINGnc" localSheetId="12">#REF!</definedName>
    <definedName name="X1pINGnc">#REF!</definedName>
    <definedName name="X1pINGvc" localSheetId="4">#REF!</definedName>
    <definedName name="X1pINGvc" localSheetId="5">#REF!</definedName>
    <definedName name="X1pINGvc" localSheetId="12">#REF!</definedName>
    <definedName name="X1pINGvc">#REF!</definedName>
    <definedName name="X1pINGvl" localSheetId="4">#REF!</definedName>
    <definedName name="X1pINGvl" localSheetId="5">#REF!</definedName>
    <definedName name="X1pINGvl" localSheetId="12">#REF!</definedName>
    <definedName name="X1pINGvl">#REF!</definedName>
    <definedName name="XBCNCKT">5600</definedName>
    <definedName name="XCCT">0.5</definedName>
    <definedName name="xd0.6" localSheetId="12">#REF!</definedName>
    <definedName name="xd0.6">#REF!</definedName>
    <definedName name="xd1.3" localSheetId="12">#REF!</definedName>
    <definedName name="xd1.3">#REF!</definedName>
    <definedName name="xd1.5" localSheetId="12">#REF!</definedName>
    <definedName name="xd1.5">#REF!</definedName>
    <definedName name="xfco" localSheetId="12">#REF!</definedName>
    <definedName name="xfco">#REF!</definedName>
    <definedName name="xfco3p" localSheetId="4">#REF!</definedName>
    <definedName name="xfco3p" localSheetId="5">#REF!</definedName>
    <definedName name="xfco3p" localSheetId="12">#REF!</definedName>
    <definedName name="xfco3p">#REF!</definedName>
    <definedName name="XFCOnc" localSheetId="12">#REF!</definedName>
    <definedName name="XFCOnc">#REF!</definedName>
    <definedName name="xfcotnc" localSheetId="4">#REF!</definedName>
    <definedName name="xfcotnc" localSheetId="5">#REF!</definedName>
    <definedName name="xfcotnc" localSheetId="12">#REF!</definedName>
    <definedName name="xfcotnc">#REF!</definedName>
    <definedName name="xfcotvl" localSheetId="4">#REF!</definedName>
    <definedName name="xfcotvl" localSheetId="5">#REF!</definedName>
    <definedName name="xfcotvl" localSheetId="12">#REF!</definedName>
    <definedName name="xfcotvl">#REF!</definedName>
    <definedName name="XFCOvl" localSheetId="12">#REF!</definedName>
    <definedName name="XFCOvl">#REF!</definedName>
    <definedName name="xgc100" localSheetId="4">#REF!</definedName>
    <definedName name="xgc100" localSheetId="5">#REF!</definedName>
    <definedName name="xgc100" localSheetId="12">#REF!</definedName>
    <definedName name="xgc100">#REF!</definedName>
    <definedName name="xgc150" localSheetId="4">#REF!</definedName>
    <definedName name="xgc150" localSheetId="5">#REF!</definedName>
    <definedName name="xgc150" localSheetId="12">#REF!</definedName>
    <definedName name="xgc150">#REF!</definedName>
    <definedName name="xgc200" localSheetId="4">#REF!</definedName>
    <definedName name="xgc200" localSheetId="5">#REF!</definedName>
    <definedName name="xgc200" localSheetId="12">#REF!</definedName>
    <definedName name="xgc200">#REF!</definedName>
    <definedName name="xh" localSheetId="4">#REF!</definedName>
    <definedName name="xh" localSheetId="5">#REF!</definedName>
    <definedName name="xh" localSheetId="12">#REF!</definedName>
    <definedName name="xh">#REF!</definedName>
    <definedName name="xhn" localSheetId="12">#REF!</definedName>
    <definedName name="xhn">#REF!</definedName>
    <definedName name="xig" localSheetId="12">#REF!</definedName>
    <definedName name="xig">#REF!</definedName>
    <definedName name="xig1" localSheetId="12">#REF!</definedName>
    <definedName name="xig1">#REF!</definedName>
    <definedName name="xig1p" localSheetId="4">#REF!</definedName>
    <definedName name="xig1p" localSheetId="5">#REF!</definedName>
    <definedName name="xig1p" localSheetId="12">#REF!</definedName>
    <definedName name="xig1p">#REF!</definedName>
    <definedName name="xig3p" localSheetId="4">#REF!</definedName>
    <definedName name="xig3p" localSheetId="5">#REF!</definedName>
    <definedName name="xig3p" localSheetId="12">#REF!</definedName>
    <definedName name="xig3p">#REF!</definedName>
    <definedName name="XIGnc" localSheetId="4">#REF!</definedName>
    <definedName name="XIGnc" localSheetId="5">#REF!</definedName>
    <definedName name="XIGnc" localSheetId="12">#REF!</definedName>
    <definedName name="XIGnc">#REF!</definedName>
    <definedName name="XIGvc" localSheetId="4">#REF!</definedName>
    <definedName name="XIGvc" localSheetId="5">#REF!</definedName>
    <definedName name="XIGvc" localSheetId="12">#REF!</definedName>
    <definedName name="XIGvc">#REF!</definedName>
    <definedName name="XIGvl" localSheetId="4">#REF!</definedName>
    <definedName name="XIGvl" localSheetId="5">#REF!</definedName>
    <definedName name="XIGvl" localSheetId="12">#REF!</definedName>
    <definedName name="XIGvl">#REF!</definedName>
    <definedName name="ximang" localSheetId="4">#REF!</definedName>
    <definedName name="ximang" localSheetId="5">#REF!</definedName>
    <definedName name="ximang" localSheetId="12">#REF!</definedName>
    <definedName name="ximang">#REF!</definedName>
    <definedName name="xin" localSheetId="12">#REF!</definedName>
    <definedName name="xin">#REF!</definedName>
    <definedName name="xin190" localSheetId="12">#REF!</definedName>
    <definedName name="xin190">#REF!</definedName>
    <definedName name="xin1903p" localSheetId="4">#REF!</definedName>
    <definedName name="xin1903p" localSheetId="5">#REF!</definedName>
    <definedName name="xin1903p" localSheetId="12">#REF!</definedName>
    <definedName name="xin1903p">#REF!</definedName>
    <definedName name="xin3p" localSheetId="4">#REF!</definedName>
    <definedName name="xin3p" localSheetId="5">#REF!</definedName>
    <definedName name="xin3p" localSheetId="12">#REF!</definedName>
    <definedName name="xin3p">#REF!</definedName>
    <definedName name="xind" localSheetId="12">#REF!</definedName>
    <definedName name="xind">#REF!</definedName>
    <definedName name="xind1p" localSheetId="4">#REF!</definedName>
    <definedName name="xind1p" localSheetId="5">#REF!</definedName>
    <definedName name="xind1p" localSheetId="12">#REF!</definedName>
    <definedName name="xind1p">#REF!</definedName>
    <definedName name="xind3p" localSheetId="4">#REF!</definedName>
    <definedName name="xind3p" localSheetId="5">#REF!</definedName>
    <definedName name="xind3p" localSheetId="12">#REF!</definedName>
    <definedName name="xind3p">#REF!</definedName>
    <definedName name="xindnc1p" localSheetId="4">#REF!</definedName>
    <definedName name="xindnc1p" localSheetId="5">#REF!</definedName>
    <definedName name="xindnc1p" localSheetId="12">#REF!</definedName>
    <definedName name="xindnc1p">#REF!</definedName>
    <definedName name="xindvl1p" localSheetId="4">#REF!</definedName>
    <definedName name="xindvl1p" localSheetId="5">#REF!</definedName>
    <definedName name="xindvl1p" localSheetId="12">#REF!</definedName>
    <definedName name="xindvl1p">#REF!</definedName>
    <definedName name="XINnc" localSheetId="12">#REF!</definedName>
    <definedName name="XINnc">#REF!</definedName>
    <definedName name="xint1p" localSheetId="4">#REF!</definedName>
    <definedName name="xint1p" localSheetId="5">#REF!</definedName>
    <definedName name="xint1p" localSheetId="12">#REF!</definedName>
    <definedName name="xint1p">#REF!</definedName>
    <definedName name="XINvc" localSheetId="4">#REF!</definedName>
    <definedName name="XINvc" localSheetId="5">#REF!</definedName>
    <definedName name="XINvc" localSheetId="12">#REF!</definedName>
    <definedName name="XINvc">#REF!</definedName>
    <definedName name="XINvl" localSheetId="12">#REF!</definedName>
    <definedName name="XINvl">#REF!</definedName>
    <definedName name="xing1p" localSheetId="4">#REF!</definedName>
    <definedName name="xing1p" localSheetId="5">#REF!</definedName>
    <definedName name="xing1p" localSheetId="12">#REF!</definedName>
    <definedName name="xing1p">#REF!</definedName>
    <definedName name="xingnc1p" localSheetId="4">#REF!</definedName>
    <definedName name="xingnc1p" localSheetId="5">#REF!</definedName>
    <definedName name="xingnc1p" localSheetId="12">#REF!</definedName>
    <definedName name="xingnc1p">#REF!</definedName>
    <definedName name="xingvl1p" localSheetId="4">#REF!</definedName>
    <definedName name="xingvl1p" localSheetId="5">#REF!</definedName>
    <definedName name="xingvl1p" localSheetId="12">#REF!</definedName>
    <definedName name="xingvl1p">#REF!</definedName>
    <definedName name="xit" localSheetId="12">#REF!</definedName>
    <definedName name="xit">#REF!</definedName>
    <definedName name="xit1" localSheetId="12">#REF!</definedName>
    <definedName name="xit1">#REF!</definedName>
    <definedName name="xit1p" localSheetId="4">#REF!</definedName>
    <definedName name="xit1p" localSheetId="5">#REF!</definedName>
    <definedName name="xit1p" localSheetId="12">#REF!</definedName>
    <definedName name="xit1p">#REF!</definedName>
    <definedName name="xit3p" localSheetId="4">#REF!</definedName>
    <definedName name="xit3p" localSheetId="5">#REF!</definedName>
    <definedName name="xit3p" localSheetId="12">#REF!</definedName>
    <definedName name="xit3p">#REF!</definedName>
    <definedName name="XITnc" localSheetId="4">#REF!</definedName>
    <definedName name="XITnc" localSheetId="5">#REF!</definedName>
    <definedName name="XITnc" localSheetId="12">#REF!</definedName>
    <definedName name="XITnc">#REF!</definedName>
    <definedName name="XITvc" localSheetId="4">#REF!</definedName>
    <definedName name="XITvc" localSheetId="5">#REF!</definedName>
    <definedName name="XITvc" localSheetId="12">#REF!</definedName>
    <definedName name="XITvc">#REF!</definedName>
    <definedName name="XITvl" localSheetId="4">#REF!</definedName>
    <definedName name="XITvl" localSheetId="5">#REF!</definedName>
    <definedName name="XITvl" localSheetId="12">#REF!</definedName>
    <definedName name="XITvl">#REF!</definedName>
    <definedName name="xk0.6" localSheetId="12">#REF!</definedName>
    <definedName name="xk0.6">#REF!</definedName>
    <definedName name="xk1.3" localSheetId="12">#REF!</definedName>
    <definedName name="xk1.3">#REF!</definedName>
    <definedName name="xk1.5" localSheetId="12">#REF!</definedName>
    <definedName name="xk1.5">#REF!</definedName>
    <definedName name="xld1.4" localSheetId="12">#REF!</definedName>
    <definedName name="xld1.4">#REF!</definedName>
    <definedName name="xlk1.4" localSheetId="12">#REF!</definedName>
    <definedName name="xlk1.4">#REF!</definedName>
    <definedName name="xls" localSheetId="10" hidden="1">{"'Sheet1'!$L$16"}</definedName>
    <definedName name="xls" localSheetId="11" hidden="1">{"'Sheet1'!$L$16"}</definedName>
    <definedName name="xls" localSheetId="6" hidden="1">{"'Sheet1'!$L$16"}</definedName>
    <definedName name="xls" localSheetId="8" hidden="1">{"'Sheet1'!$L$16"}</definedName>
    <definedName name="xls" localSheetId="7" hidden="1">{"'Sheet1'!$L$16"}</definedName>
    <definedName name="xls" localSheetId="9" hidden="1">{"'Sheet1'!$L$16"}</definedName>
    <definedName name="xls" localSheetId="12" hidden="1">{"'Sheet1'!$L$16"}</definedName>
    <definedName name="xls" hidden="1">{"'Sheet1'!$L$16"}</definedName>
    <definedName name="xlttbninh" localSheetId="10" hidden="1">{"'Sheet1'!$L$16"}</definedName>
    <definedName name="xlttbninh" localSheetId="11" hidden="1">{"'Sheet1'!$L$16"}</definedName>
    <definedName name="xlttbninh" localSheetId="6" hidden="1">{"'Sheet1'!$L$16"}</definedName>
    <definedName name="xlttbninh" localSheetId="8" hidden="1">{"'Sheet1'!$L$16"}</definedName>
    <definedName name="xlttbninh" localSheetId="7" hidden="1">{"'Sheet1'!$L$16"}</definedName>
    <definedName name="xlttbninh" localSheetId="9" hidden="1">{"'Sheet1'!$L$16"}</definedName>
    <definedName name="xlttbninh" localSheetId="12" hidden="1">{"'Sheet1'!$L$16"}</definedName>
    <definedName name="xlttbninh" hidden="1">{"'Sheet1'!$L$16"}</definedName>
    <definedName name="XM" localSheetId="4">#REF!</definedName>
    <definedName name="XM" localSheetId="5">#REF!</definedName>
    <definedName name="XM" localSheetId="12">#REF!</definedName>
    <definedName name="XM">#REF!</definedName>
    <definedName name="xmcax" localSheetId="4">#REF!</definedName>
    <definedName name="xmcax" localSheetId="5">#REF!</definedName>
    <definedName name="xmcax" localSheetId="12">#REF!</definedName>
    <definedName name="xmcax">#REF!</definedName>
    <definedName name="xn" localSheetId="4">#REF!</definedName>
    <definedName name="xn" localSheetId="5">#REF!</definedName>
    <definedName name="xn" localSheetId="12">#REF!</definedName>
    <definedName name="xn">#REF!</definedName>
    <definedName name="XTKKTTC">7500</definedName>
    <definedName name="xx" localSheetId="10">#REF!</definedName>
    <definedName name="xx" localSheetId="11">#REF!</definedName>
    <definedName name="xx" localSheetId="4">#REF!</definedName>
    <definedName name="xx" localSheetId="5">#REF!</definedName>
    <definedName name="xx" localSheetId="12">#REF!</definedName>
    <definedName name="xx">#REF!</definedName>
    <definedName name="y" localSheetId="10">#REF!</definedName>
    <definedName name="y" localSheetId="11">#REF!</definedName>
    <definedName name="y" localSheetId="4">#REF!</definedName>
    <definedName name="y" localSheetId="5">#REF!</definedName>
    <definedName name="y" localSheetId="12">#REF!</definedName>
    <definedName name="y">#REF!</definedName>
    <definedName name="Yenthanh2" localSheetId="11" hidden="1">{"'Sheet1'!$L$16"}</definedName>
    <definedName name="Yenthanh2" localSheetId="9" hidden="1">{"'Sheet1'!$L$16"}</definedName>
    <definedName name="Yenthanh2" localSheetId="12" hidden="1">{"'Sheet1'!$L$16"}</definedName>
    <definedName name="Yenthanh2" hidden="1">{"'Sheet1'!$L$16"}</definedName>
    <definedName name="z" localSheetId="10">#REF!</definedName>
    <definedName name="z" localSheetId="11">#REF!</definedName>
    <definedName name="z" localSheetId="12">#REF!</definedName>
    <definedName name="z">#REF!</definedName>
    <definedName name="ZXD" localSheetId="12">#REF!</definedName>
    <definedName name="ZXD">#REF!</definedName>
    <definedName name="ZYX" localSheetId="4">#REF!</definedName>
    <definedName name="ZYX" localSheetId="5">#REF!</definedName>
    <definedName name="ZYX" localSheetId="12">#REF!</definedName>
    <definedName name="ZYX">#REF!</definedName>
    <definedName name="ZZZ" localSheetId="4">#REF!</definedName>
    <definedName name="ZZZ" localSheetId="5">#REF!</definedName>
    <definedName name="ZZZ" localSheetId="12">#REF!</definedName>
    <definedName name="ZZZ">#REF!</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R39" i="196" l="1"/>
  <c r="CQ39" i="196"/>
  <c r="V13" i="197" l="1"/>
  <c r="A4" i="197" l="1"/>
  <c r="AE44" i="179"/>
  <c r="Y44" i="179"/>
  <c r="AB44" i="179"/>
  <c r="AA44" i="179" s="1"/>
  <c r="AF44" i="179"/>
  <c r="AB24" i="178" l="1"/>
  <c r="AB22" i="178" s="1"/>
  <c r="W573" i="198" l="1"/>
  <c r="X573" i="198" s="1"/>
  <c r="W572" i="198"/>
  <c r="X572" i="198" s="1"/>
  <c r="W571" i="198"/>
  <c r="X571" i="198" s="1"/>
  <c r="W570" i="198"/>
  <c r="X570" i="198" s="1"/>
  <c r="W569" i="198"/>
  <c r="X569" i="198" s="1"/>
  <c r="W568" i="198"/>
  <c r="X568" i="198" s="1"/>
  <c r="W567" i="198"/>
  <c r="X567" i="198" s="1"/>
  <c r="W566" i="198"/>
  <c r="X566" i="198" s="1"/>
  <c r="W565" i="198"/>
  <c r="X565" i="198" s="1"/>
  <c r="W564" i="198"/>
  <c r="X564" i="198" s="1"/>
  <c r="W563" i="198"/>
  <c r="X563" i="198" s="1"/>
  <c r="W562" i="198"/>
  <c r="X562" i="198" s="1"/>
  <c r="W561" i="198"/>
  <c r="X561" i="198" s="1"/>
  <c r="W560" i="198"/>
  <c r="X560" i="198" s="1"/>
  <c r="W559" i="198"/>
  <c r="X559" i="198" s="1"/>
  <c r="W558" i="198"/>
  <c r="X558" i="198" s="1"/>
  <c r="W557" i="198"/>
  <c r="X557" i="198" s="1"/>
  <c r="W556" i="198"/>
  <c r="X556" i="198" s="1"/>
  <c r="W555" i="198"/>
  <c r="X555" i="198" s="1"/>
  <c r="W554" i="198"/>
  <c r="X554" i="198" s="1"/>
  <c r="W553" i="198"/>
  <c r="X553" i="198" s="1"/>
  <c r="W552" i="198"/>
  <c r="X552" i="198" s="1"/>
  <c r="W551" i="198"/>
  <c r="X551" i="198" s="1"/>
  <c r="W550" i="198"/>
  <c r="X550" i="198" s="1"/>
  <c r="W549" i="198"/>
  <c r="X549" i="198" s="1"/>
  <c r="W548" i="198"/>
  <c r="X548" i="198" s="1"/>
  <c r="W547" i="198"/>
  <c r="X547" i="198" s="1"/>
  <c r="W546" i="198"/>
  <c r="X546" i="198" s="1"/>
  <c r="W545" i="198"/>
  <c r="X545" i="198" s="1"/>
  <c r="W544" i="198"/>
  <c r="X544" i="198" s="1"/>
  <c r="W543" i="198"/>
  <c r="X543" i="198" s="1"/>
  <c r="W542" i="198"/>
  <c r="X542" i="198" s="1"/>
  <c r="W541" i="198"/>
  <c r="X541" i="198" s="1"/>
  <c r="W540" i="198"/>
  <c r="X540" i="198" s="1"/>
  <c r="W539" i="198"/>
  <c r="X539" i="198" s="1"/>
  <c r="W538" i="198"/>
  <c r="X538" i="198" s="1"/>
  <c r="W537" i="198"/>
  <c r="X537" i="198" s="1"/>
  <c r="W536" i="198"/>
  <c r="X536" i="198" s="1"/>
  <c r="W535" i="198"/>
  <c r="X535" i="198" s="1"/>
  <c r="W534" i="198"/>
  <c r="X534" i="198" s="1"/>
  <c r="W533" i="198"/>
  <c r="X533" i="198" s="1"/>
  <c r="W532" i="198"/>
  <c r="X532" i="198" s="1"/>
  <c r="W531" i="198"/>
  <c r="X531" i="198" s="1"/>
  <c r="W530" i="198"/>
  <c r="X530" i="198" s="1"/>
  <c r="W529" i="198"/>
  <c r="X529" i="198" s="1"/>
  <c r="V529" i="198"/>
  <c r="X528" i="198"/>
  <c r="W528" i="198"/>
  <c r="V528" i="198"/>
  <c r="W527" i="198"/>
  <c r="X527" i="198" s="1"/>
  <c r="V527" i="198"/>
  <c r="X526" i="198"/>
  <c r="W526" i="198"/>
  <c r="V526" i="198"/>
  <c r="W525" i="198"/>
  <c r="X525" i="198" s="1"/>
  <c r="V525" i="198"/>
  <c r="X524" i="198"/>
  <c r="W524" i="198"/>
  <c r="V524" i="198"/>
  <c r="W523" i="198"/>
  <c r="X523" i="198" s="1"/>
  <c r="V523" i="198"/>
  <c r="X522" i="198"/>
  <c r="W522" i="198"/>
  <c r="V522" i="198"/>
  <c r="W521" i="198"/>
  <c r="X521" i="198" s="1"/>
  <c r="V521" i="198"/>
  <c r="X520" i="198"/>
  <c r="W520" i="198"/>
  <c r="V520" i="198"/>
  <c r="W519" i="198"/>
  <c r="X519" i="198" s="1"/>
  <c r="V519" i="198"/>
  <c r="W518" i="198"/>
  <c r="X518" i="198" s="1"/>
  <c r="V518" i="198"/>
  <c r="X517" i="198"/>
  <c r="W517" i="198"/>
  <c r="V517" i="198"/>
  <c r="W516" i="198"/>
  <c r="X516" i="198" s="1"/>
  <c r="V516" i="198"/>
  <c r="X515" i="198"/>
  <c r="W515" i="198"/>
  <c r="V515" i="198"/>
  <c r="W514" i="198"/>
  <c r="W513" i="198"/>
  <c r="X513" i="198" s="1"/>
  <c r="V513" i="198"/>
  <c r="W512" i="198"/>
  <c r="X512" i="198" s="1"/>
  <c r="V512" i="198"/>
  <c r="W511" i="198"/>
  <c r="W510" i="198"/>
  <c r="X510" i="198" s="1"/>
  <c r="V510" i="198"/>
  <c r="W509" i="198"/>
  <c r="X508" i="198"/>
  <c r="W508" i="198"/>
  <c r="V508" i="198"/>
  <c r="W507" i="198"/>
  <c r="X507" i="198" s="1"/>
  <c r="V507" i="198"/>
  <c r="W506" i="198"/>
  <c r="X506" i="198" s="1"/>
  <c r="V506" i="198"/>
  <c r="W505" i="198"/>
  <c r="X505" i="198" s="1"/>
  <c r="V505" i="198"/>
  <c r="W504" i="198"/>
  <c r="X504" i="198" s="1"/>
  <c r="V504" i="198"/>
  <c r="A504" i="198"/>
  <c r="A505" i="198" s="1"/>
  <c r="A506" i="198" s="1"/>
  <c r="A507" i="198" s="1"/>
  <c r="A508" i="198" s="1"/>
  <c r="A509" i="198" s="1"/>
  <c r="A510" i="198" s="1"/>
  <c r="A511" i="198" s="1"/>
  <c r="A512" i="198" s="1"/>
  <c r="A513" i="198" s="1"/>
  <c r="A514" i="198" s="1"/>
  <c r="A515" i="198" s="1"/>
  <c r="A516" i="198" s="1"/>
  <c r="A517" i="198" s="1"/>
  <c r="A518" i="198" s="1"/>
  <c r="A519" i="198" s="1"/>
  <c r="A520" i="198" s="1"/>
  <c r="A521" i="198" s="1"/>
  <c r="A522" i="198" s="1"/>
  <c r="A523" i="198" s="1"/>
  <c r="A524" i="198" s="1"/>
  <c r="A525" i="198" s="1"/>
  <c r="A526" i="198" s="1"/>
  <c r="A527" i="198" s="1"/>
  <c r="A528" i="198" s="1"/>
  <c r="A529" i="198" s="1"/>
  <c r="A530" i="198" s="1"/>
  <c r="A531" i="198" s="1"/>
  <c r="A532" i="198" s="1"/>
  <c r="A533" i="198" s="1"/>
  <c r="A534" i="198" s="1"/>
  <c r="A535" i="198" s="1"/>
  <c r="A536" i="198" s="1"/>
  <c r="A537" i="198" s="1"/>
  <c r="A538" i="198" s="1"/>
  <c r="A539" i="198" s="1"/>
  <c r="A540" i="198" s="1"/>
  <c r="A541" i="198" s="1"/>
  <c r="A542" i="198" s="1"/>
  <c r="A543" i="198" s="1"/>
  <c r="A544" i="198" s="1"/>
  <c r="A545" i="198" s="1"/>
  <c r="A546" i="198" s="1"/>
  <c r="A547" i="198" s="1"/>
  <c r="A548" i="198" s="1"/>
  <c r="A549" i="198" s="1"/>
  <c r="A550" i="198" s="1"/>
  <c r="A551" i="198" s="1"/>
  <c r="A552" i="198" s="1"/>
  <c r="A553" i="198" s="1"/>
  <c r="A554" i="198" s="1"/>
  <c r="A555" i="198" s="1"/>
  <c r="A556" i="198" s="1"/>
  <c r="A557" i="198" s="1"/>
  <c r="A558" i="198" s="1"/>
  <c r="A559" i="198" s="1"/>
  <c r="A560" i="198" s="1"/>
  <c r="A561" i="198" s="1"/>
  <c r="A562" i="198" s="1"/>
  <c r="A563" i="198" s="1"/>
  <c r="A564" i="198" s="1"/>
  <c r="A565" i="198" s="1"/>
  <c r="A566" i="198" s="1"/>
  <c r="A567" i="198" s="1"/>
  <c r="A568" i="198" s="1"/>
  <c r="A569" i="198" s="1"/>
  <c r="A570" i="198" s="1"/>
  <c r="A571" i="198" s="1"/>
  <c r="A572" i="198" s="1"/>
  <c r="A573" i="198" s="1"/>
  <c r="W503" i="198"/>
  <c r="V503" i="198"/>
  <c r="U502" i="198"/>
  <c r="V502" i="198" s="1"/>
  <c r="T502" i="198"/>
  <c r="S502" i="198"/>
  <c r="R502" i="198"/>
  <c r="R499" i="198" s="1"/>
  <c r="Q502" i="198"/>
  <c r="P502" i="198"/>
  <c r="O502" i="198"/>
  <c r="N502" i="198"/>
  <c r="N499" i="198" s="1"/>
  <c r="M502" i="198"/>
  <c r="L502" i="198"/>
  <c r="K502" i="198"/>
  <c r="J502" i="198"/>
  <c r="J499" i="198" s="1"/>
  <c r="W501" i="198"/>
  <c r="X501" i="198" s="1"/>
  <c r="V501" i="198"/>
  <c r="W500" i="198"/>
  <c r="U500" i="198"/>
  <c r="T500" i="198"/>
  <c r="T499" i="198" s="1"/>
  <c r="S500" i="198"/>
  <c r="R500" i="198"/>
  <c r="Q500" i="198"/>
  <c r="P500" i="198"/>
  <c r="O500" i="198"/>
  <c r="O499" i="198" s="1"/>
  <c r="N500" i="198"/>
  <c r="M500" i="198"/>
  <c r="M499" i="198" s="1"/>
  <c r="L500" i="198"/>
  <c r="L499" i="198" s="1"/>
  <c r="K500" i="198"/>
  <c r="J500" i="198"/>
  <c r="S499" i="198"/>
  <c r="Q499" i="198"/>
  <c r="P499" i="198"/>
  <c r="K499" i="198"/>
  <c r="X498" i="198"/>
  <c r="W498" i="198"/>
  <c r="W497" i="198"/>
  <c r="X497" i="198" s="1"/>
  <c r="W496" i="198"/>
  <c r="X496" i="198" s="1"/>
  <c r="X495" i="198"/>
  <c r="W495" i="198"/>
  <c r="X494" i="198"/>
  <c r="W494" i="198"/>
  <c r="AA493" i="198"/>
  <c r="U493" i="198"/>
  <c r="T493" i="198"/>
  <c r="S493" i="198"/>
  <c r="R493" i="198"/>
  <c r="Q493" i="198"/>
  <c r="P493" i="198"/>
  <c r="O493" i="198"/>
  <c r="N493" i="198"/>
  <c r="M493" i="198"/>
  <c r="L493" i="198"/>
  <c r="K493" i="198"/>
  <c r="J493" i="198"/>
  <c r="W490" i="198"/>
  <c r="X490" i="198" s="1"/>
  <c r="V489" i="198"/>
  <c r="U489" i="198"/>
  <c r="T489" i="198"/>
  <c r="S489" i="198"/>
  <c r="R489" i="198"/>
  <c r="Q489" i="198"/>
  <c r="P489" i="198"/>
  <c r="O489" i="198"/>
  <c r="N489" i="198"/>
  <c r="M489" i="198"/>
  <c r="L489" i="198"/>
  <c r="K489" i="198"/>
  <c r="J489" i="198"/>
  <c r="W487" i="198"/>
  <c r="V487" i="198"/>
  <c r="U487" i="198"/>
  <c r="T487" i="198"/>
  <c r="S487" i="198"/>
  <c r="R487" i="198"/>
  <c r="Q487" i="198"/>
  <c r="P487" i="198"/>
  <c r="O487" i="198"/>
  <c r="N487" i="198"/>
  <c r="M487" i="198"/>
  <c r="L487" i="198"/>
  <c r="K487" i="198"/>
  <c r="J487" i="198"/>
  <c r="W485" i="198"/>
  <c r="V485" i="198"/>
  <c r="U485" i="198"/>
  <c r="T485" i="198"/>
  <c r="S485" i="198"/>
  <c r="R485" i="198"/>
  <c r="Q485" i="198"/>
  <c r="P485" i="198"/>
  <c r="O485" i="198"/>
  <c r="N485" i="198"/>
  <c r="M485" i="198"/>
  <c r="L485" i="198"/>
  <c r="K485" i="198"/>
  <c r="J485" i="198"/>
  <c r="W484" i="198"/>
  <c r="X484" i="198" s="1"/>
  <c r="W483" i="198"/>
  <c r="X483" i="198" s="1"/>
  <c r="W482" i="198"/>
  <c r="X482" i="198" s="1"/>
  <c r="V482" i="198"/>
  <c r="X481" i="198"/>
  <c r="W481" i="198"/>
  <c r="W480" i="198" s="1"/>
  <c r="X480" i="198" s="1"/>
  <c r="V481" i="198"/>
  <c r="V480" i="198"/>
  <c r="U480" i="198"/>
  <c r="T480" i="198"/>
  <c r="S480" i="198"/>
  <c r="R480" i="198"/>
  <c r="Q480" i="198"/>
  <c r="P480" i="198"/>
  <c r="O480" i="198"/>
  <c r="N480" i="198"/>
  <c r="M480" i="198"/>
  <c r="L480" i="198"/>
  <c r="K480" i="198"/>
  <c r="J480" i="198"/>
  <c r="W479" i="198"/>
  <c r="X479" i="198" s="1"/>
  <c r="V479" i="198"/>
  <c r="X478" i="198"/>
  <c r="W478" i="198"/>
  <c r="V478" i="198"/>
  <c r="W477" i="198"/>
  <c r="X477" i="198" s="1"/>
  <c r="V477" i="198"/>
  <c r="S477" i="198"/>
  <c r="W476" i="198"/>
  <c r="X476" i="198" s="1"/>
  <c r="V476" i="198"/>
  <c r="S476" i="198"/>
  <c r="X475" i="198"/>
  <c r="W475" i="198"/>
  <c r="V475" i="198"/>
  <c r="W474" i="198"/>
  <c r="X474" i="198" s="1"/>
  <c r="V474" i="198"/>
  <c r="S474" i="198"/>
  <c r="W473" i="198"/>
  <c r="X473" i="198" s="1"/>
  <c r="V473" i="198"/>
  <c r="S473" i="198"/>
  <c r="X472" i="198"/>
  <c r="W472" i="198"/>
  <c r="V472" i="198"/>
  <c r="W471" i="198"/>
  <c r="V471" i="198"/>
  <c r="U470" i="198"/>
  <c r="T470" i="198"/>
  <c r="V470" i="198" s="1"/>
  <c r="R470" i="198"/>
  <c r="R469" i="198" s="1"/>
  <c r="Q470" i="198"/>
  <c r="Q469" i="198" s="1"/>
  <c r="Q454" i="198" s="1"/>
  <c r="P470" i="198"/>
  <c r="O470" i="198"/>
  <c r="N470" i="198"/>
  <c r="M470" i="198"/>
  <c r="L470" i="198"/>
  <c r="L469" i="198" s="1"/>
  <c r="K470" i="198"/>
  <c r="K469" i="198" s="1"/>
  <c r="J470" i="198"/>
  <c r="J469" i="198" s="1"/>
  <c r="U469" i="198"/>
  <c r="P469" i="198"/>
  <c r="O469" i="198"/>
  <c r="N469" i="198"/>
  <c r="M469" i="198"/>
  <c r="W468" i="198"/>
  <c r="V468" i="198"/>
  <c r="U467" i="198"/>
  <c r="V467" i="198" s="1"/>
  <c r="T467" i="198"/>
  <c r="S467" i="198"/>
  <c r="R467" i="198"/>
  <c r="Q467" i="198"/>
  <c r="P467" i="198"/>
  <c r="O467" i="198"/>
  <c r="N467" i="198"/>
  <c r="M467" i="198"/>
  <c r="L467" i="198"/>
  <c r="K467" i="198"/>
  <c r="J467" i="198"/>
  <c r="X466" i="198"/>
  <c r="W466" i="198"/>
  <c r="V466" i="198"/>
  <c r="W465" i="198"/>
  <c r="X465" i="198" s="1"/>
  <c r="V465" i="198"/>
  <c r="W464" i="198"/>
  <c r="V464" i="198"/>
  <c r="U463" i="198"/>
  <c r="T463" i="198"/>
  <c r="S463" i="198"/>
  <c r="R463" i="198"/>
  <c r="Q463" i="198"/>
  <c r="P463" i="198"/>
  <c r="O463" i="198"/>
  <c r="N463" i="198"/>
  <c r="M463" i="198"/>
  <c r="L463" i="198"/>
  <c r="K463" i="198"/>
  <c r="J463" i="198"/>
  <c r="W462" i="198"/>
  <c r="X462" i="198" s="1"/>
  <c r="W461" i="198"/>
  <c r="X461" i="198" s="1"/>
  <c r="W460" i="198"/>
  <c r="X460" i="198" s="1"/>
  <c r="V460" i="198"/>
  <c r="X459" i="198"/>
  <c r="W459" i="198"/>
  <c r="V459" i="198"/>
  <c r="W458" i="198"/>
  <c r="X458" i="198" s="1"/>
  <c r="V458" i="198"/>
  <c r="W457" i="198"/>
  <c r="X457" i="198" s="1"/>
  <c r="V457" i="198"/>
  <c r="X456" i="198"/>
  <c r="W456" i="198"/>
  <c r="V456" i="198"/>
  <c r="U455" i="198"/>
  <c r="V455" i="198" s="1"/>
  <c r="T455" i="198"/>
  <c r="S455" i="198"/>
  <c r="R455" i="198"/>
  <c r="Q455" i="198"/>
  <c r="P455" i="198"/>
  <c r="O455" i="198"/>
  <c r="O454" i="198" s="1"/>
  <c r="O450" i="198" s="1"/>
  <c r="N455" i="198"/>
  <c r="M455" i="198"/>
  <c r="L455" i="198"/>
  <c r="K455" i="198"/>
  <c r="J455" i="198"/>
  <c r="X453" i="198"/>
  <c r="W453" i="198"/>
  <c r="V453" i="198"/>
  <c r="W452" i="198"/>
  <c r="X452" i="198" s="1"/>
  <c r="V452" i="198"/>
  <c r="U451" i="198"/>
  <c r="T451" i="198"/>
  <c r="V451" i="198" s="1"/>
  <c r="S451" i="198"/>
  <c r="R451" i="198"/>
  <c r="Q451" i="198"/>
  <c r="P451" i="198"/>
  <c r="O451" i="198"/>
  <c r="N451" i="198"/>
  <c r="M451" i="198"/>
  <c r="L451" i="198"/>
  <c r="K451" i="198"/>
  <c r="J451" i="198"/>
  <c r="W449" i="198"/>
  <c r="X449" i="198" s="1"/>
  <c r="U449" i="198"/>
  <c r="V449" i="198" s="1"/>
  <c r="U448" i="198"/>
  <c r="W448" i="198" s="1"/>
  <c r="X448" i="198" s="1"/>
  <c r="W447" i="198"/>
  <c r="X447" i="198" s="1"/>
  <c r="U447" i="198"/>
  <c r="V447" i="198" s="1"/>
  <c r="Q447" i="198"/>
  <c r="P447" i="198"/>
  <c r="U446" i="198"/>
  <c r="V446" i="198" s="1"/>
  <c r="Q446" i="198"/>
  <c r="P446" i="198"/>
  <c r="U445" i="198"/>
  <c r="W445" i="198" s="1"/>
  <c r="X445" i="198" s="1"/>
  <c r="Q445" i="198"/>
  <c r="P445" i="198"/>
  <c r="X444" i="198"/>
  <c r="V444" i="198"/>
  <c r="Q444" i="198"/>
  <c r="P444" i="198"/>
  <c r="X443" i="198"/>
  <c r="V443" i="198"/>
  <c r="Q443" i="198"/>
  <c r="P443" i="198"/>
  <c r="X442" i="198"/>
  <c r="V442" i="198"/>
  <c r="Q442" i="198"/>
  <c r="P442" i="198"/>
  <c r="W441" i="198"/>
  <c r="T441" i="198"/>
  <c r="Q441" i="198"/>
  <c r="P441" i="198"/>
  <c r="X439" i="198"/>
  <c r="V439" i="198"/>
  <c r="X438" i="198"/>
  <c r="V438" i="198"/>
  <c r="X436" i="198"/>
  <c r="T436" i="198"/>
  <c r="V436" i="198" s="1"/>
  <c r="S436" i="198"/>
  <c r="R436" i="198"/>
  <c r="Z435" i="198"/>
  <c r="X435" i="198"/>
  <c r="V435" i="198"/>
  <c r="J435" i="198"/>
  <c r="J431" i="198" s="1"/>
  <c r="Z434" i="198"/>
  <c r="X434" i="198"/>
  <c r="V434" i="198"/>
  <c r="Z433" i="198"/>
  <c r="V433" i="198"/>
  <c r="T433" i="198"/>
  <c r="X433" i="198" s="1"/>
  <c r="W431" i="198"/>
  <c r="U431" i="198"/>
  <c r="V431" i="198" s="1"/>
  <c r="T431" i="198"/>
  <c r="S431" i="198"/>
  <c r="R431" i="198"/>
  <c r="Q431" i="198"/>
  <c r="P431" i="198"/>
  <c r="O431" i="198"/>
  <c r="O418" i="198" s="1"/>
  <c r="N431" i="198"/>
  <c r="M431" i="198"/>
  <c r="L431" i="198"/>
  <c r="K431" i="198"/>
  <c r="X430" i="198"/>
  <c r="V430" i="198"/>
  <c r="X429" i="198"/>
  <c r="V429" i="198"/>
  <c r="X428" i="198"/>
  <c r="V428" i="198"/>
  <c r="X427" i="198"/>
  <c r="T427" i="198"/>
  <c r="V427" i="198" s="1"/>
  <c r="Z426" i="198"/>
  <c r="X426" i="198"/>
  <c r="V426" i="198"/>
  <c r="R426" i="198"/>
  <c r="X425" i="198"/>
  <c r="V425" i="198"/>
  <c r="R425" i="198"/>
  <c r="W423" i="198"/>
  <c r="U423" i="198"/>
  <c r="S423" i="198"/>
  <c r="Q423" i="198"/>
  <c r="P423" i="198"/>
  <c r="P418" i="198" s="1"/>
  <c r="O423" i="198"/>
  <c r="N423" i="198"/>
  <c r="M423" i="198"/>
  <c r="L423" i="198"/>
  <c r="L418" i="198" s="1"/>
  <c r="K423" i="198"/>
  <c r="J423" i="198"/>
  <c r="T422" i="198"/>
  <c r="K422" i="198"/>
  <c r="K420" i="198" s="1"/>
  <c r="K418" i="198" s="1"/>
  <c r="W420" i="198"/>
  <c r="U420" i="198"/>
  <c r="S420" i="198"/>
  <c r="R420" i="198"/>
  <c r="Q420" i="198"/>
  <c r="P420" i="198"/>
  <c r="O420" i="198"/>
  <c r="N420" i="198"/>
  <c r="M420" i="198"/>
  <c r="M418" i="198" s="1"/>
  <c r="L420" i="198"/>
  <c r="J420" i="198"/>
  <c r="J418" i="198" s="1"/>
  <c r="Q419" i="198"/>
  <c r="P419" i="198"/>
  <c r="O419" i="198"/>
  <c r="N419" i="198"/>
  <c r="M419" i="198"/>
  <c r="L419" i="198"/>
  <c r="W416" i="198"/>
  <c r="X416" i="198" s="1"/>
  <c r="V416" i="198"/>
  <c r="R416" i="198"/>
  <c r="X415" i="198"/>
  <c r="W415" i="198"/>
  <c r="V415" i="198"/>
  <c r="R415" i="198"/>
  <c r="W414" i="198"/>
  <c r="X414" i="198" s="1"/>
  <c r="V414" i="198"/>
  <c r="R414" i="198"/>
  <c r="W413" i="198"/>
  <c r="X413" i="198" s="1"/>
  <c r="V413" i="198"/>
  <c r="R413" i="198"/>
  <c r="R399" i="198" s="1"/>
  <c r="W412" i="198"/>
  <c r="X412" i="198" s="1"/>
  <c r="V412" i="198"/>
  <c r="W411" i="198"/>
  <c r="X411" i="198" s="1"/>
  <c r="V411" i="198"/>
  <c r="Q411" i="198"/>
  <c r="P411" i="198"/>
  <c r="W410" i="198"/>
  <c r="X410" i="198" s="1"/>
  <c r="V410" i="198"/>
  <c r="Q410" i="198"/>
  <c r="P410" i="198"/>
  <c r="X409" i="198"/>
  <c r="W409" i="198"/>
  <c r="V409" i="198"/>
  <c r="Q409" i="198"/>
  <c r="P409" i="198"/>
  <c r="W408" i="198"/>
  <c r="X408" i="198" s="1"/>
  <c r="V408" i="198"/>
  <c r="Q408" i="198"/>
  <c r="P408" i="198"/>
  <c r="X407" i="198"/>
  <c r="W407" i="198"/>
  <c r="V407" i="198"/>
  <c r="Q407" i="198"/>
  <c r="P407" i="198"/>
  <c r="W406" i="198"/>
  <c r="X406" i="198" s="1"/>
  <c r="V406" i="198"/>
  <c r="Q406" i="198"/>
  <c r="P406" i="198"/>
  <c r="W405" i="198"/>
  <c r="X405" i="198" s="1"/>
  <c r="V405" i="198"/>
  <c r="Q405" i="198"/>
  <c r="P405" i="198"/>
  <c r="W404" i="198"/>
  <c r="X404" i="198" s="1"/>
  <c r="V404" i="198"/>
  <c r="Q404" i="198"/>
  <c r="P404" i="198"/>
  <c r="X403" i="198"/>
  <c r="W403" i="198"/>
  <c r="V403" i="198"/>
  <c r="Q403" i="198"/>
  <c r="P403" i="198"/>
  <c r="W402" i="198"/>
  <c r="X402" i="198" s="1"/>
  <c r="V402" i="198"/>
  <c r="Q402" i="198"/>
  <c r="P402" i="198"/>
  <c r="W401" i="198"/>
  <c r="X401" i="198" s="1"/>
  <c r="V401" i="198"/>
  <c r="W400" i="198"/>
  <c r="W399" i="198" s="1"/>
  <c r="X399" i="198" s="1"/>
  <c r="V400" i="198"/>
  <c r="Q400" i="198"/>
  <c r="Q399" i="198" s="1"/>
  <c r="P400" i="198"/>
  <c r="V399" i="198"/>
  <c r="U399" i="198"/>
  <c r="T399" i="198"/>
  <c r="S399" i="198"/>
  <c r="P399" i="198"/>
  <c r="O399" i="198"/>
  <c r="N399" i="198"/>
  <c r="M399" i="198"/>
  <c r="L399" i="198"/>
  <c r="K399" i="198"/>
  <c r="J399" i="198"/>
  <c r="T398" i="198"/>
  <c r="R398" i="198"/>
  <c r="R396" i="198" s="1"/>
  <c r="R394" i="198" s="1"/>
  <c r="X397" i="198"/>
  <c r="V397" i="198"/>
  <c r="Q397" i="198"/>
  <c r="P397" i="198"/>
  <c r="U396" i="198"/>
  <c r="S396" i="198"/>
  <c r="S394" i="198" s="1"/>
  <c r="Q396" i="198"/>
  <c r="P396" i="198"/>
  <c r="O396" i="198"/>
  <c r="N396" i="198"/>
  <c r="N394" i="198" s="1"/>
  <c r="M396" i="198"/>
  <c r="M394" i="198" s="1"/>
  <c r="L396" i="198"/>
  <c r="L394" i="198" s="1"/>
  <c r="K396" i="198"/>
  <c r="K394" i="198" s="1"/>
  <c r="J396" i="198"/>
  <c r="X395" i="198"/>
  <c r="T395" i="198"/>
  <c r="V395" i="198" s="1"/>
  <c r="Q395" i="198"/>
  <c r="P395" i="198"/>
  <c r="P394" i="198" s="1"/>
  <c r="U394" i="198"/>
  <c r="O394" i="198"/>
  <c r="J394" i="198"/>
  <c r="W393" i="198"/>
  <c r="X393" i="198" s="1"/>
  <c r="V393" i="198"/>
  <c r="W392" i="198"/>
  <c r="X392" i="198" s="1"/>
  <c r="V392" i="198"/>
  <c r="W391" i="198"/>
  <c r="X391" i="198" s="1"/>
  <c r="U391" i="198"/>
  <c r="T391" i="198"/>
  <c r="R391" i="198"/>
  <c r="X390" i="198"/>
  <c r="W390" i="198"/>
  <c r="V390" i="198"/>
  <c r="T389" i="198"/>
  <c r="Q389" i="198"/>
  <c r="Q388" i="198" s="1"/>
  <c r="P389" i="198"/>
  <c r="U388" i="198"/>
  <c r="S388" i="198"/>
  <c r="R388" i="198"/>
  <c r="P388" i="198"/>
  <c r="O388" i="198"/>
  <c r="N388" i="198"/>
  <c r="M388" i="198"/>
  <c r="L388" i="198"/>
  <c r="K388" i="198"/>
  <c r="J388" i="198"/>
  <c r="X387" i="198"/>
  <c r="V387" i="198"/>
  <c r="Q387" i="198"/>
  <c r="P387" i="198"/>
  <c r="W386" i="198"/>
  <c r="T386" i="198"/>
  <c r="V386" i="198" s="1"/>
  <c r="Q386" i="198"/>
  <c r="P386" i="198"/>
  <c r="P385" i="198" s="1"/>
  <c r="U385" i="198"/>
  <c r="S385" i="198"/>
  <c r="R385" i="198"/>
  <c r="Q385" i="198"/>
  <c r="O385" i="198"/>
  <c r="N385" i="198"/>
  <c r="M385" i="198"/>
  <c r="L385" i="198"/>
  <c r="K385" i="198"/>
  <c r="J385" i="198"/>
  <c r="X384" i="198"/>
  <c r="W384" i="198"/>
  <c r="V384" i="198"/>
  <c r="R384" i="198"/>
  <c r="K384" i="198"/>
  <c r="W383" i="198"/>
  <c r="U383" i="198"/>
  <c r="V383" i="198" s="1"/>
  <c r="T383" i="198"/>
  <c r="S383" i="198"/>
  <c r="S382" i="198" s="1"/>
  <c r="R383" i="198"/>
  <c r="Q383" i="198"/>
  <c r="Q382" i="198" s="1"/>
  <c r="P383" i="198"/>
  <c r="O383" i="198"/>
  <c r="O382" i="198" s="1"/>
  <c r="O381" i="198" s="1"/>
  <c r="N383" i="198"/>
  <c r="M383" i="198"/>
  <c r="L383" i="198"/>
  <c r="K383" i="198"/>
  <c r="K382" i="198" s="1"/>
  <c r="J383" i="198"/>
  <c r="R382" i="198"/>
  <c r="N382" i="198"/>
  <c r="J382" i="198"/>
  <c r="J381" i="198" s="1"/>
  <c r="J380" i="198" s="1"/>
  <c r="W379" i="198"/>
  <c r="X379" i="198" s="1"/>
  <c r="V379" i="198"/>
  <c r="R379" i="198"/>
  <c r="J379" i="198"/>
  <c r="X378" i="198"/>
  <c r="W378" i="198"/>
  <c r="V378" i="198"/>
  <c r="R378" i="198"/>
  <c r="J378" i="198"/>
  <c r="Z377" i="198"/>
  <c r="X377" i="198"/>
  <c r="W377" i="198"/>
  <c r="V377" i="198"/>
  <c r="R377" i="198"/>
  <c r="J377" i="198"/>
  <c r="W376" i="198"/>
  <c r="X376" i="198" s="1"/>
  <c r="V376" i="198"/>
  <c r="S376" i="198"/>
  <c r="R376" i="198" s="1"/>
  <c r="J376" i="198"/>
  <c r="W374" i="198"/>
  <c r="X374" i="198" s="1"/>
  <c r="V374" i="198"/>
  <c r="X373" i="198"/>
  <c r="W373" i="198"/>
  <c r="V373" i="198"/>
  <c r="R373" i="198"/>
  <c r="X372" i="198"/>
  <c r="W372" i="198"/>
  <c r="V372" i="198"/>
  <c r="R372" i="198"/>
  <c r="J372" i="198"/>
  <c r="W371" i="198"/>
  <c r="X371" i="198" s="1"/>
  <c r="V371" i="198"/>
  <c r="W370" i="198"/>
  <c r="X370" i="198" s="1"/>
  <c r="V370" i="198"/>
  <c r="R370" i="198"/>
  <c r="Z369" i="198"/>
  <c r="W369" i="198"/>
  <c r="V369" i="198"/>
  <c r="R369" i="198"/>
  <c r="J369" i="198"/>
  <c r="U368" i="198"/>
  <c r="U367" i="198" s="1"/>
  <c r="T368" i="198"/>
  <c r="T367" i="198" s="1"/>
  <c r="Q368" i="198"/>
  <c r="Q367" i="198" s="1"/>
  <c r="P368" i="198"/>
  <c r="O368" i="198"/>
  <c r="N368" i="198"/>
  <c r="N367" i="198" s="1"/>
  <c r="M368" i="198"/>
  <c r="M367" i="198" s="1"/>
  <c r="L368" i="198"/>
  <c r="L367" i="198" s="1"/>
  <c r="K368" i="198"/>
  <c r="P367" i="198"/>
  <c r="O367" i="198"/>
  <c r="K367" i="198"/>
  <c r="Z366" i="198"/>
  <c r="X366" i="198"/>
  <c r="V366" i="198"/>
  <c r="R366" i="198"/>
  <c r="Z365" i="198"/>
  <c r="W365" i="198"/>
  <c r="X365" i="198" s="1"/>
  <c r="V365" i="198"/>
  <c r="R365" i="198"/>
  <c r="W364" i="198"/>
  <c r="X364" i="198" s="1"/>
  <c r="V364" i="198"/>
  <c r="Q364" i="198"/>
  <c r="P364" i="198"/>
  <c r="J364" i="198"/>
  <c r="Z363" i="198"/>
  <c r="W363" i="198"/>
  <c r="X363" i="198" s="1"/>
  <c r="V363" i="198"/>
  <c r="R363" i="198"/>
  <c r="Q363" i="198"/>
  <c r="P363" i="198"/>
  <c r="Z362" i="198"/>
  <c r="X362" i="198"/>
  <c r="W362" i="198"/>
  <c r="V362" i="198"/>
  <c r="Q362" i="198"/>
  <c r="P362" i="198"/>
  <c r="W361" i="198"/>
  <c r="X361" i="198" s="1"/>
  <c r="V361" i="198"/>
  <c r="S361" i="198"/>
  <c r="Q361" i="198"/>
  <c r="P361" i="198"/>
  <c r="X360" i="198"/>
  <c r="V360" i="198"/>
  <c r="S360" i="198"/>
  <c r="Q360" i="198"/>
  <c r="P360" i="198"/>
  <c r="P359" i="198" s="1"/>
  <c r="U359" i="198"/>
  <c r="U354" i="198" s="1"/>
  <c r="T359" i="198"/>
  <c r="Q359" i="198"/>
  <c r="O359" i="198"/>
  <c r="N359" i="198"/>
  <c r="M359" i="198"/>
  <c r="L359" i="198"/>
  <c r="K359" i="198"/>
  <c r="J359" i="198"/>
  <c r="Z358" i="198"/>
  <c r="X358" i="198"/>
  <c r="W358" i="198"/>
  <c r="V358" i="198"/>
  <c r="R358" i="198"/>
  <c r="Q358" i="198"/>
  <c r="P358" i="198"/>
  <c r="X357" i="198"/>
  <c r="W357" i="198"/>
  <c r="V357" i="198"/>
  <c r="Q357" i="198"/>
  <c r="P357" i="198"/>
  <c r="W356" i="198"/>
  <c r="V356" i="198"/>
  <c r="Q356" i="198"/>
  <c r="P356" i="198"/>
  <c r="P355" i="198" s="1"/>
  <c r="U355" i="198"/>
  <c r="T355" i="198"/>
  <c r="S355" i="198"/>
  <c r="R355" i="198"/>
  <c r="O355" i="198"/>
  <c r="N355" i="198"/>
  <c r="N354" i="198" s="1"/>
  <c r="M355" i="198"/>
  <c r="L355" i="198"/>
  <c r="K355" i="198"/>
  <c r="J355" i="198"/>
  <c r="P354" i="198"/>
  <c r="O354" i="198"/>
  <c r="M354" i="198"/>
  <c r="K354" i="198"/>
  <c r="V353" i="198"/>
  <c r="T353" i="198"/>
  <c r="W353" i="198" s="1"/>
  <c r="X353" i="198" s="1"/>
  <c r="R353" i="198"/>
  <c r="J353" i="198"/>
  <c r="X352" i="198"/>
  <c r="T352" i="198"/>
  <c r="W352" i="198" s="1"/>
  <c r="R352" i="198"/>
  <c r="Q352" i="198"/>
  <c r="P352" i="198"/>
  <c r="J352" i="198"/>
  <c r="V351" i="198"/>
  <c r="T351" i="198"/>
  <c r="Q351" i="198"/>
  <c r="P351" i="198"/>
  <c r="J351" i="198"/>
  <c r="W350" i="198"/>
  <c r="X350" i="198" s="1"/>
  <c r="V350" i="198"/>
  <c r="R350" i="198"/>
  <c r="Q350" i="198"/>
  <c r="P350" i="198"/>
  <c r="K350" i="198"/>
  <c r="K346" i="198" s="1"/>
  <c r="K343" i="198" s="1"/>
  <c r="K342" i="198" s="1"/>
  <c r="T349" i="198"/>
  <c r="R349" i="198"/>
  <c r="Q349" i="198"/>
  <c r="P349" i="198"/>
  <c r="Z348" i="198"/>
  <c r="W348" i="198"/>
  <c r="X348" i="198" s="1"/>
  <c r="V348" i="198"/>
  <c r="R348" i="198"/>
  <c r="Q348" i="198"/>
  <c r="P348" i="198"/>
  <c r="W347" i="198"/>
  <c r="X347" i="198" s="1"/>
  <c r="T347" i="198"/>
  <c r="V347" i="198" s="1"/>
  <c r="Q347" i="198"/>
  <c r="P347" i="198"/>
  <c r="U346" i="198"/>
  <c r="S346" i="198"/>
  <c r="O346" i="198"/>
  <c r="N346" i="198"/>
  <c r="M346" i="198"/>
  <c r="L346" i="198"/>
  <c r="J346" i="198"/>
  <c r="T345" i="198"/>
  <c r="V345" i="198" s="1"/>
  <c r="S345" i="198"/>
  <c r="R345" i="198" s="1"/>
  <c r="R344" i="198" s="1"/>
  <c r="Q345" i="198"/>
  <c r="Q344" i="198" s="1"/>
  <c r="P345" i="198"/>
  <c r="W344" i="198"/>
  <c r="U344" i="198"/>
  <c r="U343" i="198" s="1"/>
  <c r="P344" i="198"/>
  <c r="O344" i="198"/>
  <c r="N344" i="198"/>
  <c r="M344" i="198"/>
  <c r="L344" i="198"/>
  <c r="K344" i="198"/>
  <c r="J344" i="198"/>
  <c r="M343" i="198"/>
  <c r="L343" i="198"/>
  <c r="X341" i="198"/>
  <c r="V341" i="198"/>
  <c r="X339" i="198"/>
  <c r="V339" i="198"/>
  <c r="X338" i="198"/>
  <c r="V338" i="198"/>
  <c r="X337" i="198"/>
  <c r="V337" i="198"/>
  <c r="X336" i="198"/>
  <c r="V336" i="198"/>
  <c r="X335" i="198"/>
  <c r="V335" i="198"/>
  <c r="X334" i="198"/>
  <c r="V334" i="198"/>
  <c r="W332" i="198"/>
  <c r="U332" i="198"/>
  <c r="V332" i="198" s="1"/>
  <c r="T332" i="198"/>
  <c r="S332" i="198"/>
  <c r="R332" i="198"/>
  <c r="V331" i="198"/>
  <c r="T331" i="198"/>
  <c r="X331" i="198" s="1"/>
  <c r="R331" i="198"/>
  <c r="X330" i="198"/>
  <c r="V330" i="198"/>
  <c r="R330" i="198"/>
  <c r="X329" i="198"/>
  <c r="V329" i="198"/>
  <c r="R329" i="198"/>
  <c r="X328" i="198"/>
  <c r="V328" i="198"/>
  <c r="R328" i="198"/>
  <c r="X327" i="198"/>
  <c r="V327" i="198"/>
  <c r="R327" i="198"/>
  <c r="X326" i="198"/>
  <c r="V326" i="198"/>
  <c r="R326" i="198"/>
  <c r="R325" i="198"/>
  <c r="W324" i="198"/>
  <c r="U324" i="198"/>
  <c r="T324" i="198"/>
  <c r="S324" i="198"/>
  <c r="R324" i="198" s="1"/>
  <c r="R316" i="198" s="1"/>
  <c r="X323" i="198"/>
  <c r="V323" i="198"/>
  <c r="R323" i="198"/>
  <c r="W322" i="198"/>
  <c r="X322" i="198" s="1"/>
  <c r="V322" i="198"/>
  <c r="R322" i="198"/>
  <c r="W321" i="198"/>
  <c r="X321" i="198" s="1"/>
  <c r="V321" i="198"/>
  <c r="R321" i="198"/>
  <c r="R320" i="198"/>
  <c r="W319" i="198"/>
  <c r="U319" i="198"/>
  <c r="V319" i="198" s="1"/>
  <c r="T319" i="198"/>
  <c r="S319" i="198"/>
  <c r="R319" i="198" s="1"/>
  <c r="Q319" i="198"/>
  <c r="P319" i="198"/>
  <c r="P316" i="198" s="1"/>
  <c r="O319" i="198"/>
  <c r="O316" i="198" s="1"/>
  <c r="N319" i="198"/>
  <c r="N316" i="198" s="1"/>
  <c r="M319" i="198"/>
  <c r="M316" i="198" s="1"/>
  <c r="L319" i="198"/>
  <c r="K319" i="198"/>
  <c r="J319" i="198"/>
  <c r="X318" i="198"/>
  <c r="V318" i="198"/>
  <c r="X317" i="198"/>
  <c r="V317" i="198"/>
  <c r="G317" i="198"/>
  <c r="U316" i="198"/>
  <c r="Q316" i="198"/>
  <c r="L316" i="198"/>
  <c r="K316" i="198"/>
  <c r="J316" i="198"/>
  <c r="X315" i="198"/>
  <c r="V315" i="198"/>
  <c r="W314" i="198"/>
  <c r="X314" i="198" s="1"/>
  <c r="V314" i="198"/>
  <c r="Q314" i="198"/>
  <c r="Q313" i="198" s="1"/>
  <c r="Q312" i="198" s="1"/>
  <c r="Q311" i="198" s="1"/>
  <c r="P314" i="198"/>
  <c r="P313" i="198" s="1"/>
  <c r="P312" i="198" s="1"/>
  <c r="P311" i="198" s="1"/>
  <c r="W313" i="198"/>
  <c r="U313" i="198"/>
  <c r="T313" i="198"/>
  <c r="T312" i="198" s="1"/>
  <c r="T311" i="198" s="1"/>
  <c r="S313" i="198"/>
  <c r="S312" i="198" s="1"/>
  <c r="S311" i="198" s="1"/>
  <c r="R313" i="198"/>
  <c r="R312" i="198" s="1"/>
  <c r="R311" i="198" s="1"/>
  <c r="O313" i="198"/>
  <c r="O312" i="198" s="1"/>
  <c r="O311" i="198" s="1"/>
  <c r="N313" i="198"/>
  <c r="M313" i="198"/>
  <c r="M312" i="198" s="1"/>
  <c r="M311" i="198" s="1"/>
  <c r="L313" i="198"/>
  <c r="K313" i="198"/>
  <c r="K312" i="198" s="1"/>
  <c r="K311" i="198" s="1"/>
  <c r="J313" i="198"/>
  <c r="N312" i="198"/>
  <c r="N311" i="198" s="1"/>
  <c r="L312" i="198"/>
  <c r="L311" i="198" s="1"/>
  <c r="J312" i="198"/>
  <c r="J311" i="198" s="1"/>
  <c r="W310" i="198"/>
  <c r="X310" i="198" s="1"/>
  <c r="V310" i="198"/>
  <c r="Q310" i="198"/>
  <c r="P310" i="198"/>
  <c r="J310" i="198"/>
  <c r="W309" i="198"/>
  <c r="X309" i="198" s="1"/>
  <c r="V309" i="198"/>
  <c r="Q309" i="198"/>
  <c r="P309" i="198"/>
  <c r="J309" i="198"/>
  <c r="W307" i="198"/>
  <c r="X307" i="198" s="1"/>
  <c r="V307" i="198"/>
  <c r="W306" i="198"/>
  <c r="X306" i="198" s="1"/>
  <c r="V306" i="198"/>
  <c r="R306" i="198"/>
  <c r="J306" i="198"/>
  <c r="X305" i="198"/>
  <c r="W305" i="198"/>
  <c r="V305" i="198"/>
  <c r="Q305" i="198"/>
  <c r="P305" i="198"/>
  <c r="J305" i="198"/>
  <c r="W304" i="198"/>
  <c r="X304" i="198" s="1"/>
  <c r="T304" i="198"/>
  <c r="V304" i="198" s="1"/>
  <c r="R304" i="198"/>
  <c r="J304" i="198"/>
  <c r="X303" i="198"/>
  <c r="V303" i="198"/>
  <c r="R303" i="198"/>
  <c r="U302" i="198"/>
  <c r="S302" i="198"/>
  <c r="S301" i="198" s="1"/>
  <c r="Q302" i="198"/>
  <c r="Q301" i="198" s="1"/>
  <c r="P302" i="198"/>
  <c r="P301" i="198" s="1"/>
  <c r="O302" i="198"/>
  <c r="O301" i="198" s="1"/>
  <c r="N302" i="198"/>
  <c r="N301" i="198" s="1"/>
  <c r="M302" i="198"/>
  <c r="M301" i="198" s="1"/>
  <c r="L302" i="198"/>
  <c r="L301" i="198" s="1"/>
  <c r="K302" i="198"/>
  <c r="K301" i="198" s="1"/>
  <c r="T300" i="198"/>
  <c r="Q300" i="198"/>
  <c r="P300" i="198"/>
  <c r="J300" i="198"/>
  <c r="J295" i="198" s="1"/>
  <c r="J294" i="198" s="1"/>
  <c r="W299" i="198"/>
  <c r="X299" i="198" s="1"/>
  <c r="V299" i="198"/>
  <c r="Q299" i="198"/>
  <c r="P299" i="198"/>
  <c r="X298" i="198"/>
  <c r="W298" i="198"/>
  <c r="V298" i="198"/>
  <c r="R298" i="198"/>
  <c r="Q298" i="198"/>
  <c r="P298" i="198"/>
  <c r="K298" i="198"/>
  <c r="W297" i="198"/>
  <c r="X297" i="198" s="1"/>
  <c r="V297" i="198"/>
  <c r="Q297" i="198"/>
  <c r="P297" i="198"/>
  <c r="W296" i="198"/>
  <c r="X296" i="198" s="1"/>
  <c r="V296" i="198"/>
  <c r="R296" i="198"/>
  <c r="Q296" i="198"/>
  <c r="Q295" i="198" s="1"/>
  <c r="Q294" i="198" s="1"/>
  <c r="Q283" i="198" s="1"/>
  <c r="P296" i="198"/>
  <c r="P295" i="198" s="1"/>
  <c r="K296" i="198"/>
  <c r="K295" i="198" s="1"/>
  <c r="K294" i="198" s="1"/>
  <c r="K283" i="198" s="1"/>
  <c r="U295" i="198"/>
  <c r="S295" i="198"/>
  <c r="S294" i="198" s="1"/>
  <c r="S283" i="198" s="1"/>
  <c r="R295" i="198"/>
  <c r="R294" i="198" s="1"/>
  <c r="O295" i="198"/>
  <c r="O294" i="198" s="1"/>
  <c r="O283" i="198" s="1"/>
  <c r="N295" i="198"/>
  <c r="M295" i="198"/>
  <c r="M294" i="198" s="1"/>
  <c r="L295" i="198"/>
  <c r="L294" i="198" s="1"/>
  <c r="P294" i="198"/>
  <c r="N294" i="198"/>
  <c r="N283" i="198" s="1"/>
  <c r="X293" i="198"/>
  <c r="V293" i="198"/>
  <c r="J293" i="198"/>
  <c r="X292" i="198"/>
  <c r="V292" i="198"/>
  <c r="X291" i="198"/>
  <c r="V291" i="198"/>
  <c r="X290" i="198"/>
  <c r="V290" i="198"/>
  <c r="X289" i="198"/>
  <c r="V289" i="198"/>
  <c r="X288" i="198"/>
  <c r="V288" i="198"/>
  <c r="Q288" i="198"/>
  <c r="P288" i="198"/>
  <c r="X287" i="198"/>
  <c r="V287" i="198"/>
  <c r="P287" i="198"/>
  <c r="X286" i="198"/>
  <c r="V286" i="198"/>
  <c r="Q286" i="198"/>
  <c r="P286" i="198"/>
  <c r="P285" i="198" s="1"/>
  <c r="P284" i="198" s="1"/>
  <c r="X285" i="198"/>
  <c r="V285" i="198"/>
  <c r="S285" i="198"/>
  <c r="R285" i="198"/>
  <c r="R284" i="198" s="1"/>
  <c r="O285" i="198"/>
  <c r="O284" i="198" s="1"/>
  <c r="N285" i="198"/>
  <c r="M285" i="198"/>
  <c r="M284" i="198" s="1"/>
  <c r="L285" i="198"/>
  <c r="L284" i="198" s="1"/>
  <c r="K285" i="198"/>
  <c r="J285" i="198"/>
  <c r="X284" i="198"/>
  <c r="V284" i="198"/>
  <c r="S284" i="198"/>
  <c r="N284" i="198"/>
  <c r="K284" i="198"/>
  <c r="J284" i="198"/>
  <c r="M283" i="198"/>
  <c r="X282" i="198"/>
  <c r="V282" i="198"/>
  <c r="X280" i="198"/>
  <c r="V280" i="198"/>
  <c r="X279" i="198"/>
  <c r="V279" i="198"/>
  <c r="X278" i="198"/>
  <c r="V278" i="198"/>
  <c r="W277" i="198"/>
  <c r="V277" i="198"/>
  <c r="U277" i="198"/>
  <c r="T277" i="198"/>
  <c r="X277" i="198" s="1"/>
  <c r="S277" i="198"/>
  <c r="R277" i="198"/>
  <c r="W276" i="198"/>
  <c r="X276" i="198" s="1"/>
  <c r="V276" i="198"/>
  <c r="Q276" i="198"/>
  <c r="P276" i="198"/>
  <c r="J276" i="198"/>
  <c r="W275" i="198"/>
  <c r="X275" i="198" s="1"/>
  <c r="V275" i="198"/>
  <c r="Q275" i="198"/>
  <c r="P275" i="198"/>
  <c r="W274" i="198"/>
  <c r="X274" i="198" s="1"/>
  <c r="V274" i="198"/>
  <c r="R274" i="198"/>
  <c r="Q274" i="198"/>
  <c r="P274" i="198"/>
  <c r="J274" i="198"/>
  <c r="J272" i="198" s="1"/>
  <c r="J271" i="198" s="1"/>
  <c r="W273" i="198"/>
  <c r="X273" i="198" s="1"/>
  <c r="V273" i="198"/>
  <c r="R273" i="198"/>
  <c r="R272" i="198" s="1"/>
  <c r="Q273" i="198"/>
  <c r="P273" i="198"/>
  <c r="P272" i="198" s="1"/>
  <c r="P271" i="198" s="1"/>
  <c r="P270" i="198" s="1"/>
  <c r="U272" i="198"/>
  <c r="T272" i="198"/>
  <c r="T271" i="198" s="1"/>
  <c r="T270" i="198" s="1"/>
  <c r="S272" i="198"/>
  <c r="S271" i="198" s="1"/>
  <c r="S270" i="198" s="1"/>
  <c r="Q272" i="198"/>
  <c r="Q271" i="198" s="1"/>
  <c r="Q270" i="198" s="1"/>
  <c r="O272" i="198"/>
  <c r="O271" i="198" s="1"/>
  <c r="O270" i="198" s="1"/>
  <c r="N272" i="198"/>
  <c r="N271" i="198" s="1"/>
  <c r="N270" i="198" s="1"/>
  <c r="M272" i="198"/>
  <c r="M271" i="198" s="1"/>
  <c r="M270" i="198" s="1"/>
  <c r="L272" i="198"/>
  <c r="K272" i="198"/>
  <c r="K271" i="198" s="1"/>
  <c r="R271" i="198"/>
  <c r="R270" i="198" s="1"/>
  <c r="L271" i="198"/>
  <c r="L270" i="198" s="1"/>
  <c r="W269" i="198"/>
  <c r="X269" i="198" s="1"/>
  <c r="V269" i="198"/>
  <c r="R269" i="198"/>
  <c r="J269" i="198"/>
  <c r="X267" i="198"/>
  <c r="V267" i="198"/>
  <c r="Q267" i="198"/>
  <c r="P267" i="198"/>
  <c r="X266" i="198"/>
  <c r="V266" i="198"/>
  <c r="Q266" i="198"/>
  <c r="P266" i="198"/>
  <c r="P265" i="198" s="1"/>
  <c r="P264" i="198" s="1"/>
  <c r="T265" i="198"/>
  <c r="S265" i="198"/>
  <c r="R265" i="198"/>
  <c r="R264" i="198" s="1"/>
  <c r="Q265" i="198"/>
  <c r="O265" i="198"/>
  <c r="N265" i="198"/>
  <c r="N264" i="198" s="1"/>
  <c r="M265" i="198"/>
  <c r="M264" i="198" s="1"/>
  <c r="L265" i="198"/>
  <c r="L264" i="198" s="1"/>
  <c r="K265" i="198"/>
  <c r="K264" i="198" s="1"/>
  <c r="J265" i="198"/>
  <c r="J264" i="198" s="1"/>
  <c r="S264" i="198"/>
  <c r="Q264" i="198"/>
  <c r="O264" i="198"/>
  <c r="W263" i="198"/>
  <c r="X263" i="198" s="1"/>
  <c r="V263" i="198"/>
  <c r="T263" i="198"/>
  <c r="Q263" i="198"/>
  <c r="P263" i="198"/>
  <c r="J263" i="198"/>
  <c r="T262" i="198"/>
  <c r="V262" i="198" s="1"/>
  <c r="Q262" i="198"/>
  <c r="P262" i="198"/>
  <c r="J262" i="198"/>
  <c r="W261" i="198"/>
  <c r="Q261" i="198"/>
  <c r="P261" i="198"/>
  <c r="W260" i="198"/>
  <c r="V260" i="198"/>
  <c r="Q260" i="198"/>
  <c r="P260" i="198"/>
  <c r="P259" i="198" s="1"/>
  <c r="P258" i="198" s="1"/>
  <c r="U259" i="198"/>
  <c r="S259" i="198"/>
  <c r="R259" i="198"/>
  <c r="R258" i="198" s="1"/>
  <c r="Q259" i="198"/>
  <c r="Q258" i="198" s="1"/>
  <c r="O259" i="198"/>
  <c r="N259" i="198"/>
  <c r="N258" i="198" s="1"/>
  <c r="M259" i="198"/>
  <c r="M258" i="198" s="1"/>
  <c r="L259" i="198"/>
  <c r="L258" i="198" s="1"/>
  <c r="K259" i="198"/>
  <c r="U258" i="198"/>
  <c r="S258" i="198"/>
  <c r="O258" i="198"/>
  <c r="K258" i="198"/>
  <c r="T257" i="198"/>
  <c r="W257" i="198" s="1"/>
  <c r="X257" i="198" s="1"/>
  <c r="R257" i="198"/>
  <c r="Q257" i="198"/>
  <c r="P257" i="198"/>
  <c r="T256" i="198"/>
  <c r="R256" i="198"/>
  <c r="Q256" i="198"/>
  <c r="Q255" i="198" s="1"/>
  <c r="P256" i="198"/>
  <c r="U255" i="198"/>
  <c r="T255" i="198"/>
  <c r="T254" i="198" s="1"/>
  <c r="S255" i="198"/>
  <c r="O255" i="198"/>
  <c r="N255" i="198"/>
  <c r="M255" i="198"/>
  <c r="M254" i="198" s="1"/>
  <c r="L255" i="198"/>
  <c r="L254" i="198" s="1"/>
  <c r="K255" i="198"/>
  <c r="J255" i="198"/>
  <c r="J254" i="198" s="1"/>
  <c r="S254" i="198"/>
  <c r="Q254" i="198"/>
  <c r="O254" i="198"/>
  <c r="N254" i="198"/>
  <c r="K254" i="198"/>
  <c r="W253" i="198"/>
  <c r="X253" i="198" s="1"/>
  <c r="V253" i="198"/>
  <c r="J253" i="198"/>
  <c r="J251" i="198" s="1"/>
  <c r="J250" i="198" s="1"/>
  <c r="W252" i="198"/>
  <c r="V252" i="198"/>
  <c r="R252" i="198"/>
  <c r="R251" i="198" s="1"/>
  <c r="R250" i="198" s="1"/>
  <c r="U251" i="198"/>
  <c r="V251" i="198" s="1"/>
  <c r="T251" i="198"/>
  <c r="S251" i="198"/>
  <c r="S250" i="198" s="1"/>
  <c r="Q251" i="198"/>
  <c r="P251" i="198"/>
  <c r="P250" i="198" s="1"/>
  <c r="O251" i="198"/>
  <c r="O250" i="198" s="1"/>
  <c r="O249" i="198" s="1"/>
  <c r="N251" i="198"/>
  <c r="N250" i="198" s="1"/>
  <c r="M251" i="198"/>
  <c r="L251" i="198"/>
  <c r="K251" i="198"/>
  <c r="K250" i="198" s="1"/>
  <c r="U250" i="198"/>
  <c r="T250" i="198"/>
  <c r="Q250" i="198"/>
  <c r="M250" i="198"/>
  <c r="L250" i="198"/>
  <c r="N249" i="198"/>
  <c r="W248" i="198"/>
  <c r="X248" i="198" s="1"/>
  <c r="V248" i="198"/>
  <c r="R248" i="198"/>
  <c r="R245" i="198" s="1"/>
  <c r="Q248" i="198"/>
  <c r="P248" i="198"/>
  <c r="J248" i="198"/>
  <c r="Z247" i="198"/>
  <c r="W247" i="198"/>
  <c r="V247" i="198"/>
  <c r="Q247" i="198"/>
  <c r="P247" i="198"/>
  <c r="U245" i="198"/>
  <c r="T245" i="198"/>
  <c r="S245" i="198"/>
  <c r="O245" i="198"/>
  <c r="N245" i="198"/>
  <c r="M245" i="198"/>
  <c r="L245" i="198"/>
  <c r="K245" i="198"/>
  <c r="J245" i="198"/>
  <c r="Z244" i="198"/>
  <c r="W244" i="198"/>
  <c r="W243" i="198" s="1"/>
  <c r="V244" i="198"/>
  <c r="V243" i="198" s="1"/>
  <c r="Q244" i="198"/>
  <c r="Q243" i="198" s="1"/>
  <c r="P244" i="198"/>
  <c r="J244" i="198"/>
  <c r="J243" i="198" s="1"/>
  <c r="X243" i="198"/>
  <c r="U243" i="198"/>
  <c r="T243" i="198"/>
  <c r="S243" i="198"/>
  <c r="R243" i="198"/>
  <c r="P243" i="198"/>
  <c r="O243" i="198"/>
  <c r="O229" i="198" s="1"/>
  <c r="N243" i="198"/>
  <c r="M243" i="198"/>
  <c r="L243" i="198"/>
  <c r="K243" i="198"/>
  <c r="W242" i="198"/>
  <c r="X242" i="198" s="1"/>
  <c r="V242" i="198"/>
  <c r="Q242" i="198"/>
  <c r="P242" i="198"/>
  <c r="X241" i="198"/>
  <c r="V241" i="198"/>
  <c r="R241" i="198"/>
  <c r="Q241" i="198"/>
  <c r="P241" i="198"/>
  <c r="X240" i="198"/>
  <c r="V240" i="198"/>
  <c r="T240" i="198"/>
  <c r="R240" i="198"/>
  <c r="Q240" i="198"/>
  <c r="P240" i="198"/>
  <c r="W239" i="198"/>
  <c r="X239" i="198" s="1"/>
  <c r="V239" i="198"/>
  <c r="R239" i="198"/>
  <c r="Q239" i="198"/>
  <c r="P239" i="198"/>
  <c r="W238" i="198"/>
  <c r="X238" i="198" s="1"/>
  <c r="V238" i="198"/>
  <c r="Q238" i="198"/>
  <c r="P238" i="198"/>
  <c r="X237" i="198"/>
  <c r="V237" i="198"/>
  <c r="R237" i="198"/>
  <c r="Q237" i="198"/>
  <c r="P237" i="198"/>
  <c r="X236" i="198"/>
  <c r="V236" i="198"/>
  <c r="R236" i="198"/>
  <c r="Q236" i="198"/>
  <c r="P236" i="198"/>
  <c r="W235" i="198"/>
  <c r="X235" i="198" s="1"/>
  <c r="V235" i="198"/>
  <c r="Q235" i="198"/>
  <c r="Q234" i="198" s="1"/>
  <c r="Q233" i="198" s="1"/>
  <c r="P235" i="198"/>
  <c r="N235" i="198"/>
  <c r="N234" i="198" s="1"/>
  <c r="K235" i="198"/>
  <c r="S235" i="198" s="1"/>
  <c r="W234" i="198"/>
  <c r="U234" i="198"/>
  <c r="T234" i="198"/>
  <c r="P234" i="198"/>
  <c r="P233" i="198" s="1"/>
  <c r="O234" i="198"/>
  <c r="M234" i="198"/>
  <c r="M233" i="198" s="1"/>
  <c r="M229" i="198" s="1"/>
  <c r="L234" i="198"/>
  <c r="L233" i="198" s="1"/>
  <c r="L229" i="198" s="1"/>
  <c r="K234" i="198"/>
  <c r="K233" i="198" s="1"/>
  <c r="K229" i="198" s="1"/>
  <c r="J234" i="198"/>
  <c r="T233" i="198"/>
  <c r="O233" i="198"/>
  <c r="N233" i="198"/>
  <c r="N229" i="198" s="1"/>
  <c r="J233" i="198"/>
  <c r="X232" i="198"/>
  <c r="V232" i="198"/>
  <c r="R232" i="198"/>
  <c r="R231" i="198" s="1"/>
  <c r="R230" i="198" s="1"/>
  <c r="Q232" i="198"/>
  <c r="Q231" i="198" s="1"/>
  <c r="P232" i="198"/>
  <c r="X231" i="198"/>
  <c r="V231" i="198"/>
  <c r="S231" i="198"/>
  <c r="S230" i="198" s="1"/>
  <c r="P231" i="198"/>
  <c r="P230" i="198" s="1"/>
  <c r="O231" i="198"/>
  <c r="O230" i="198" s="1"/>
  <c r="N231" i="198"/>
  <c r="M231" i="198"/>
  <c r="M230" i="198" s="1"/>
  <c r="L231" i="198"/>
  <c r="K231" i="198"/>
  <c r="J231" i="198"/>
  <c r="J230" i="198" s="1"/>
  <c r="X230" i="198"/>
  <c r="V230" i="198"/>
  <c r="Q230" i="198"/>
  <c r="N230" i="198"/>
  <c r="L230" i="198"/>
  <c r="K230" i="198"/>
  <c r="W228" i="198"/>
  <c r="X228" i="198" s="1"/>
  <c r="V228" i="198"/>
  <c r="Q228" i="198"/>
  <c r="P228" i="198"/>
  <c r="J228" i="198"/>
  <c r="W227" i="198"/>
  <c r="X227" i="198" s="1"/>
  <c r="V227" i="198"/>
  <c r="Q227" i="198"/>
  <c r="Q224" i="198" s="1"/>
  <c r="P227" i="198"/>
  <c r="P224" i="198" s="1"/>
  <c r="J227" i="198"/>
  <c r="W226" i="198"/>
  <c r="X226" i="198" s="1"/>
  <c r="V226" i="198"/>
  <c r="R226" i="198"/>
  <c r="J226" i="198"/>
  <c r="W225" i="198"/>
  <c r="W224" i="198" s="1"/>
  <c r="V225" i="198"/>
  <c r="R225" i="198"/>
  <c r="J225" i="198"/>
  <c r="X224" i="198"/>
  <c r="U224" i="198"/>
  <c r="T224" i="198"/>
  <c r="S224" i="198"/>
  <c r="O224" i="198"/>
  <c r="N224" i="198"/>
  <c r="M224" i="198"/>
  <c r="L224" i="198"/>
  <c r="K224" i="198"/>
  <c r="Z223" i="198"/>
  <c r="X223" i="198"/>
  <c r="W223" i="198"/>
  <c r="V223" i="198"/>
  <c r="R223" i="198"/>
  <c r="J223" i="198"/>
  <c r="W222" i="198"/>
  <c r="X222" i="198" s="1"/>
  <c r="V222" i="198"/>
  <c r="Q222" i="198"/>
  <c r="P222" i="198"/>
  <c r="J222" i="198"/>
  <c r="W221" i="198"/>
  <c r="X221" i="198" s="1"/>
  <c r="V221" i="198"/>
  <c r="S221" i="198"/>
  <c r="S218" i="198" s="1"/>
  <c r="S217" i="198" s="1"/>
  <c r="Q221" i="198"/>
  <c r="P221" i="198"/>
  <c r="J221" i="198"/>
  <c r="Z220" i="198"/>
  <c r="W220" i="198"/>
  <c r="X220" i="198" s="1"/>
  <c r="V220" i="198"/>
  <c r="R220" i="198"/>
  <c r="Q220" i="198"/>
  <c r="P220" i="198"/>
  <c r="P218" i="198" s="1"/>
  <c r="P217" i="198" s="1"/>
  <c r="J220" i="198"/>
  <c r="Z219" i="198"/>
  <c r="W219" i="198"/>
  <c r="V219" i="198"/>
  <c r="Q219" i="198"/>
  <c r="Q218" i="198" s="1"/>
  <c r="Q217" i="198" s="1"/>
  <c r="J219" i="198"/>
  <c r="U218" i="198"/>
  <c r="T218" i="198"/>
  <c r="T217" i="198" s="1"/>
  <c r="O218" i="198"/>
  <c r="O217" i="198" s="1"/>
  <c r="N218" i="198"/>
  <c r="M218" i="198"/>
  <c r="M217" i="198" s="1"/>
  <c r="L218" i="198"/>
  <c r="L217" i="198" s="1"/>
  <c r="K218" i="198"/>
  <c r="K217" i="198" s="1"/>
  <c r="N217" i="198"/>
  <c r="Z216" i="198"/>
  <c r="W216" i="198"/>
  <c r="V216" i="198"/>
  <c r="R216" i="198"/>
  <c r="Q216" i="198"/>
  <c r="P216" i="198"/>
  <c r="P215" i="198" s="1"/>
  <c r="P214" i="198" s="1"/>
  <c r="U215" i="198"/>
  <c r="T215" i="198"/>
  <c r="T214" i="198" s="1"/>
  <c r="S215" i="198"/>
  <c r="R215" i="198"/>
  <c r="R214" i="198" s="1"/>
  <c r="Q215" i="198"/>
  <c r="Q214" i="198" s="1"/>
  <c r="O215" i="198"/>
  <c r="O214" i="198" s="1"/>
  <c r="N215" i="198"/>
  <c r="M215" i="198"/>
  <c r="M214" i="198" s="1"/>
  <c r="L215" i="198"/>
  <c r="K215" i="198"/>
  <c r="J215" i="198"/>
  <c r="J214" i="198" s="1"/>
  <c r="S214" i="198"/>
  <c r="N214" i="198"/>
  <c r="L214" i="198"/>
  <c r="K214" i="198"/>
  <c r="W213" i="198"/>
  <c r="Z212" i="198"/>
  <c r="W212" i="198"/>
  <c r="X212" i="198" s="1"/>
  <c r="V212" i="198"/>
  <c r="R212" i="198"/>
  <c r="Q212" i="198"/>
  <c r="P212" i="198"/>
  <c r="J212" i="198"/>
  <c r="Z211" i="198"/>
  <c r="W211" i="198"/>
  <c r="X211" i="198" s="1"/>
  <c r="V211" i="198"/>
  <c r="R211" i="198"/>
  <c r="Q211" i="198"/>
  <c r="P211" i="198"/>
  <c r="W210" i="198"/>
  <c r="X210" i="198" s="1"/>
  <c r="T210" i="198"/>
  <c r="V210" i="198" s="1"/>
  <c r="R210" i="198"/>
  <c r="Q210" i="198"/>
  <c r="P210" i="198"/>
  <c r="J210" i="198"/>
  <c r="W209" i="198"/>
  <c r="X209" i="198" s="1"/>
  <c r="V209" i="198"/>
  <c r="Q209" i="198"/>
  <c r="P209" i="198"/>
  <c r="W208" i="198"/>
  <c r="X208" i="198" s="1"/>
  <c r="V208" i="198"/>
  <c r="Q208" i="198"/>
  <c r="Q207" i="198" s="1"/>
  <c r="Q206" i="198" s="1"/>
  <c r="P208" i="198"/>
  <c r="P207" i="198" s="1"/>
  <c r="P206" i="198" s="1"/>
  <c r="V207" i="198"/>
  <c r="U207" i="198"/>
  <c r="T207" i="198"/>
  <c r="S207" i="198"/>
  <c r="S206" i="198" s="1"/>
  <c r="R207" i="198"/>
  <c r="R206" i="198" s="1"/>
  <c r="O207" i="198"/>
  <c r="N207" i="198"/>
  <c r="N206" i="198" s="1"/>
  <c r="M207" i="198"/>
  <c r="L207" i="198"/>
  <c r="L206" i="198" s="1"/>
  <c r="K207" i="198"/>
  <c r="K206" i="198" s="1"/>
  <c r="J207" i="198"/>
  <c r="J206" i="198" s="1"/>
  <c r="U206" i="198"/>
  <c r="T206" i="198"/>
  <c r="O206" i="198"/>
  <c r="M206" i="198"/>
  <c r="X205" i="198"/>
  <c r="V205" i="198"/>
  <c r="R205" i="198"/>
  <c r="Q205" i="198"/>
  <c r="P205" i="198"/>
  <c r="X204" i="198"/>
  <c r="W204" i="198"/>
  <c r="V204" i="198"/>
  <c r="R204" i="198"/>
  <c r="R202" i="198" s="1"/>
  <c r="R201" i="198" s="1"/>
  <c r="X203" i="198"/>
  <c r="V203" i="198"/>
  <c r="R203" i="198"/>
  <c r="Q203" i="198"/>
  <c r="P203" i="198"/>
  <c r="W202" i="198"/>
  <c r="U202" i="198"/>
  <c r="U201" i="198" s="1"/>
  <c r="V201" i="198" s="1"/>
  <c r="T202" i="198"/>
  <c r="S202" i="198"/>
  <c r="Q202" i="198"/>
  <c r="Q201" i="198" s="1"/>
  <c r="P202" i="198"/>
  <c r="P201" i="198" s="1"/>
  <c r="O202" i="198"/>
  <c r="O201" i="198" s="1"/>
  <c r="N202" i="198"/>
  <c r="N201" i="198" s="1"/>
  <c r="M202" i="198"/>
  <c r="M201" i="198" s="1"/>
  <c r="L202" i="198"/>
  <c r="L201" i="198" s="1"/>
  <c r="K202" i="198"/>
  <c r="J202" i="198"/>
  <c r="J201" i="198" s="1"/>
  <c r="T201" i="198"/>
  <c r="S201" i="198"/>
  <c r="K201" i="198"/>
  <c r="K200" i="198" s="1"/>
  <c r="Z199" i="198"/>
  <c r="X199" i="198"/>
  <c r="W199" i="198"/>
  <c r="V199" i="198"/>
  <c r="V198" i="198" s="1"/>
  <c r="J199" i="198"/>
  <c r="J198" i="198" s="1"/>
  <c r="W198" i="198"/>
  <c r="X198" i="198" s="1"/>
  <c r="U198" i="198"/>
  <c r="T198" i="198"/>
  <c r="S198" i="198"/>
  <c r="R198" i="198"/>
  <c r="Q198" i="198"/>
  <c r="P198" i="198"/>
  <c r="O198" i="198"/>
  <c r="N198" i="198"/>
  <c r="M198" i="198"/>
  <c r="L198" i="198"/>
  <c r="K198" i="198"/>
  <c r="W197" i="198"/>
  <c r="X197" i="198" s="1"/>
  <c r="V197" i="198"/>
  <c r="Q197" i="198"/>
  <c r="P197" i="198"/>
  <c r="J197" i="198"/>
  <c r="Z196" i="198"/>
  <c r="W196" i="198"/>
  <c r="X196" i="198" s="1"/>
  <c r="V196" i="198"/>
  <c r="R196" i="198"/>
  <c r="Q196" i="198"/>
  <c r="P196" i="198"/>
  <c r="J196" i="198"/>
  <c r="W195" i="198"/>
  <c r="X195" i="198" s="1"/>
  <c r="V195" i="198"/>
  <c r="R195" i="198"/>
  <c r="Q195" i="198"/>
  <c r="P195" i="198"/>
  <c r="W194" i="198"/>
  <c r="X194" i="198" s="1"/>
  <c r="V194" i="198"/>
  <c r="V191" i="198" s="1"/>
  <c r="V190" i="198" s="1"/>
  <c r="R194" i="198"/>
  <c r="Q194" i="198"/>
  <c r="P194" i="198"/>
  <c r="K194" i="198"/>
  <c r="W193" i="198"/>
  <c r="X193" i="198" s="1"/>
  <c r="V193" i="198"/>
  <c r="Q193" i="198"/>
  <c r="P193" i="198"/>
  <c r="K193" i="198"/>
  <c r="W192" i="198"/>
  <c r="X192" i="198" s="1"/>
  <c r="V192" i="198"/>
  <c r="R192" i="198"/>
  <c r="Q192" i="198"/>
  <c r="P192" i="198"/>
  <c r="P191" i="198" s="1"/>
  <c r="P190" i="198" s="1"/>
  <c r="W191" i="198"/>
  <c r="U191" i="198"/>
  <c r="T191" i="198"/>
  <c r="S191" i="198"/>
  <c r="Q191" i="198"/>
  <c r="O191" i="198"/>
  <c r="O190" i="198" s="1"/>
  <c r="N191" i="198"/>
  <c r="N190" i="198" s="1"/>
  <c r="M191" i="198"/>
  <c r="M190" i="198" s="1"/>
  <c r="L191" i="198"/>
  <c r="L190" i="198" s="1"/>
  <c r="U190" i="198"/>
  <c r="T190" i="198"/>
  <c r="S190" i="198"/>
  <c r="Q190" i="198"/>
  <c r="Z189" i="198"/>
  <c r="X189" i="198"/>
  <c r="W189" i="198"/>
  <c r="V189" i="198"/>
  <c r="R189" i="198"/>
  <c r="Q189" i="198"/>
  <c r="P189" i="198"/>
  <c r="Z188" i="198"/>
  <c r="W188" i="198"/>
  <c r="W186" i="198" s="1"/>
  <c r="V188" i="198"/>
  <c r="R188" i="198"/>
  <c r="Q188" i="198"/>
  <c r="P188" i="198"/>
  <c r="X187" i="198"/>
  <c r="W187" i="198"/>
  <c r="V187" i="198"/>
  <c r="Q187" i="198"/>
  <c r="Q186" i="198" s="1"/>
  <c r="Q185" i="198" s="1"/>
  <c r="P187" i="198"/>
  <c r="P186" i="198" s="1"/>
  <c r="P185" i="198" s="1"/>
  <c r="U186" i="198"/>
  <c r="U185" i="198" s="1"/>
  <c r="T186" i="198"/>
  <c r="S186" i="198"/>
  <c r="S185" i="198" s="1"/>
  <c r="R186" i="198"/>
  <c r="R185" i="198" s="1"/>
  <c r="O186" i="198"/>
  <c r="O185" i="198" s="1"/>
  <c r="N186" i="198"/>
  <c r="N185" i="198" s="1"/>
  <c r="M186" i="198"/>
  <c r="M185" i="198" s="1"/>
  <c r="L186" i="198"/>
  <c r="K186" i="198"/>
  <c r="K185" i="198" s="1"/>
  <c r="J186" i="198"/>
  <c r="T185" i="198"/>
  <c r="L185" i="198"/>
  <c r="J185" i="198"/>
  <c r="T184" i="198"/>
  <c r="W184" i="198" s="1"/>
  <c r="X184" i="198" s="1"/>
  <c r="Q184" i="198"/>
  <c r="P184" i="198"/>
  <c r="T183" i="198"/>
  <c r="Q183" i="198"/>
  <c r="P183" i="198"/>
  <c r="X182" i="198"/>
  <c r="Q182" i="198"/>
  <c r="Q181" i="198" s="1"/>
  <c r="Q180" i="198" s="1"/>
  <c r="Q179" i="198" s="1"/>
  <c r="P182" i="198"/>
  <c r="P181" i="198" s="1"/>
  <c r="U181" i="198"/>
  <c r="S181" i="198"/>
  <c r="S180" i="198" s="1"/>
  <c r="S179" i="198" s="1"/>
  <c r="R181" i="198"/>
  <c r="R180" i="198" s="1"/>
  <c r="O181" i="198"/>
  <c r="O180" i="198" s="1"/>
  <c r="N181" i="198"/>
  <c r="N180" i="198" s="1"/>
  <c r="M181" i="198"/>
  <c r="M180" i="198" s="1"/>
  <c r="L181" i="198"/>
  <c r="L180" i="198" s="1"/>
  <c r="K181" i="198"/>
  <c r="J181" i="198"/>
  <c r="U180" i="198"/>
  <c r="P180" i="198"/>
  <c r="K180" i="198"/>
  <c r="J180" i="198"/>
  <c r="X178" i="198"/>
  <c r="W178" i="198"/>
  <c r="Q178" i="198"/>
  <c r="Q177" i="198" s="1"/>
  <c r="Q176" i="198" s="1"/>
  <c r="P178" i="198"/>
  <c r="P177" i="198" s="1"/>
  <c r="P176" i="198" s="1"/>
  <c r="W177" i="198"/>
  <c r="W176" i="198" s="1"/>
  <c r="X176" i="198" s="1"/>
  <c r="U177" i="198"/>
  <c r="T177" i="198"/>
  <c r="T176" i="198" s="1"/>
  <c r="S177" i="198"/>
  <c r="S176" i="198" s="1"/>
  <c r="R177" i="198"/>
  <c r="O177" i="198"/>
  <c r="N177" i="198"/>
  <c r="M177" i="198"/>
  <c r="M176" i="198" s="1"/>
  <c r="L177" i="198"/>
  <c r="L176" i="198" s="1"/>
  <c r="K177" i="198"/>
  <c r="K176" i="198" s="1"/>
  <c r="J177" i="198"/>
  <c r="J176" i="198" s="1"/>
  <c r="R176" i="198"/>
  <c r="O176" i="198"/>
  <c r="N176" i="198"/>
  <c r="W175" i="198"/>
  <c r="X175" i="198" s="1"/>
  <c r="V175" i="198"/>
  <c r="Q175" i="198"/>
  <c r="P175" i="198"/>
  <c r="K175" i="198"/>
  <c r="K169" i="198" s="1"/>
  <c r="K168" i="198" s="1"/>
  <c r="W174" i="198"/>
  <c r="X174" i="198" s="1"/>
  <c r="V174" i="198"/>
  <c r="R174" i="198"/>
  <c r="Q174" i="198"/>
  <c r="P174" i="198"/>
  <c r="T173" i="198"/>
  <c r="R173" i="198"/>
  <c r="Q173" i="198"/>
  <c r="P173" i="198"/>
  <c r="Z172" i="198"/>
  <c r="W172" i="198"/>
  <c r="X172" i="198" s="1"/>
  <c r="V172" i="198"/>
  <c r="R172" i="198"/>
  <c r="Q172" i="198"/>
  <c r="P172" i="198"/>
  <c r="Z171" i="198"/>
  <c r="W171" i="198"/>
  <c r="X171" i="198" s="1"/>
  <c r="V171" i="198"/>
  <c r="R171" i="198"/>
  <c r="Q171" i="198"/>
  <c r="P171" i="198"/>
  <c r="W170" i="198"/>
  <c r="V170" i="198"/>
  <c r="R170" i="198"/>
  <c r="Q170" i="198"/>
  <c r="Q169" i="198" s="1"/>
  <c r="Q168" i="198" s="1"/>
  <c r="P170" i="198"/>
  <c r="P169" i="198" s="1"/>
  <c r="P168" i="198" s="1"/>
  <c r="U169" i="198"/>
  <c r="S169" i="198"/>
  <c r="S168" i="198" s="1"/>
  <c r="O169" i="198"/>
  <c r="O168" i="198" s="1"/>
  <c r="N169" i="198"/>
  <c r="N168" i="198" s="1"/>
  <c r="M169" i="198"/>
  <c r="M168" i="198" s="1"/>
  <c r="M162" i="198" s="1"/>
  <c r="L169" i="198"/>
  <c r="J169" i="198"/>
  <c r="J168" i="198" s="1"/>
  <c r="L168" i="198"/>
  <c r="X167" i="198"/>
  <c r="Q167" i="198"/>
  <c r="P167" i="198"/>
  <c r="X166" i="198"/>
  <c r="Q166" i="198"/>
  <c r="P166" i="198"/>
  <c r="T165" i="198"/>
  <c r="R165" i="198"/>
  <c r="R164" i="198" s="1"/>
  <c r="R163" i="198" s="1"/>
  <c r="U164" i="198"/>
  <c r="S164" i="198"/>
  <c r="S163" i="198" s="1"/>
  <c r="Q164" i="198"/>
  <c r="Q163" i="198" s="1"/>
  <c r="P164" i="198"/>
  <c r="P163" i="198" s="1"/>
  <c r="O164" i="198"/>
  <c r="O163" i="198" s="1"/>
  <c r="O162" i="198" s="1"/>
  <c r="N164" i="198"/>
  <c r="N163" i="198" s="1"/>
  <c r="N162" i="198" s="1"/>
  <c r="M164" i="198"/>
  <c r="M163" i="198" s="1"/>
  <c r="L164" i="198"/>
  <c r="L163" i="198" s="1"/>
  <c r="K164" i="198"/>
  <c r="K163" i="198" s="1"/>
  <c r="J164" i="198"/>
  <c r="U163" i="198"/>
  <c r="J163" i="198"/>
  <c r="X161" i="198"/>
  <c r="X160" i="198"/>
  <c r="X159" i="198"/>
  <c r="Q159" i="198"/>
  <c r="P159" i="198"/>
  <c r="X158" i="198"/>
  <c r="S158" i="198"/>
  <c r="Q158" i="198"/>
  <c r="P158" i="198"/>
  <c r="X157" i="198"/>
  <c r="S157" i="198"/>
  <c r="Q157" i="198"/>
  <c r="P157" i="198"/>
  <c r="X156" i="198"/>
  <c r="Q156" i="198"/>
  <c r="P156" i="198"/>
  <c r="X154" i="198"/>
  <c r="R154" i="198"/>
  <c r="Q154" i="198"/>
  <c r="Q153" i="198" s="1"/>
  <c r="Q152" i="198" s="1"/>
  <c r="P154" i="198"/>
  <c r="P153" i="198" s="1"/>
  <c r="P152" i="198" s="1"/>
  <c r="J154" i="198"/>
  <c r="J153" i="198" s="1"/>
  <c r="J152" i="198" s="1"/>
  <c r="W153" i="198"/>
  <c r="U153" i="198"/>
  <c r="T153" i="198"/>
  <c r="T152" i="198" s="1"/>
  <c r="S153" i="198"/>
  <c r="S152" i="198" s="1"/>
  <c r="R153" i="198"/>
  <c r="R152" i="198" s="1"/>
  <c r="O153" i="198"/>
  <c r="O152" i="198" s="1"/>
  <c r="N153" i="198"/>
  <c r="N152" i="198" s="1"/>
  <c r="M153" i="198"/>
  <c r="M152" i="198" s="1"/>
  <c r="L153" i="198"/>
  <c r="L152" i="198" s="1"/>
  <c r="K153" i="198"/>
  <c r="K152" i="198" s="1"/>
  <c r="W152" i="198"/>
  <c r="W151" i="198"/>
  <c r="X151" i="198" s="1"/>
  <c r="V151" i="198"/>
  <c r="R151" i="198"/>
  <c r="Q151" i="198"/>
  <c r="P151" i="198"/>
  <c r="J151" i="198"/>
  <c r="Z150" i="198"/>
  <c r="W150" i="198"/>
  <c r="X150" i="198" s="1"/>
  <c r="V150" i="198"/>
  <c r="R150" i="198"/>
  <c r="Q150" i="198"/>
  <c r="P150" i="198"/>
  <c r="W149" i="198"/>
  <c r="X149" i="198" s="1"/>
  <c r="V149" i="198"/>
  <c r="R149" i="198"/>
  <c r="R147" i="198" s="1"/>
  <c r="R146" i="198" s="1"/>
  <c r="Q149" i="198"/>
  <c r="P149" i="198"/>
  <c r="W148" i="198"/>
  <c r="X148" i="198" s="1"/>
  <c r="V148" i="198"/>
  <c r="R148" i="198"/>
  <c r="Q148" i="198"/>
  <c r="Q147" i="198" s="1"/>
  <c r="Q146" i="198" s="1"/>
  <c r="P148" i="198"/>
  <c r="P147" i="198" s="1"/>
  <c r="P146" i="198" s="1"/>
  <c r="O148" i="198"/>
  <c r="O147" i="198" s="1"/>
  <c r="O146" i="198" s="1"/>
  <c r="U147" i="198"/>
  <c r="V147" i="198" s="1"/>
  <c r="T147" i="198"/>
  <c r="T146" i="198" s="1"/>
  <c r="S147" i="198"/>
  <c r="S146" i="198" s="1"/>
  <c r="N147" i="198"/>
  <c r="N146" i="198" s="1"/>
  <c r="M147" i="198"/>
  <c r="L147" i="198"/>
  <c r="L146" i="198" s="1"/>
  <c r="K147" i="198"/>
  <c r="K146" i="198" s="1"/>
  <c r="J147" i="198"/>
  <c r="J146" i="198" s="1"/>
  <c r="M146" i="198"/>
  <c r="W145" i="198"/>
  <c r="X145" i="198" s="1"/>
  <c r="T145" i="198"/>
  <c r="V145" i="198" s="1"/>
  <c r="R145" i="198"/>
  <c r="R143" i="198" s="1"/>
  <c r="R142" i="198" s="1"/>
  <c r="Q145" i="198"/>
  <c r="P145" i="198"/>
  <c r="Z144" i="198"/>
  <c r="X144" i="198"/>
  <c r="W144" i="198"/>
  <c r="V144" i="198"/>
  <c r="R144" i="198"/>
  <c r="Q144" i="198"/>
  <c r="Q143" i="198" s="1"/>
  <c r="Q142" i="198" s="1"/>
  <c r="P144" i="198"/>
  <c r="W143" i="198"/>
  <c r="U143" i="198"/>
  <c r="S143" i="198"/>
  <c r="S142" i="198" s="1"/>
  <c r="P143" i="198"/>
  <c r="P142" i="198" s="1"/>
  <c r="O143" i="198"/>
  <c r="O142" i="198" s="1"/>
  <c r="N143" i="198"/>
  <c r="N142" i="198" s="1"/>
  <c r="M143" i="198"/>
  <c r="L143" i="198"/>
  <c r="K143" i="198"/>
  <c r="J143" i="198"/>
  <c r="J142" i="198" s="1"/>
  <c r="M142" i="198"/>
  <c r="L142" i="198"/>
  <c r="K142" i="198"/>
  <c r="T141" i="198"/>
  <c r="W141" i="198" s="1"/>
  <c r="Q141" i="198"/>
  <c r="Q140" i="198" s="1"/>
  <c r="P141" i="198"/>
  <c r="P140" i="198" s="1"/>
  <c r="P139" i="198" s="1"/>
  <c r="U140" i="198"/>
  <c r="S140" i="198"/>
  <c r="S139" i="198" s="1"/>
  <c r="R140" i="198"/>
  <c r="R139" i="198" s="1"/>
  <c r="O140" i="198"/>
  <c r="N140" i="198"/>
  <c r="N139" i="198" s="1"/>
  <c r="M140" i="198"/>
  <c r="M139" i="198" s="1"/>
  <c r="M138" i="198" s="1"/>
  <c r="L140" i="198"/>
  <c r="K140" i="198"/>
  <c r="K139" i="198" s="1"/>
  <c r="J140" i="198"/>
  <c r="J139" i="198" s="1"/>
  <c r="U139" i="198"/>
  <c r="Q139" i="198"/>
  <c r="O139" i="198"/>
  <c r="L139" i="198"/>
  <c r="X137" i="198"/>
  <c r="X136" i="198"/>
  <c r="Q136" i="198"/>
  <c r="P136" i="198"/>
  <c r="Z135" i="198"/>
  <c r="X135" i="198"/>
  <c r="W135" i="198"/>
  <c r="V135" i="198"/>
  <c r="Q135" i="198"/>
  <c r="P135" i="198"/>
  <c r="J135" i="198"/>
  <c r="X134" i="198"/>
  <c r="W134" i="198"/>
  <c r="V134" i="198"/>
  <c r="Q134" i="198"/>
  <c r="P134" i="198"/>
  <c r="Z133" i="198"/>
  <c r="X133" i="198"/>
  <c r="W133" i="198"/>
  <c r="V133" i="198"/>
  <c r="Q133" i="198"/>
  <c r="P133" i="198"/>
  <c r="J133" i="198"/>
  <c r="Z132" i="198"/>
  <c r="W132" i="198"/>
  <c r="V132" i="198"/>
  <c r="R132" i="198"/>
  <c r="J132" i="198"/>
  <c r="U131" i="198"/>
  <c r="T131" i="198"/>
  <c r="T130" i="198" s="1"/>
  <c r="S131" i="198"/>
  <c r="R131" i="198"/>
  <c r="R130" i="198" s="1"/>
  <c r="Q131" i="198"/>
  <c r="P131" i="198"/>
  <c r="P130" i="198" s="1"/>
  <c r="O131" i="198"/>
  <c r="N131" i="198"/>
  <c r="M131" i="198"/>
  <c r="M130" i="198" s="1"/>
  <c r="L131" i="198"/>
  <c r="L130" i="198" s="1"/>
  <c r="K131" i="198"/>
  <c r="S130" i="198"/>
  <c r="Q130" i="198"/>
  <c r="O130" i="198"/>
  <c r="N130" i="198"/>
  <c r="K130" i="198"/>
  <c r="S129" i="198"/>
  <c r="Q129" i="198"/>
  <c r="P129" i="198"/>
  <c r="W128" i="198"/>
  <c r="X128" i="198" s="1"/>
  <c r="V128" i="198"/>
  <c r="R128" i="198"/>
  <c r="Q128" i="198"/>
  <c r="P128" i="198"/>
  <c r="W127" i="198"/>
  <c r="X127" i="198" s="1"/>
  <c r="V127" i="198"/>
  <c r="R127" i="198"/>
  <c r="Q127" i="198"/>
  <c r="P127" i="198"/>
  <c r="W126" i="198"/>
  <c r="X126" i="198" s="1"/>
  <c r="V126" i="198"/>
  <c r="R126" i="198"/>
  <c r="Q126" i="198"/>
  <c r="P126" i="198"/>
  <c r="W125" i="198"/>
  <c r="X125" i="198" s="1"/>
  <c r="V125" i="198"/>
  <c r="R125" i="198"/>
  <c r="Q125" i="198"/>
  <c r="P125" i="198"/>
  <c r="Z124" i="198"/>
  <c r="W124" i="198"/>
  <c r="X124" i="198" s="1"/>
  <c r="V124" i="198"/>
  <c r="Q124" i="198"/>
  <c r="P124" i="198"/>
  <c r="P123" i="198" s="1"/>
  <c r="P122" i="198" s="1"/>
  <c r="U123" i="198"/>
  <c r="Q123" i="198"/>
  <c r="Q122" i="198" s="1"/>
  <c r="O123" i="198"/>
  <c r="O122" i="198" s="1"/>
  <c r="N123" i="198"/>
  <c r="M123" i="198"/>
  <c r="L123" i="198"/>
  <c r="L122" i="198" s="1"/>
  <c r="K123" i="198"/>
  <c r="K122" i="198" s="1"/>
  <c r="J123" i="198"/>
  <c r="J122" i="198" s="1"/>
  <c r="U122" i="198"/>
  <c r="N122" i="198"/>
  <c r="M122" i="198"/>
  <c r="W121" i="198"/>
  <c r="W120" i="198"/>
  <c r="W119" i="198"/>
  <c r="W118" i="198"/>
  <c r="X118" i="198" s="1"/>
  <c r="T118" i="198"/>
  <c r="V118" i="198" s="1"/>
  <c r="V117" i="198" s="1"/>
  <c r="R118" i="198"/>
  <c r="R117" i="198" s="1"/>
  <c r="R116" i="198" s="1"/>
  <c r="Q118" i="198"/>
  <c r="Q117" i="198" s="1"/>
  <c r="Q116" i="198" s="1"/>
  <c r="P118" i="198"/>
  <c r="P117" i="198" s="1"/>
  <c r="P116" i="198" s="1"/>
  <c r="U117" i="198"/>
  <c r="T117" i="198"/>
  <c r="T116" i="198" s="1"/>
  <c r="S117" i="198"/>
  <c r="S116" i="198" s="1"/>
  <c r="O117" i="198"/>
  <c r="O116" i="198" s="1"/>
  <c r="N117" i="198"/>
  <c r="M117" i="198"/>
  <c r="L117" i="198"/>
  <c r="L116" i="198" s="1"/>
  <c r="K117" i="198"/>
  <c r="K116" i="198" s="1"/>
  <c r="J117" i="198"/>
  <c r="J116" i="198" s="1"/>
  <c r="V116" i="198"/>
  <c r="U116" i="198"/>
  <c r="N116" i="198"/>
  <c r="N115" i="198" s="1"/>
  <c r="M116" i="198"/>
  <c r="W114" i="198"/>
  <c r="X114" i="198" s="1"/>
  <c r="R114" i="198"/>
  <c r="R112" i="198" s="1"/>
  <c r="J114" i="198"/>
  <c r="Z113" i="198"/>
  <c r="W113" i="198"/>
  <c r="R113" i="198"/>
  <c r="J113" i="198"/>
  <c r="J112" i="198" s="1"/>
  <c r="V112" i="198"/>
  <c r="U112" i="198"/>
  <c r="T112" i="198"/>
  <c r="S112" i="198"/>
  <c r="Q112" i="198"/>
  <c r="P112" i="198"/>
  <c r="O112" i="198"/>
  <c r="N112" i="198"/>
  <c r="M112" i="198"/>
  <c r="L112" i="198"/>
  <c r="K112" i="198"/>
  <c r="X111" i="198"/>
  <c r="R111" i="198"/>
  <c r="Q111" i="198"/>
  <c r="P111" i="198"/>
  <c r="J111" i="198"/>
  <c r="X110" i="198"/>
  <c r="W110" i="198"/>
  <c r="V110" i="198"/>
  <c r="V109" i="198" s="1"/>
  <c r="R110" i="198"/>
  <c r="Q110" i="198"/>
  <c r="P110" i="198"/>
  <c r="W109" i="198"/>
  <c r="X109" i="198" s="1"/>
  <c r="U109" i="198"/>
  <c r="U108" i="198" s="1"/>
  <c r="T109" i="198"/>
  <c r="S109" i="198"/>
  <c r="S108" i="198" s="1"/>
  <c r="R109" i="198"/>
  <c r="R108" i="198" s="1"/>
  <c r="Q109" i="198"/>
  <c r="Q108" i="198" s="1"/>
  <c r="P109" i="198"/>
  <c r="P108" i="198" s="1"/>
  <c r="O109" i="198"/>
  <c r="O108" i="198" s="1"/>
  <c r="N109" i="198"/>
  <c r="M109" i="198"/>
  <c r="M108" i="198" s="1"/>
  <c r="L109" i="198"/>
  <c r="K109" i="198"/>
  <c r="K108" i="198" s="1"/>
  <c r="J109" i="198"/>
  <c r="J108" i="198" s="1"/>
  <c r="V108" i="198"/>
  <c r="T108" i="198"/>
  <c r="N108" i="198"/>
  <c r="L108" i="198"/>
  <c r="X107" i="198"/>
  <c r="W107" i="198"/>
  <c r="V107" i="198"/>
  <c r="R107" i="198"/>
  <c r="J107" i="198"/>
  <c r="W106" i="198"/>
  <c r="X106" i="198" s="1"/>
  <c r="V106" i="198"/>
  <c r="Q106" i="198"/>
  <c r="P106" i="198"/>
  <c r="W105" i="198"/>
  <c r="X105" i="198" s="1"/>
  <c r="V105" i="198"/>
  <c r="R105" i="198"/>
  <c r="Q105" i="198"/>
  <c r="P105" i="198"/>
  <c r="J105" i="198"/>
  <c r="Z104" i="198"/>
  <c r="W104" i="198"/>
  <c r="X104" i="198" s="1"/>
  <c r="V104" i="198"/>
  <c r="R104" i="198"/>
  <c r="Q104" i="198"/>
  <c r="P104" i="198"/>
  <c r="J104" i="198"/>
  <c r="V103" i="198"/>
  <c r="T103" i="198"/>
  <c r="W103" i="198" s="1"/>
  <c r="X103" i="198" s="1"/>
  <c r="R103" i="198"/>
  <c r="R101" i="198" s="1"/>
  <c r="R100" i="198" s="1"/>
  <c r="Q103" i="198"/>
  <c r="P103" i="198"/>
  <c r="W102" i="198"/>
  <c r="V102" i="198"/>
  <c r="Q102" i="198"/>
  <c r="Q101" i="198" s="1"/>
  <c r="Q100" i="198" s="1"/>
  <c r="P102" i="198"/>
  <c r="P101" i="198" s="1"/>
  <c r="P100" i="198" s="1"/>
  <c r="U101" i="198"/>
  <c r="S101" i="198"/>
  <c r="O101" i="198"/>
  <c r="O100" i="198" s="1"/>
  <c r="N101" i="198"/>
  <c r="N100" i="198" s="1"/>
  <c r="M101" i="198"/>
  <c r="M100" i="198" s="1"/>
  <c r="L101" i="198"/>
  <c r="L100" i="198" s="1"/>
  <c r="K101" i="198"/>
  <c r="K100" i="198" s="1"/>
  <c r="S100" i="198"/>
  <c r="W98" i="198"/>
  <c r="T97" i="198"/>
  <c r="W97" i="198" s="1"/>
  <c r="X97" i="198" s="1"/>
  <c r="Q97" i="198"/>
  <c r="P97" i="198"/>
  <c r="W96" i="198"/>
  <c r="X96" i="198" s="1"/>
  <c r="V96" i="198"/>
  <c r="T96" i="198"/>
  <c r="Q96" i="198"/>
  <c r="P96" i="198"/>
  <c r="X95" i="198"/>
  <c r="W95" i="198"/>
  <c r="V95" i="198"/>
  <c r="Q95" i="198"/>
  <c r="P95" i="198"/>
  <c r="W94" i="198"/>
  <c r="X94" i="198" s="1"/>
  <c r="V94" i="198"/>
  <c r="R94" i="198"/>
  <c r="Q94" i="198"/>
  <c r="P94" i="198"/>
  <c r="W93" i="198"/>
  <c r="X93" i="198" s="1"/>
  <c r="V93" i="198"/>
  <c r="R93" i="198"/>
  <c r="Q93" i="198"/>
  <c r="P93" i="198"/>
  <c r="W92" i="198"/>
  <c r="X92" i="198" s="1"/>
  <c r="V92" i="198"/>
  <c r="R92" i="198"/>
  <c r="Q92" i="198"/>
  <c r="P92" i="198"/>
  <c r="J92" i="198"/>
  <c r="T91" i="198"/>
  <c r="R91" i="198"/>
  <c r="Q91" i="198"/>
  <c r="P91" i="198"/>
  <c r="J91" i="198"/>
  <c r="U90" i="198"/>
  <c r="U89" i="198" s="1"/>
  <c r="T90" i="198"/>
  <c r="S90" i="198"/>
  <c r="Q90" i="198"/>
  <c r="Q89" i="198" s="1"/>
  <c r="P90" i="198"/>
  <c r="P89" i="198" s="1"/>
  <c r="O90" i="198"/>
  <c r="O89" i="198" s="1"/>
  <c r="N90" i="198"/>
  <c r="N89" i="198" s="1"/>
  <c r="M90" i="198"/>
  <c r="L90" i="198"/>
  <c r="L89" i="198" s="1"/>
  <c r="K90" i="198"/>
  <c r="K89" i="198" s="1"/>
  <c r="S89" i="198"/>
  <c r="M89" i="198"/>
  <c r="X88" i="198"/>
  <c r="R88" i="198"/>
  <c r="Q88" i="198"/>
  <c r="P88" i="198"/>
  <c r="X87" i="198"/>
  <c r="R87" i="198"/>
  <c r="R86" i="198" s="1"/>
  <c r="Q87" i="198"/>
  <c r="Q86" i="198" s="1"/>
  <c r="P87" i="198"/>
  <c r="P86" i="198" s="1"/>
  <c r="T86" i="198"/>
  <c r="X86" i="198" s="1"/>
  <c r="S86" i="198"/>
  <c r="O86" i="198"/>
  <c r="N86" i="198"/>
  <c r="M86" i="198"/>
  <c r="L86" i="198"/>
  <c r="K86" i="198"/>
  <c r="J86" i="198"/>
  <c r="W85" i="198"/>
  <c r="X85" i="198" s="1"/>
  <c r="V85" i="198"/>
  <c r="Q85" i="198"/>
  <c r="P85" i="198"/>
  <c r="N85" i="198"/>
  <c r="N84" i="198" s="1"/>
  <c r="N83" i="198" s="1"/>
  <c r="N82" i="198" s="1"/>
  <c r="K85" i="198"/>
  <c r="K84" i="198" s="1"/>
  <c r="K83" i="198" s="1"/>
  <c r="U84" i="198"/>
  <c r="U83" i="198" s="1"/>
  <c r="T84" i="198"/>
  <c r="S84" i="198"/>
  <c r="S83" i="198" s="1"/>
  <c r="R84" i="198"/>
  <c r="R83" i="198" s="1"/>
  <c r="Q84" i="198"/>
  <c r="P84" i="198"/>
  <c r="O84" i="198"/>
  <c r="O83" i="198" s="1"/>
  <c r="O82" i="198" s="1"/>
  <c r="M84" i="198"/>
  <c r="M83" i="198" s="1"/>
  <c r="L84" i="198"/>
  <c r="L83" i="198" s="1"/>
  <c r="J84" i="198"/>
  <c r="J83" i="198" s="1"/>
  <c r="T83" i="198"/>
  <c r="Q83" i="198"/>
  <c r="P83" i="198"/>
  <c r="W81" i="198"/>
  <c r="X81" i="198" s="1"/>
  <c r="R81" i="198"/>
  <c r="J81" i="198"/>
  <c r="W80" i="198"/>
  <c r="X80" i="198" s="1"/>
  <c r="V80" i="198"/>
  <c r="S80" i="198"/>
  <c r="J80" i="198"/>
  <c r="X79" i="198"/>
  <c r="W79" i="198"/>
  <c r="V79" i="198"/>
  <c r="R79" i="198"/>
  <c r="J79" i="198"/>
  <c r="Z78" i="198"/>
  <c r="W78" i="198"/>
  <c r="V78" i="198"/>
  <c r="R78" i="198"/>
  <c r="Q78" i="198"/>
  <c r="P78" i="198"/>
  <c r="P77" i="198" s="1"/>
  <c r="P76" i="198" s="1"/>
  <c r="U77" i="198"/>
  <c r="T77" i="198"/>
  <c r="T76" i="198" s="1"/>
  <c r="Q77" i="198"/>
  <c r="Q76" i="198" s="1"/>
  <c r="O77" i="198"/>
  <c r="N77" i="198"/>
  <c r="M77" i="198"/>
  <c r="M76" i="198" s="1"/>
  <c r="L77" i="198"/>
  <c r="L76" i="198" s="1"/>
  <c r="K77" i="198"/>
  <c r="K76" i="198" s="1"/>
  <c r="O76" i="198"/>
  <c r="N76" i="198"/>
  <c r="W75" i="198"/>
  <c r="X75" i="198" s="1"/>
  <c r="V75" i="198"/>
  <c r="Q75" i="198"/>
  <c r="P75" i="198"/>
  <c r="J75" i="198"/>
  <c r="W74" i="198"/>
  <c r="X74" i="198" s="1"/>
  <c r="V74" i="198"/>
  <c r="R74" i="198"/>
  <c r="R72" i="198" s="1"/>
  <c r="R71" i="198" s="1"/>
  <c r="X73" i="198"/>
  <c r="W73" i="198"/>
  <c r="V73" i="198"/>
  <c r="Q73" i="198"/>
  <c r="Q72" i="198" s="1"/>
  <c r="Q71" i="198" s="1"/>
  <c r="P73" i="198"/>
  <c r="U72" i="198"/>
  <c r="T72" i="198"/>
  <c r="T71" i="198" s="1"/>
  <c r="S72" i="198"/>
  <c r="P72" i="198"/>
  <c r="P71" i="198" s="1"/>
  <c r="O72" i="198"/>
  <c r="O71" i="198" s="1"/>
  <c r="N72" i="198"/>
  <c r="N71" i="198" s="1"/>
  <c r="M72" i="198"/>
  <c r="M71" i="198" s="1"/>
  <c r="L72" i="198"/>
  <c r="K72" i="198"/>
  <c r="J72" i="198"/>
  <c r="J71" i="198" s="1"/>
  <c r="S71" i="198"/>
  <c r="L71" i="198"/>
  <c r="K71" i="198"/>
  <c r="W70" i="198"/>
  <c r="X70" i="198" s="1"/>
  <c r="Z69" i="198"/>
  <c r="X69" i="198"/>
  <c r="R69" i="198"/>
  <c r="Q69" i="198"/>
  <c r="P69" i="198"/>
  <c r="Z68" i="198"/>
  <c r="X68" i="198"/>
  <c r="V68" i="198"/>
  <c r="R68" i="198"/>
  <c r="Q68" i="198"/>
  <c r="P68" i="198"/>
  <c r="T67" i="198"/>
  <c r="W67" i="198" s="1"/>
  <c r="X67" i="198" s="1"/>
  <c r="R67" i="198"/>
  <c r="Q67" i="198"/>
  <c r="P67" i="198"/>
  <c r="T66" i="198"/>
  <c r="Z66" i="198" s="1"/>
  <c r="Q66" i="198"/>
  <c r="P66" i="198"/>
  <c r="T65" i="198"/>
  <c r="Z65" i="198" s="1"/>
  <c r="Q65" i="198"/>
  <c r="P65" i="198"/>
  <c r="Z64" i="198"/>
  <c r="T64" i="198"/>
  <c r="W64" i="198" s="1"/>
  <c r="R64" i="198"/>
  <c r="Q64" i="198"/>
  <c r="P64" i="198"/>
  <c r="P63" i="198" s="1"/>
  <c r="J64" i="198"/>
  <c r="J63" i="198" s="1"/>
  <c r="U63" i="198"/>
  <c r="V63" i="198" s="1"/>
  <c r="T63" i="198"/>
  <c r="S63" i="198"/>
  <c r="Q63" i="198"/>
  <c r="O63" i="198"/>
  <c r="N63" i="198"/>
  <c r="M63" i="198"/>
  <c r="L63" i="198"/>
  <c r="K63" i="198"/>
  <c r="X62" i="198"/>
  <c r="S62" i="198"/>
  <c r="R62" i="198" s="1"/>
  <c r="R61" i="198" s="1"/>
  <c r="Q62" i="198"/>
  <c r="P62" i="198"/>
  <c r="P61" i="198" s="1"/>
  <c r="W61" i="198"/>
  <c r="U61" i="198"/>
  <c r="U60" i="198" s="1"/>
  <c r="T61" i="198"/>
  <c r="Q61" i="198"/>
  <c r="Q60" i="198" s="1"/>
  <c r="O61" i="198"/>
  <c r="O60" i="198" s="1"/>
  <c r="N61" i="198"/>
  <c r="N60" i="198" s="1"/>
  <c r="M61" i="198"/>
  <c r="L61" i="198"/>
  <c r="K61" i="198"/>
  <c r="J61" i="198"/>
  <c r="J60" i="198" s="1"/>
  <c r="T60" i="198"/>
  <c r="L60" i="198"/>
  <c r="X58" i="198"/>
  <c r="X55" i="198"/>
  <c r="X54" i="198"/>
  <c r="X53" i="198"/>
  <c r="X52" i="198"/>
  <c r="Q52" i="198"/>
  <c r="P52" i="198"/>
  <c r="X51" i="198"/>
  <c r="Q51" i="198"/>
  <c r="P51" i="198"/>
  <c r="X50" i="198"/>
  <c r="Q50" i="198"/>
  <c r="P50" i="198"/>
  <c r="T49" i="198"/>
  <c r="X49" i="198" s="1"/>
  <c r="X48" i="198"/>
  <c r="X47" i="198"/>
  <c r="X46" i="198"/>
  <c r="S44" i="198"/>
  <c r="W43" i="198"/>
  <c r="U43" i="198"/>
  <c r="V43" i="198" s="1"/>
  <c r="O42" i="198"/>
  <c r="Y39" i="198"/>
  <c r="S39" i="198"/>
  <c r="Y37" i="198"/>
  <c r="Y36" i="198"/>
  <c r="I36" i="198"/>
  <c r="H36" i="198"/>
  <c r="G36" i="198"/>
  <c r="Y35" i="198"/>
  <c r="I35" i="198"/>
  <c r="H35" i="198"/>
  <c r="G35" i="198"/>
  <c r="Y34" i="198"/>
  <c r="Y40" i="198" s="1"/>
  <c r="I34" i="198"/>
  <c r="H34" i="198"/>
  <c r="G34" i="198"/>
  <c r="G33" i="198" s="1"/>
  <c r="Y33" i="198"/>
  <c r="Y32" i="198"/>
  <c r="Y31" i="198"/>
  <c r="Y19" i="198"/>
  <c r="Y18" i="198" s="1"/>
  <c r="Y17" i="198" s="1"/>
  <c r="Y16" i="198" s="1"/>
  <c r="S18" i="198"/>
  <c r="S17" i="198" s="1"/>
  <c r="S16" i="198" s="1"/>
  <c r="AI173" i="197"/>
  <c r="AE173" i="197"/>
  <c r="AD173" i="197"/>
  <c r="AC173" i="197"/>
  <c r="AB173" i="197"/>
  <c r="AA173" i="197"/>
  <c r="Z173" i="197"/>
  <c r="Y173" i="197"/>
  <c r="X173" i="197"/>
  <c r="W173" i="197"/>
  <c r="V173" i="197"/>
  <c r="U173" i="197"/>
  <c r="T173" i="197"/>
  <c r="S173" i="197"/>
  <c r="R173" i="197"/>
  <c r="Q173" i="197"/>
  <c r="P173" i="197"/>
  <c r="O173" i="197"/>
  <c r="N173" i="197"/>
  <c r="M173" i="197"/>
  <c r="L173" i="197"/>
  <c r="K173" i="197"/>
  <c r="J173" i="197"/>
  <c r="I173" i="197"/>
  <c r="H173" i="197"/>
  <c r="AE171" i="197"/>
  <c r="AA171" i="197"/>
  <c r="I171" i="197"/>
  <c r="AF170" i="197"/>
  <c r="V170" i="197" s="1"/>
  <c r="AA170" i="197"/>
  <c r="H170" i="197"/>
  <c r="H167" i="197" s="1"/>
  <c r="H164" i="197" s="1"/>
  <c r="AF169" i="197"/>
  <c r="AE169" i="197"/>
  <c r="AA169" i="197"/>
  <c r="V169" i="197"/>
  <c r="H169" i="197"/>
  <c r="I168" i="197"/>
  <c r="I167" i="197" s="1"/>
  <c r="I164" i="197" s="1"/>
  <c r="AD167" i="197"/>
  <c r="AC167" i="197"/>
  <c r="AB167" i="197"/>
  <c r="Z167" i="197"/>
  <c r="Y167" i="197"/>
  <c r="X167" i="197"/>
  <c r="X164" i="197" s="1"/>
  <c r="W167" i="197"/>
  <c r="U167" i="197"/>
  <c r="U164" i="197" s="1"/>
  <c r="T167" i="197"/>
  <c r="S167" i="197"/>
  <c r="R167" i="197"/>
  <c r="Q167" i="197"/>
  <c r="P167" i="197"/>
  <c r="O167" i="197"/>
  <c r="O164" i="197" s="1"/>
  <c r="N167" i="197"/>
  <c r="M167" i="197"/>
  <c r="M164" i="197" s="1"/>
  <c r="L167" i="197"/>
  <c r="K167" i="197"/>
  <c r="J167" i="197"/>
  <c r="AB166" i="197"/>
  <c r="AB165" i="197" s="1"/>
  <c r="AB164" i="197" s="1"/>
  <c r="I166" i="197"/>
  <c r="AF165" i="197"/>
  <c r="AE165" i="197"/>
  <c r="AD165" i="197"/>
  <c r="AD164" i="197" s="1"/>
  <c r="AC165" i="197"/>
  <c r="AA165" i="197"/>
  <c r="Z165" i="197"/>
  <c r="Z164" i="197" s="1"/>
  <c r="Y165" i="197"/>
  <c r="X165" i="197"/>
  <c r="W165" i="197"/>
  <c r="V165" i="197"/>
  <c r="U165" i="197"/>
  <c r="T165" i="197"/>
  <c r="S165" i="197"/>
  <c r="R165" i="197"/>
  <c r="R164" i="197" s="1"/>
  <c r="Q165" i="197"/>
  <c r="P165" i="197"/>
  <c r="O165" i="197"/>
  <c r="N165" i="197"/>
  <c r="N164" i="197" s="1"/>
  <c r="M165" i="197"/>
  <c r="L165" i="197"/>
  <c r="K165" i="197"/>
  <c r="J165" i="197"/>
  <c r="J164" i="197" s="1"/>
  <c r="I165" i="197"/>
  <c r="H165" i="197"/>
  <c r="AC164" i="197"/>
  <c r="Y164" i="197"/>
  <c r="W164" i="197"/>
  <c r="T164" i="197"/>
  <c r="Q164" i="197"/>
  <c r="L164" i="197"/>
  <c r="AE163" i="197"/>
  <c r="V163" i="197"/>
  <c r="AF162" i="197"/>
  <c r="AE162" i="197" s="1"/>
  <c r="AE160" i="197"/>
  <c r="AA160" i="197"/>
  <c r="AI160" i="197" s="1"/>
  <c r="U160" i="197"/>
  <c r="AD158" i="197"/>
  <c r="AC158" i="197"/>
  <c r="AB158" i="197"/>
  <c r="AA158" i="197"/>
  <c r="Z158" i="197"/>
  <c r="Y158" i="197"/>
  <c r="X158" i="197"/>
  <c r="W158" i="197"/>
  <c r="T158" i="197"/>
  <c r="S158" i="197"/>
  <c r="R158" i="197"/>
  <c r="Q158" i="197"/>
  <c r="P158" i="197"/>
  <c r="O158" i="197"/>
  <c r="N158" i="197"/>
  <c r="M158" i="197"/>
  <c r="L158" i="197"/>
  <c r="K158" i="197"/>
  <c r="J158" i="197"/>
  <c r="I158" i="197"/>
  <c r="H158" i="197"/>
  <c r="AB157" i="197"/>
  <c r="AF157" i="197" s="1"/>
  <c r="AI157" i="197" s="1"/>
  <c r="I157" i="197"/>
  <c r="AF156" i="197"/>
  <c r="AB156" i="197"/>
  <c r="I156" i="197"/>
  <c r="I155" i="197" s="1"/>
  <c r="AE155" i="197"/>
  <c r="AD155" i="197"/>
  <c r="AC155" i="197"/>
  <c r="AB155" i="197"/>
  <c r="AA155" i="197"/>
  <c r="Z155" i="197"/>
  <c r="Y155" i="197"/>
  <c r="X155" i="197"/>
  <c r="W155" i="197"/>
  <c r="V155" i="197"/>
  <c r="U155" i="197"/>
  <c r="T155" i="197"/>
  <c r="S155" i="197"/>
  <c r="R155" i="197"/>
  <c r="Q155" i="197"/>
  <c r="P155" i="197"/>
  <c r="O155" i="197"/>
  <c r="N155" i="197"/>
  <c r="M155" i="197"/>
  <c r="L155" i="197"/>
  <c r="K155" i="197"/>
  <c r="J155" i="197"/>
  <c r="H155" i="197"/>
  <c r="AE154" i="197"/>
  <c r="AB154" i="197"/>
  <c r="AA154" i="197" s="1"/>
  <c r="Y154" i="197"/>
  <c r="AE153" i="197"/>
  <c r="AB153" i="197"/>
  <c r="AA153" i="197"/>
  <c r="Y153" i="197"/>
  <c r="AE152" i="197"/>
  <c r="AE145" i="197" s="1"/>
  <c r="AB152" i="197"/>
  <c r="AA152" i="197" s="1"/>
  <c r="Y152" i="197"/>
  <c r="AE151" i="197"/>
  <c r="AB151" i="197"/>
  <c r="AA151" i="197" s="1"/>
  <c r="Y151" i="197"/>
  <c r="AE150" i="197"/>
  <c r="AB150" i="197"/>
  <c r="Y150" i="197"/>
  <c r="AE149" i="197"/>
  <c r="AB149" i="197"/>
  <c r="AA149" i="197"/>
  <c r="Y149" i="197"/>
  <c r="I148" i="197"/>
  <c r="H147" i="197"/>
  <c r="AE146" i="197"/>
  <c r="I146" i="197"/>
  <c r="AF145" i="197"/>
  <c r="AD145" i="197"/>
  <c r="AC145" i="197"/>
  <c r="Z145" i="197"/>
  <c r="X145" i="197"/>
  <c r="W145" i="197"/>
  <c r="V145" i="197"/>
  <c r="U145" i="197"/>
  <c r="T145" i="197"/>
  <c r="S145" i="197"/>
  <c r="R145" i="197"/>
  <c r="Q145" i="197"/>
  <c r="P145" i="197"/>
  <c r="O145" i="197"/>
  <c r="N145" i="197"/>
  <c r="M145" i="197"/>
  <c r="L145" i="197"/>
  <c r="K145" i="197"/>
  <c r="J145" i="197"/>
  <c r="AF144" i="197"/>
  <c r="AE144" i="197" s="1"/>
  <c r="AE143" i="197" s="1"/>
  <c r="AA144" i="197"/>
  <c r="AA143" i="197" s="1"/>
  <c r="H144" i="197"/>
  <c r="H143" i="197" s="1"/>
  <c r="AF143" i="197"/>
  <c r="AD143" i="197"/>
  <c r="AC143" i="197"/>
  <c r="AB143" i="197"/>
  <c r="Z143" i="197"/>
  <c r="Y143" i="197"/>
  <c r="X143" i="197"/>
  <c r="X140" i="197" s="1"/>
  <c r="W143" i="197"/>
  <c r="V143" i="197"/>
  <c r="U143" i="197"/>
  <c r="T143" i="197"/>
  <c r="S143" i="197"/>
  <c r="R143" i="197"/>
  <c r="Q143" i="197"/>
  <c r="P143" i="197"/>
  <c r="O143" i="197"/>
  <c r="N143" i="197"/>
  <c r="M143" i="197"/>
  <c r="L143" i="197"/>
  <c r="K143" i="197"/>
  <c r="J143" i="197"/>
  <c r="I143" i="197"/>
  <c r="AE142" i="197"/>
  <c r="AE141" i="197" s="1"/>
  <c r="AA142" i="197"/>
  <c r="Y142" i="197"/>
  <c r="Y141" i="197" s="1"/>
  <c r="U142" i="197"/>
  <c r="V142" i="197" s="1"/>
  <c r="I142" i="197"/>
  <c r="AJ141" i="197"/>
  <c r="AF141" i="197"/>
  <c r="AD141" i="197"/>
  <c r="AC141" i="197"/>
  <c r="AB141" i="197"/>
  <c r="AA141" i="197"/>
  <c r="Z141" i="197"/>
  <c r="X141" i="197"/>
  <c r="W141" i="197"/>
  <c r="U141" i="197"/>
  <c r="T141" i="197"/>
  <c r="S141" i="197"/>
  <c r="S140" i="197" s="1"/>
  <c r="R141" i="197"/>
  <c r="Q141" i="197"/>
  <c r="P141" i="197"/>
  <c r="O141" i="197"/>
  <c r="O140" i="197" s="1"/>
  <c r="O139" i="197" s="1"/>
  <c r="N141" i="197"/>
  <c r="M141" i="197"/>
  <c r="M140" i="197" s="1"/>
  <c r="M139" i="197" s="1"/>
  <c r="L141" i="197"/>
  <c r="K141" i="197"/>
  <c r="K140" i="197" s="1"/>
  <c r="J141" i="197"/>
  <c r="I141" i="197"/>
  <c r="H141" i="197"/>
  <c r="AC140" i="197"/>
  <c r="W140" i="197"/>
  <c r="P140" i="197"/>
  <c r="AC139" i="197"/>
  <c r="AG133" i="197"/>
  <c r="AF133" i="197"/>
  <c r="AE133" i="197"/>
  <c r="AD133" i="197"/>
  <c r="AC133" i="197"/>
  <c r="AB133" i="197"/>
  <c r="AA133" i="197"/>
  <c r="Z133" i="197"/>
  <c r="Y133" i="197"/>
  <c r="Y119" i="197" s="1"/>
  <c r="X133" i="197"/>
  <c r="W133" i="197"/>
  <c r="W119" i="197" s="1"/>
  <c r="V133" i="197"/>
  <c r="U133" i="197"/>
  <c r="T133" i="197"/>
  <c r="S133" i="197"/>
  <c r="R133" i="197"/>
  <c r="Q133" i="197"/>
  <c r="P133" i="197"/>
  <c r="O133" i="197"/>
  <c r="N133" i="197"/>
  <c r="M133" i="197"/>
  <c r="L133" i="197"/>
  <c r="K133" i="197"/>
  <c r="J133" i="197"/>
  <c r="I133" i="197"/>
  <c r="H133" i="197"/>
  <c r="H130" i="197"/>
  <c r="H129" i="197"/>
  <c r="H128" i="197"/>
  <c r="AE127" i="197"/>
  <c r="AA127" i="197"/>
  <c r="U127" i="197"/>
  <c r="H127" i="197"/>
  <c r="AE122" i="197"/>
  <c r="AA122" i="197"/>
  <c r="AA120" i="197" s="1"/>
  <c r="AA119" i="197" s="1"/>
  <c r="U122" i="197"/>
  <c r="U120" i="197" s="1"/>
  <c r="H122" i="197"/>
  <c r="AG120" i="197"/>
  <c r="AF120" i="197"/>
  <c r="AF119" i="197" s="1"/>
  <c r="AE120" i="197"/>
  <c r="AD120" i="197"/>
  <c r="AC120" i="197"/>
  <c r="AB120" i="197"/>
  <c r="AB119" i="197" s="1"/>
  <c r="Z120" i="197"/>
  <c r="Y120" i="197"/>
  <c r="X120" i="197"/>
  <c r="X119" i="197" s="1"/>
  <c r="W120" i="197"/>
  <c r="V120" i="197"/>
  <c r="T120" i="197"/>
  <c r="S120" i="197"/>
  <c r="S119" i="197" s="1"/>
  <c r="R120" i="197"/>
  <c r="R119" i="197" s="1"/>
  <c r="Q120" i="197"/>
  <c r="Q119" i="197" s="1"/>
  <c r="P120" i="197"/>
  <c r="O120" i="197"/>
  <c r="O119" i="197" s="1"/>
  <c r="N120" i="197"/>
  <c r="M120" i="197"/>
  <c r="M119" i="197" s="1"/>
  <c r="L120" i="197"/>
  <c r="K120" i="197"/>
  <c r="K119" i="197" s="1"/>
  <c r="J120" i="197"/>
  <c r="I120" i="197"/>
  <c r="AC119" i="197"/>
  <c r="Z119" i="197"/>
  <c r="T119" i="197"/>
  <c r="P119" i="197"/>
  <c r="L119" i="197"/>
  <c r="J119" i="197"/>
  <c r="I119" i="197"/>
  <c r="AB116" i="197"/>
  <c r="AF116" i="197" s="1"/>
  <c r="AA116" i="197"/>
  <c r="AE116" i="197" s="1"/>
  <c r="Y116" i="197"/>
  <c r="AF115" i="197"/>
  <c r="AA115" i="197"/>
  <c r="AE115" i="197" s="1"/>
  <c r="Y115" i="197"/>
  <c r="V115" i="197"/>
  <c r="AB114" i="197"/>
  <c r="AF114" i="197" s="1"/>
  <c r="Y114" i="197"/>
  <c r="Y112" i="197" s="1"/>
  <c r="Y111" i="197" s="1"/>
  <c r="Z112" i="197"/>
  <c r="X112" i="197"/>
  <c r="W112" i="197"/>
  <c r="W111" i="197" s="1"/>
  <c r="U112" i="197"/>
  <c r="U111" i="197" s="1"/>
  <c r="T112" i="197"/>
  <c r="S112" i="197"/>
  <c r="S111" i="197" s="1"/>
  <c r="R112" i="197"/>
  <c r="Q112" i="197"/>
  <c r="P112" i="197"/>
  <c r="O112" i="197"/>
  <c r="O111" i="197" s="1"/>
  <c r="N112" i="197"/>
  <c r="M112" i="197"/>
  <c r="M111" i="197" s="1"/>
  <c r="L112" i="197"/>
  <c r="K112" i="197"/>
  <c r="K111" i="197" s="1"/>
  <c r="J112" i="197"/>
  <c r="I112" i="197"/>
  <c r="I111" i="197" s="1"/>
  <c r="H112" i="197"/>
  <c r="AD111" i="197"/>
  <c r="AC111" i="197"/>
  <c r="Z111" i="197"/>
  <c r="X111" i="197"/>
  <c r="T111" i="197"/>
  <c r="R111" i="197"/>
  <c r="Q111" i="197"/>
  <c r="P111" i="197"/>
  <c r="N111" i="197"/>
  <c r="L111" i="197"/>
  <c r="J111" i="197"/>
  <c r="H111" i="197"/>
  <c r="H103" i="197" s="1"/>
  <c r="AA110" i="197"/>
  <c r="AE110" i="197" s="1"/>
  <c r="AF109" i="197"/>
  <c r="AB109" i="197"/>
  <c r="AA109" i="197"/>
  <c r="AE109" i="197" s="1"/>
  <c r="Z108" i="197"/>
  <c r="AB108" i="197" s="1"/>
  <c r="AF108" i="197" s="1"/>
  <c r="AE107" i="197"/>
  <c r="Z107" i="197"/>
  <c r="Y107" i="197" s="1"/>
  <c r="AG105" i="197"/>
  <c r="AD105" i="197"/>
  <c r="AC105" i="197"/>
  <c r="AC104" i="197" s="1"/>
  <c r="AC103" i="197" s="1"/>
  <c r="AC35" i="197" s="1"/>
  <c r="X105" i="197"/>
  <c r="W105" i="197"/>
  <c r="W104" i="197" s="1"/>
  <c r="V105" i="197"/>
  <c r="U105" i="197"/>
  <c r="U104" i="197" s="1"/>
  <c r="U103" i="197" s="1"/>
  <c r="T105" i="197"/>
  <c r="S105" i="197"/>
  <c r="S104" i="197" s="1"/>
  <c r="R105" i="197"/>
  <c r="R104" i="197" s="1"/>
  <c r="R103" i="197" s="1"/>
  <c r="Q105" i="197"/>
  <c r="Q104" i="197" s="1"/>
  <c r="Q103" i="197" s="1"/>
  <c r="P105" i="197"/>
  <c r="O105" i="197"/>
  <c r="N105" i="197"/>
  <c r="N104" i="197" s="1"/>
  <c r="N103" i="197" s="1"/>
  <c r="M105" i="197"/>
  <c r="M104" i="197" s="1"/>
  <c r="M103" i="197" s="1"/>
  <c r="L105" i="197"/>
  <c r="K105" i="197"/>
  <c r="K104" i="197" s="1"/>
  <c r="J105" i="197"/>
  <c r="I105" i="197"/>
  <c r="I104" i="197" s="1"/>
  <c r="I103" i="197" s="1"/>
  <c r="H105" i="197"/>
  <c r="AD104" i="197"/>
  <c r="X104" i="197"/>
  <c r="V104" i="197"/>
  <c r="T104" i="197"/>
  <c r="T103" i="197" s="1"/>
  <c r="P104" i="197"/>
  <c r="O104" i="197"/>
  <c r="L104" i="197"/>
  <c r="J104" i="197"/>
  <c r="H104" i="197"/>
  <c r="AG103" i="197"/>
  <c r="AD103" i="197"/>
  <c r="J103" i="197"/>
  <c r="AE101" i="197"/>
  <c r="AB101" i="197"/>
  <c r="U101" i="197"/>
  <c r="AA101" i="197" s="1"/>
  <c r="H101" i="197"/>
  <c r="AE100" i="197"/>
  <c r="AB100" i="197"/>
  <c r="U100" i="197"/>
  <c r="U96" i="197" s="1"/>
  <c r="H100" i="197"/>
  <c r="AE99" i="197"/>
  <c r="AA99" i="197"/>
  <c r="U99" i="197"/>
  <c r="H99" i="197"/>
  <c r="AB98" i="197"/>
  <c r="AA98" i="197" s="1"/>
  <c r="Y98" i="197"/>
  <c r="AD96" i="197"/>
  <c r="AC96" i="197"/>
  <c r="Z96" i="197"/>
  <c r="Y96" i="197"/>
  <c r="X96" i="197"/>
  <c r="W96" i="197"/>
  <c r="V96" i="197"/>
  <c r="T96" i="197"/>
  <c r="S96" i="197"/>
  <c r="R96" i="197"/>
  <c r="Q96" i="197"/>
  <c r="P96" i="197"/>
  <c r="O96" i="197"/>
  <c r="O85" i="197" s="1"/>
  <c r="N96" i="197"/>
  <c r="M96" i="197"/>
  <c r="L96" i="197"/>
  <c r="K96" i="197"/>
  <c r="J96" i="197"/>
  <c r="I96" i="197"/>
  <c r="H96" i="197"/>
  <c r="AE94" i="197"/>
  <c r="V94" i="197"/>
  <c r="AB94" i="197" s="1"/>
  <c r="AA94" i="197" s="1"/>
  <c r="U94" i="197"/>
  <c r="U90" i="197" s="1"/>
  <c r="U85" i="197" s="1"/>
  <c r="AE93" i="197"/>
  <c r="AB93" i="197"/>
  <c r="AA93" i="197" s="1"/>
  <c r="U93" i="197"/>
  <c r="I93" i="197"/>
  <c r="AB92" i="197"/>
  <c r="AA92" i="197" s="1"/>
  <c r="U92" i="197"/>
  <c r="I92" i="197"/>
  <c r="I90" i="197" s="1"/>
  <c r="I85" i="197" s="1"/>
  <c r="AD90" i="197"/>
  <c r="AC90" i="197"/>
  <c r="Z90" i="197"/>
  <c r="Y90" i="197"/>
  <c r="Y85" i="197" s="1"/>
  <c r="X90" i="197"/>
  <c r="W90" i="197"/>
  <c r="V90" i="197"/>
  <c r="T90" i="197"/>
  <c r="T85" i="197" s="1"/>
  <c r="S90" i="197"/>
  <c r="R90" i="197"/>
  <c r="Q90" i="197"/>
  <c r="P90" i="197"/>
  <c r="O90" i="197"/>
  <c r="N90" i="197"/>
  <c r="M90" i="197"/>
  <c r="L90" i="197"/>
  <c r="K90" i="197"/>
  <c r="J90" i="197"/>
  <c r="H90" i="197"/>
  <c r="AE89" i="197"/>
  <c r="AB89" i="197"/>
  <c r="AA89" i="197" s="1"/>
  <c r="AE88" i="197"/>
  <c r="AE86" i="197" s="1"/>
  <c r="AB88" i="197"/>
  <c r="AA88" i="197"/>
  <c r="AF86" i="197"/>
  <c r="AD86" i="197"/>
  <c r="AD85" i="197" s="1"/>
  <c r="AC86" i="197"/>
  <c r="AB86" i="197"/>
  <c r="Z86" i="197"/>
  <c r="Z85" i="197" s="1"/>
  <c r="Y86" i="197"/>
  <c r="X86" i="197"/>
  <c r="X85" i="197" s="1"/>
  <c r="W86" i="197"/>
  <c r="V86" i="197"/>
  <c r="V85" i="197" s="1"/>
  <c r="U86" i="197"/>
  <c r="T86" i="197"/>
  <c r="S86" i="197"/>
  <c r="R86" i="197"/>
  <c r="R85" i="197" s="1"/>
  <c r="Q86" i="197"/>
  <c r="P86" i="197"/>
  <c r="P85" i="197" s="1"/>
  <c r="O86" i="197"/>
  <c r="N86" i="197"/>
  <c r="N85" i="197" s="1"/>
  <c r="M86" i="197"/>
  <c r="L86" i="197"/>
  <c r="L85" i="197" s="1"/>
  <c r="K86" i="197"/>
  <c r="J86" i="197"/>
  <c r="J85" i="197" s="1"/>
  <c r="I86" i="197"/>
  <c r="H86" i="197"/>
  <c r="AC85" i="197"/>
  <c r="W85" i="197"/>
  <c r="Q85" i="197"/>
  <c r="M85" i="197"/>
  <c r="H85" i="197"/>
  <c r="AB84" i="197"/>
  <c r="AF84" i="197" s="1"/>
  <c r="AA84" i="197"/>
  <c r="Y84" i="197"/>
  <c r="U84" i="197"/>
  <c r="H84" i="197"/>
  <c r="AE83" i="197"/>
  <c r="AB83" i="197"/>
  <c r="Y83" i="197"/>
  <c r="Y81" i="197" s="1"/>
  <c r="U83" i="197"/>
  <c r="H83" i="197"/>
  <c r="H81" i="197" s="1"/>
  <c r="H68" i="197" s="1"/>
  <c r="AD81" i="197"/>
  <c r="AC81" i="197"/>
  <c r="Z81" i="197"/>
  <c r="X81" i="197"/>
  <c r="W81" i="197"/>
  <c r="V81" i="197"/>
  <c r="V68" i="197" s="1"/>
  <c r="T81" i="197"/>
  <c r="S81" i="197"/>
  <c r="R81" i="197"/>
  <c r="Q81" i="197"/>
  <c r="P81" i="197"/>
  <c r="O81" i="197"/>
  <c r="N81" i="197"/>
  <c r="M81" i="197"/>
  <c r="L81" i="197"/>
  <c r="K81" i="197"/>
  <c r="J81" i="197"/>
  <c r="I81" i="197"/>
  <c r="AF79" i="197"/>
  <c r="AE79" i="197" s="1"/>
  <c r="AB79" i="197"/>
  <c r="AA79" i="197" s="1"/>
  <c r="Y79" i="197"/>
  <c r="Y76" i="197" s="1"/>
  <c r="AE78" i="197"/>
  <c r="AB78" i="197"/>
  <c r="AA78" i="197" s="1"/>
  <c r="AF76" i="197"/>
  <c r="AD76" i="197"/>
  <c r="AC76" i="197"/>
  <c r="AC68" i="197" s="1"/>
  <c r="Z76" i="197"/>
  <c r="X76" i="197"/>
  <c r="X68" i="197" s="1"/>
  <c r="W76" i="197"/>
  <c r="W68" i="197" s="1"/>
  <c r="V76" i="197"/>
  <c r="U76" i="197"/>
  <c r="T76" i="197"/>
  <c r="S76" i="197"/>
  <c r="S68" i="197" s="1"/>
  <c r="R76" i="197"/>
  <c r="Q76" i="197"/>
  <c r="P76" i="197"/>
  <c r="O76" i="197"/>
  <c r="N76" i="197"/>
  <c r="M76" i="197"/>
  <c r="L76" i="197"/>
  <c r="K76" i="197"/>
  <c r="K68" i="197" s="1"/>
  <c r="J76" i="197"/>
  <c r="I76" i="197"/>
  <c r="H76" i="197"/>
  <c r="AF75" i="197"/>
  <c r="AB75" i="197"/>
  <c r="AA75" i="197"/>
  <c r="Y75" i="197"/>
  <c r="AE74" i="197"/>
  <c r="AB74" i="197"/>
  <c r="AA74" i="197"/>
  <c r="AE73" i="197"/>
  <c r="AB73" i="197"/>
  <c r="AA73" i="197" s="1"/>
  <c r="Y73" i="197"/>
  <c r="AI72" i="197"/>
  <c r="AE72" i="197"/>
  <c r="AB72" i="197"/>
  <c r="AA72" i="197"/>
  <c r="Y72" i="197"/>
  <c r="AF71" i="197"/>
  <c r="AE71" i="197" s="1"/>
  <c r="AB71" i="197"/>
  <c r="AA71" i="197" s="1"/>
  <c r="AA69" i="197" s="1"/>
  <c r="AD69" i="197"/>
  <c r="AD68" i="197" s="1"/>
  <c r="AC69" i="197"/>
  <c r="Z69" i="197"/>
  <c r="Y69" i="197"/>
  <c r="X69" i="197"/>
  <c r="W69" i="197"/>
  <c r="V69" i="197"/>
  <c r="U69" i="197"/>
  <c r="T69" i="197"/>
  <c r="S69" i="197"/>
  <c r="R69" i="197"/>
  <c r="R68" i="197" s="1"/>
  <c r="Q69" i="197"/>
  <c r="Q68" i="197" s="1"/>
  <c r="P69" i="197"/>
  <c r="O69" i="197"/>
  <c r="O68" i="197" s="1"/>
  <c r="N69" i="197"/>
  <c r="M69" i="197"/>
  <c r="M68" i="197" s="1"/>
  <c r="L69" i="197"/>
  <c r="K69" i="197"/>
  <c r="J69" i="197"/>
  <c r="I69" i="197"/>
  <c r="I68" i="197" s="1"/>
  <c r="H69" i="197"/>
  <c r="Z68" i="197"/>
  <c r="T68" i="197"/>
  <c r="P68" i="197"/>
  <c r="N68" i="197"/>
  <c r="L68" i="197"/>
  <c r="J68" i="197"/>
  <c r="AJ67" i="197"/>
  <c r="AF67" i="197"/>
  <c r="AE67" i="197" s="1"/>
  <c r="AB67" i="197"/>
  <c r="AA67" i="197"/>
  <c r="Y67" i="197"/>
  <c r="Y64" i="197" s="1"/>
  <c r="AJ66" i="197"/>
  <c r="AF66" i="197"/>
  <c r="AE66" i="197"/>
  <c r="AB66" i="197"/>
  <c r="AA66" i="197"/>
  <c r="AB65" i="197"/>
  <c r="AF64" i="197"/>
  <c r="AD64" i="197"/>
  <c r="AC64" i="197"/>
  <c r="AB64" i="197"/>
  <c r="AA64" i="197"/>
  <c r="Z64" i="197"/>
  <c r="X64" i="197"/>
  <c r="X58" i="197" s="1"/>
  <c r="W64" i="197"/>
  <c r="V64" i="197"/>
  <c r="U64" i="197"/>
  <c r="T64" i="197"/>
  <c r="S64" i="197"/>
  <c r="R64" i="197"/>
  <c r="R58" i="197" s="1"/>
  <c r="Q64" i="197"/>
  <c r="P64" i="197"/>
  <c r="O64" i="197"/>
  <c r="N64" i="197"/>
  <c r="N58" i="197" s="1"/>
  <c r="N36" i="197" s="1"/>
  <c r="N35" i="197" s="1"/>
  <c r="M64" i="197"/>
  <c r="L64" i="197"/>
  <c r="L58" i="197" s="1"/>
  <c r="L36" i="197" s="1"/>
  <c r="K64" i="197"/>
  <c r="J64" i="197"/>
  <c r="J58" i="197" s="1"/>
  <c r="I64" i="197"/>
  <c r="H64" i="197"/>
  <c r="H58" i="197" s="1"/>
  <c r="AE62" i="197"/>
  <c r="AE60" i="197" s="1"/>
  <c r="AB62" i="197"/>
  <c r="AA62" i="197" s="1"/>
  <c r="AA60" i="197" s="1"/>
  <c r="Z62" i="197"/>
  <c r="Z60" i="197" s="1"/>
  <c r="Z58" i="197" s="1"/>
  <c r="AF60" i="197"/>
  <c r="AD60" i="197"/>
  <c r="AC60" i="197"/>
  <c r="AC58" i="197" s="1"/>
  <c r="X60" i="197"/>
  <c r="W60" i="197"/>
  <c r="V60" i="197"/>
  <c r="U60" i="197"/>
  <c r="U58" i="197" s="1"/>
  <c r="T60" i="197"/>
  <c r="T58" i="197" s="1"/>
  <c r="S60" i="197"/>
  <c r="S58" i="197" s="1"/>
  <c r="R60" i="197"/>
  <c r="Q60" i="197"/>
  <c r="P60" i="197"/>
  <c r="P58" i="197" s="1"/>
  <c r="O60" i="197"/>
  <c r="N60" i="197"/>
  <c r="M60" i="197"/>
  <c r="M58" i="197" s="1"/>
  <c r="L60" i="197"/>
  <c r="K60" i="197"/>
  <c r="J60" i="197"/>
  <c r="I60" i="197"/>
  <c r="H60" i="197"/>
  <c r="AD58" i="197"/>
  <c r="V58" i="197"/>
  <c r="Q58" i="197"/>
  <c r="K58" i="197"/>
  <c r="I58" i="197"/>
  <c r="AE57" i="197"/>
  <c r="AB57" i="197"/>
  <c r="AA57" i="197"/>
  <c r="U57" i="197"/>
  <c r="H57" i="197"/>
  <c r="AB56" i="197"/>
  <c r="AF56" i="197" s="1"/>
  <c r="AF53" i="197" s="1"/>
  <c r="AF49" i="197" s="1"/>
  <c r="Y56" i="197"/>
  <c r="V56" i="197"/>
  <c r="U56" i="197"/>
  <c r="H56" i="197"/>
  <c r="AE55" i="197"/>
  <c r="AB55" i="197"/>
  <c r="AA55" i="197"/>
  <c r="U55" i="197"/>
  <c r="H55" i="197"/>
  <c r="H53" i="197" s="1"/>
  <c r="H49" i="197" s="1"/>
  <c r="AD53" i="197"/>
  <c r="AC53" i="197"/>
  <c r="Z53" i="197"/>
  <c r="Z49" i="197" s="1"/>
  <c r="Y53" i="197"/>
  <c r="Y49" i="197" s="1"/>
  <c r="X53" i="197"/>
  <c r="W53" i="197"/>
  <c r="W49" i="197" s="1"/>
  <c r="V53" i="197"/>
  <c r="U53" i="197"/>
  <c r="U49" i="197" s="1"/>
  <c r="T53" i="197"/>
  <c r="S53" i="197"/>
  <c r="S49" i="197" s="1"/>
  <c r="R53" i="197"/>
  <c r="Q53" i="197"/>
  <c r="Q49" i="197" s="1"/>
  <c r="P53" i="197"/>
  <c r="O53" i="197"/>
  <c r="N53" i="197"/>
  <c r="M53" i="197"/>
  <c r="L53" i="197"/>
  <c r="K53" i="197"/>
  <c r="J53" i="197"/>
  <c r="I53" i="197"/>
  <c r="I49" i="197" s="1"/>
  <c r="XEJ50" i="197"/>
  <c r="AJ49" i="197"/>
  <c r="AD49" i="197"/>
  <c r="AC49" i="197"/>
  <c r="X49" i="197"/>
  <c r="V49" i="197"/>
  <c r="T49" i="197"/>
  <c r="R49" i="197"/>
  <c r="P49" i="197"/>
  <c r="O49" i="197"/>
  <c r="N49" i="197"/>
  <c r="M49" i="197"/>
  <c r="L49" i="197"/>
  <c r="K49" i="197"/>
  <c r="J49" i="197"/>
  <c r="AB48" i="197"/>
  <c r="AF48" i="197" s="1"/>
  <c r="U48" i="197"/>
  <c r="AA48" i="197" s="1"/>
  <c r="H48" i="197"/>
  <c r="AE47" i="197"/>
  <c r="AB47" i="197"/>
  <c r="AA47" i="197"/>
  <c r="U47" i="197"/>
  <c r="H47" i="197"/>
  <c r="AE46" i="197"/>
  <c r="AB46" i="197"/>
  <c r="AB43" i="197" s="1"/>
  <c r="AB39" i="197" s="1"/>
  <c r="U46" i="197"/>
  <c r="AA46" i="197" s="1"/>
  <c r="H46" i="197"/>
  <c r="AE45" i="197"/>
  <c r="AB45" i="197"/>
  <c r="U45" i="197"/>
  <c r="H45" i="197"/>
  <c r="H43" i="197" s="1"/>
  <c r="H39" i="197" s="1"/>
  <c r="H37" i="197" s="1"/>
  <c r="AD43" i="197"/>
  <c r="AC43" i="197"/>
  <c r="Z43" i="197"/>
  <c r="Z39" i="197" s="1"/>
  <c r="Z37" i="197" s="1"/>
  <c r="Y43" i="197"/>
  <c r="X43" i="197"/>
  <c r="X39" i="197" s="1"/>
  <c r="X38" i="197" s="1"/>
  <c r="X37" i="197" s="1"/>
  <c r="W43" i="197"/>
  <c r="V43" i="197"/>
  <c r="V39" i="197" s="1"/>
  <c r="V37" i="197" s="1"/>
  <c r="T43" i="197"/>
  <c r="S43" i="197"/>
  <c r="S39" i="197" s="1"/>
  <c r="S37" i="197" s="1"/>
  <c r="R43" i="197"/>
  <c r="R39" i="197" s="1"/>
  <c r="R37" i="197" s="1"/>
  <c r="Q43" i="197"/>
  <c r="P43" i="197"/>
  <c r="O43" i="197"/>
  <c r="N43" i="197"/>
  <c r="M43" i="197"/>
  <c r="L43" i="197"/>
  <c r="K43" i="197"/>
  <c r="J43" i="197"/>
  <c r="J39" i="197" s="1"/>
  <c r="J37" i="197" s="1"/>
  <c r="I43" i="197"/>
  <c r="I39" i="197" s="1"/>
  <c r="I37" i="197" s="1"/>
  <c r="I36" i="197" s="1"/>
  <c r="I35" i="197" s="1"/>
  <c r="AD39" i="197"/>
  <c r="AC39" i="197"/>
  <c r="AC38" i="197" s="1"/>
  <c r="AC37" i="197" s="1"/>
  <c r="Y39" i="197"/>
  <c r="W39" i="197"/>
  <c r="W38" i="197" s="1"/>
  <c r="W37" i="197" s="1"/>
  <c r="T39" i="197"/>
  <c r="T37" i="197" s="1"/>
  <c r="Q39" i="197"/>
  <c r="Q37" i="197" s="1"/>
  <c r="P39" i="197"/>
  <c r="O39" i="197"/>
  <c r="O37" i="197" s="1"/>
  <c r="N39" i="197"/>
  <c r="M39" i="197"/>
  <c r="M37" i="197" s="1"/>
  <c r="L39" i="197"/>
  <c r="K39" i="197"/>
  <c r="AD38" i="197"/>
  <c r="AD37" i="197" s="1"/>
  <c r="Y38" i="197"/>
  <c r="V38" i="197"/>
  <c r="AB38" i="197" s="1"/>
  <c r="U38" i="197"/>
  <c r="AM37" i="197"/>
  <c r="Y37" i="197"/>
  <c r="P37" i="197"/>
  <c r="N37" i="197"/>
  <c r="L37" i="197"/>
  <c r="K37" i="197"/>
  <c r="AM36" i="197"/>
  <c r="AS35" i="197"/>
  <c r="AM35" i="197"/>
  <c r="AF31" i="197"/>
  <c r="AE31" i="197"/>
  <c r="AB31" i="197"/>
  <c r="AA31" i="197"/>
  <c r="V31" i="197"/>
  <c r="V25" i="197" s="1"/>
  <c r="I31" i="197"/>
  <c r="AF26" i="197"/>
  <c r="AF25" i="197" s="1"/>
  <c r="AF13" i="197" s="1"/>
  <c r="AE26" i="197"/>
  <c r="AB26" i="197"/>
  <c r="AA26" i="197"/>
  <c r="AA25" i="197" s="1"/>
  <c r="AA13" i="197" s="1"/>
  <c r="Z26" i="197"/>
  <c r="Z25" i="197" s="1"/>
  <c r="Z13" i="197" s="1"/>
  <c r="V26" i="197"/>
  <c r="I26" i="197"/>
  <c r="AE25" i="197"/>
  <c r="AB25" i="197"/>
  <c r="AB13" i="197" s="1"/>
  <c r="I25" i="197"/>
  <c r="AL14" i="197"/>
  <c r="AF14" i="197"/>
  <c r="AE14" i="197"/>
  <c r="AE13" i="197" s="1"/>
  <c r="AD14" i="197"/>
  <c r="AC14" i="197"/>
  <c r="AB14" i="197"/>
  <c r="AA14" i="197"/>
  <c r="Z14" i="197"/>
  <c r="Y14" i="197"/>
  <c r="X14" i="197"/>
  <c r="W14" i="197"/>
  <c r="W13" i="197" s="1"/>
  <c r="V14" i="197"/>
  <c r="U14" i="197"/>
  <c r="AH13" i="197"/>
  <c r="AG13" i="197"/>
  <c r="AD13" i="197"/>
  <c r="AC13" i="197"/>
  <c r="Y13" i="197"/>
  <c r="X13" i="197"/>
  <c r="U13" i="197"/>
  <c r="T13" i="197"/>
  <c r="S13" i="197"/>
  <c r="R13" i="197"/>
  <c r="Q13" i="197"/>
  <c r="P13" i="197"/>
  <c r="O13" i="197"/>
  <c r="N13" i="197"/>
  <c r="M13" i="197"/>
  <c r="L13" i="197"/>
  <c r="K13" i="197"/>
  <c r="J13" i="197"/>
  <c r="I13" i="197"/>
  <c r="H13" i="197"/>
  <c r="B11" i="197"/>
  <c r="AE48" i="197" l="1"/>
  <c r="AF43" i="197"/>
  <c r="AF39" i="197" s="1"/>
  <c r="X36" i="197"/>
  <c r="AA76" i="197"/>
  <c r="AF81" i="197"/>
  <c r="AE84" i="197"/>
  <c r="AE81" i="197" s="1"/>
  <c r="AF105" i="197"/>
  <c r="AF104" i="197" s="1"/>
  <c r="AE108" i="197"/>
  <c r="AE105" i="197" s="1"/>
  <c r="AE104" i="197" s="1"/>
  <c r="T36" i="197"/>
  <c r="T35" i="197" s="1"/>
  <c r="AA86" i="197"/>
  <c r="AB37" i="197"/>
  <c r="AF38" i="197"/>
  <c r="H36" i="197"/>
  <c r="H35" i="197" s="1"/>
  <c r="Z36" i="197"/>
  <c r="AD36" i="197"/>
  <c r="AD35" i="197" s="1"/>
  <c r="AF69" i="197"/>
  <c r="AF68" i="197" s="1"/>
  <c r="T140" i="197"/>
  <c r="T139" i="197" s="1"/>
  <c r="J36" i="197"/>
  <c r="J35" i="197" s="1"/>
  <c r="R36" i="197"/>
  <c r="R35" i="197" s="1"/>
  <c r="R34" i="197" s="1"/>
  <c r="R12" i="197" s="1"/>
  <c r="AE43" i="197"/>
  <c r="AE39" i="197" s="1"/>
  <c r="AA56" i="197"/>
  <c r="AA53" i="197" s="1"/>
  <c r="AA49" i="197" s="1"/>
  <c r="AB60" i="197"/>
  <c r="AB58" i="197" s="1"/>
  <c r="Y62" i="197"/>
  <c r="Y60" i="197" s="1"/>
  <c r="Y58" i="197" s="1"/>
  <c r="Y36" i="197" s="1"/>
  <c r="O58" i="197"/>
  <c r="O36" i="197" s="1"/>
  <c r="W58" i="197"/>
  <c r="W36" i="197" s="1"/>
  <c r="W35" i="197" s="1"/>
  <c r="W34" i="197" s="1"/>
  <c r="W12" i="197" s="1"/>
  <c r="AB76" i="197"/>
  <c r="U81" i="197"/>
  <c r="U68" i="197" s="1"/>
  <c r="K85" i="197"/>
  <c r="S85" i="197"/>
  <c r="L103" i="197"/>
  <c r="L35" i="197" s="1"/>
  <c r="Y108" i="197"/>
  <c r="AA108" i="197" s="1"/>
  <c r="X103" i="197"/>
  <c r="AC118" i="197"/>
  <c r="AC34" i="197" s="1"/>
  <c r="AC12" i="197" s="1"/>
  <c r="W139" i="197"/>
  <c r="W118" i="197" s="1"/>
  <c r="AI141" i="197"/>
  <c r="V141" i="197"/>
  <c r="Y145" i="197"/>
  <c r="Y140" i="197" s="1"/>
  <c r="Y139" i="197" s="1"/>
  <c r="Y118" i="197" s="1"/>
  <c r="R80" i="198"/>
  <c r="S77" i="198"/>
  <c r="S76" i="198" s="1"/>
  <c r="V90" i="198"/>
  <c r="T89" i="198"/>
  <c r="V89" i="198" s="1"/>
  <c r="W101" i="198"/>
  <c r="X102" i="198"/>
  <c r="U142" i="198"/>
  <c r="V142" i="198" s="1"/>
  <c r="Q162" i="198"/>
  <c r="W165" i="198"/>
  <c r="X165" i="198" s="1"/>
  <c r="Z165" i="198"/>
  <c r="V165" i="198"/>
  <c r="W173" i="198"/>
  <c r="X173" i="198" s="1"/>
  <c r="V173" i="198"/>
  <c r="T169" i="198"/>
  <c r="T168" i="198" s="1"/>
  <c r="O200" i="198"/>
  <c r="M36" i="197"/>
  <c r="AA58" i="197"/>
  <c r="AB115" i="197"/>
  <c r="AB112" i="197" s="1"/>
  <c r="AB111" i="197" s="1"/>
  <c r="V112" i="197"/>
  <c r="V111" i="197" s="1"/>
  <c r="V103" i="197" s="1"/>
  <c r="L140" i="197"/>
  <c r="L139" i="197" s="1"/>
  <c r="AE167" i="197"/>
  <c r="AE164" i="197" s="1"/>
  <c r="X113" i="198"/>
  <c r="W112" i="198"/>
  <c r="X112" i="198" s="1"/>
  <c r="X152" i="198"/>
  <c r="R179" i="198"/>
  <c r="P36" i="197"/>
  <c r="U43" i="197"/>
  <c r="U39" i="197" s="1"/>
  <c r="U37" i="197" s="1"/>
  <c r="U36" i="197" s="1"/>
  <c r="U35" i="197" s="1"/>
  <c r="AE64" i="197"/>
  <c r="AE58" i="197" s="1"/>
  <c r="AB69" i="197"/>
  <c r="AA90" i="197"/>
  <c r="K103" i="197"/>
  <c r="S103" i="197"/>
  <c r="L118" i="197"/>
  <c r="T118" i="197"/>
  <c r="M118" i="197"/>
  <c r="O118" i="197"/>
  <c r="X139" i="197"/>
  <c r="X118" i="197" s="1"/>
  <c r="L138" i="198"/>
  <c r="X153" i="198"/>
  <c r="M179" i="198"/>
  <c r="R235" i="198"/>
  <c r="S234" i="198"/>
  <c r="S233" i="198" s="1"/>
  <c r="S229" i="198" s="1"/>
  <c r="Q249" i="198"/>
  <c r="R255" i="198"/>
  <c r="R254" i="198" s="1"/>
  <c r="V36" i="197"/>
  <c r="AF58" i="197"/>
  <c r="Y68" i="197"/>
  <c r="O103" i="197"/>
  <c r="I147" i="197"/>
  <c r="I145" i="197" s="1"/>
  <c r="I140" i="197" s="1"/>
  <c r="I139" i="197" s="1"/>
  <c r="I118" i="197" s="1"/>
  <c r="I34" i="197" s="1"/>
  <c r="I12" i="197" s="1"/>
  <c r="H145" i="197"/>
  <c r="T129" i="198"/>
  <c r="W129" i="198" s="1"/>
  <c r="S123" i="198"/>
  <c r="S122" i="198" s="1"/>
  <c r="AB53" i="197"/>
  <c r="AB49" i="197" s="1"/>
  <c r="AE76" i="197"/>
  <c r="AB81" i="197"/>
  <c r="P103" i="197"/>
  <c r="W103" i="197"/>
  <c r="AF112" i="197"/>
  <c r="AF111" i="197" s="1"/>
  <c r="AA150" i="197"/>
  <c r="AA145" i="197" s="1"/>
  <c r="AA140" i="197" s="1"/>
  <c r="AB145" i="197"/>
  <c r="AB140" i="197" s="1"/>
  <c r="AB139" i="197" s="1"/>
  <c r="AB118" i="197" s="1"/>
  <c r="N140" i="197"/>
  <c r="N139" i="197" s="1"/>
  <c r="AD140" i="197"/>
  <c r="AD139" i="197" s="1"/>
  <c r="U163" i="197"/>
  <c r="U158" i="197" s="1"/>
  <c r="U140" i="197" s="1"/>
  <c r="U139" i="197" s="1"/>
  <c r="V158" i="197"/>
  <c r="AA167" i="197"/>
  <c r="O59" i="198"/>
  <c r="O57" i="198" s="1"/>
  <c r="W91" i="198"/>
  <c r="V91" i="198"/>
  <c r="K82" i="198"/>
  <c r="L200" i="198"/>
  <c r="X383" i="198"/>
  <c r="Q140" i="197"/>
  <c r="Q139" i="197" s="1"/>
  <c r="Q118" i="197" s="1"/>
  <c r="H140" i="197"/>
  <c r="K164" i="197"/>
  <c r="K139" i="197" s="1"/>
  <c r="K118" i="197" s="1"/>
  <c r="S164" i="197"/>
  <c r="S139" i="197" s="1"/>
  <c r="S118" i="197" s="1"/>
  <c r="AA164" i="197"/>
  <c r="P164" i="197"/>
  <c r="P139" i="197" s="1"/>
  <c r="AE170" i="197"/>
  <c r="X61" i="198"/>
  <c r="R63" i="198"/>
  <c r="R60" i="198" s="1"/>
  <c r="R59" i="198" s="1"/>
  <c r="V72" i="198"/>
  <c r="L82" i="198"/>
  <c r="J101" i="198"/>
  <c r="J100" i="198" s="1"/>
  <c r="O115" i="198"/>
  <c r="M115" i="198"/>
  <c r="V131" i="198"/>
  <c r="U146" i="198"/>
  <c r="V146" i="198" s="1"/>
  <c r="P138" i="198"/>
  <c r="V153" i="198"/>
  <c r="S162" i="198"/>
  <c r="N179" i="198"/>
  <c r="S200" i="198"/>
  <c r="Z210" i="198"/>
  <c r="Z300" i="198"/>
  <c r="W300" i="198"/>
  <c r="X300" i="198" s="1"/>
  <c r="T295" i="198"/>
  <c r="T294" i="198" s="1"/>
  <c r="V300" i="198"/>
  <c r="N454" i="198"/>
  <c r="N450" i="198" s="1"/>
  <c r="N42" i="198" s="1"/>
  <c r="AE158" i="197"/>
  <c r="AE140" i="197" s="1"/>
  <c r="V167" i="197"/>
  <c r="V164" i="197" s="1"/>
  <c r="T59" i="198"/>
  <c r="M60" i="198"/>
  <c r="M59" i="198" s="1"/>
  <c r="Q59" i="198"/>
  <c r="K60" i="198"/>
  <c r="K59" i="198" s="1"/>
  <c r="R77" i="198"/>
  <c r="R76" i="198" s="1"/>
  <c r="S82" i="198"/>
  <c r="P115" i="198"/>
  <c r="W117" i="198"/>
  <c r="K162" i="198"/>
  <c r="R169" i="198"/>
  <c r="R168" i="198" s="1"/>
  <c r="O179" i="198"/>
  <c r="K191" i="198"/>
  <c r="K190" i="198" s="1"/>
  <c r="K179" i="198" s="1"/>
  <c r="N200" i="198"/>
  <c r="R224" i="198"/>
  <c r="J224" i="198"/>
  <c r="J229" i="198"/>
  <c r="X244" i="198"/>
  <c r="Q245" i="198"/>
  <c r="Q229" i="198" s="1"/>
  <c r="P255" i="198"/>
  <c r="P254" i="198" s="1"/>
  <c r="P249" i="198" s="1"/>
  <c r="V257" i="198"/>
  <c r="W455" i="198"/>
  <c r="X455" i="198" s="1"/>
  <c r="P118" i="197"/>
  <c r="AE119" i="197"/>
  <c r="U119" i="197"/>
  <c r="H120" i="197"/>
  <c r="H119" i="197" s="1"/>
  <c r="N119" i="197"/>
  <c r="N118" i="197" s="1"/>
  <c r="V119" i="197"/>
  <c r="AD119" i="197"/>
  <c r="AD118" i="197" s="1"/>
  <c r="J140" i="197"/>
  <c r="J139" i="197" s="1"/>
  <c r="J118" i="197" s="1"/>
  <c r="R140" i="197"/>
  <c r="R139" i="197" s="1"/>
  <c r="R118" i="197" s="1"/>
  <c r="Z140" i="197"/>
  <c r="Z139" i="197" s="1"/>
  <c r="Z118" i="197" s="1"/>
  <c r="AF167" i="197"/>
  <c r="AF164" i="197" s="1"/>
  <c r="J77" i="198"/>
  <c r="J76" i="198" s="1"/>
  <c r="J59" i="198" s="1"/>
  <c r="M82" i="198"/>
  <c r="T101" i="198"/>
  <c r="T100" i="198" s="1"/>
  <c r="Q115" i="198"/>
  <c r="R123" i="198"/>
  <c r="R122" i="198" s="1"/>
  <c r="J131" i="198"/>
  <c r="J130" i="198" s="1"/>
  <c r="N138" i="198"/>
  <c r="O138" i="198"/>
  <c r="T143" i="198"/>
  <c r="T142" i="198" s="1"/>
  <c r="P162" i="198"/>
  <c r="L179" i="198"/>
  <c r="V185" i="198"/>
  <c r="R191" i="198"/>
  <c r="R190" i="198" s="1"/>
  <c r="R218" i="198"/>
  <c r="R217" i="198" s="1"/>
  <c r="R200" i="198" s="1"/>
  <c r="P245" i="198"/>
  <c r="P229" i="198" s="1"/>
  <c r="W251" i="198"/>
  <c r="L249" i="198"/>
  <c r="J259" i="198"/>
  <c r="J258" i="198" s="1"/>
  <c r="J249" i="198" s="1"/>
  <c r="W262" i="198"/>
  <c r="X262" i="198" s="1"/>
  <c r="W349" i="198"/>
  <c r="X349" i="198" s="1"/>
  <c r="V349" i="198"/>
  <c r="X386" i="198"/>
  <c r="W385" i="198"/>
  <c r="W382" i="198" s="1"/>
  <c r="X382" i="198" s="1"/>
  <c r="X431" i="198"/>
  <c r="W418" i="198"/>
  <c r="Q285" i="198"/>
  <c r="Q284" i="198" s="1"/>
  <c r="M342" i="198"/>
  <c r="O343" i="198"/>
  <c r="O342" i="198" s="1"/>
  <c r="V359" i="198"/>
  <c r="W359" i="198"/>
  <c r="R381" i="198"/>
  <c r="R380" i="198" s="1"/>
  <c r="P382" i="198"/>
  <c r="P381" i="198" s="1"/>
  <c r="P380" i="198" s="1"/>
  <c r="L382" i="198"/>
  <c r="L381" i="198" s="1"/>
  <c r="L380" i="198" s="1"/>
  <c r="T385" i="198"/>
  <c r="T382" i="198" s="1"/>
  <c r="N381" i="198"/>
  <c r="N380" i="198" s="1"/>
  <c r="Q394" i="198"/>
  <c r="S418" i="198"/>
  <c r="Q418" i="198"/>
  <c r="Q450" i="198"/>
  <c r="Q42" i="198" s="1"/>
  <c r="V463" i="198"/>
  <c r="K454" i="198"/>
  <c r="V493" i="198"/>
  <c r="X313" i="198"/>
  <c r="J343" i="198"/>
  <c r="N343" i="198"/>
  <c r="N342" i="198" s="1"/>
  <c r="P346" i="198"/>
  <c r="L354" i="198"/>
  <c r="L342" i="198" s="1"/>
  <c r="J368" i="198"/>
  <c r="J367" i="198" s="1"/>
  <c r="Q381" i="198"/>
  <c r="Q380" i="198" s="1"/>
  <c r="M382" i="198"/>
  <c r="M381" i="198" s="1"/>
  <c r="M380" i="198" s="1"/>
  <c r="U382" i="198"/>
  <c r="U418" i="198"/>
  <c r="N418" i="198"/>
  <c r="M454" i="198"/>
  <c r="M450" i="198" s="1"/>
  <c r="M42" i="198" s="1"/>
  <c r="J454" i="198"/>
  <c r="J450" i="198" s="1"/>
  <c r="J42" i="198" s="1"/>
  <c r="R454" i="198"/>
  <c r="R450" i="198" s="1"/>
  <c r="R42" i="198" s="1"/>
  <c r="T302" i="198"/>
  <c r="T301" i="198" s="1"/>
  <c r="J302" i="198"/>
  <c r="J301" i="198" s="1"/>
  <c r="S316" i="198"/>
  <c r="X332" i="198"/>
  <c r="R346" i="198"/>
  <c r="Q355" i="198"/>
  <c r="Q354" i="198" s="1"/>
  <c r="V391" i="198"/>
  <c r="T423" i="198"/>
  <c r="X423" i="198" s="1"/>
  <c r="R423" i="198"/>
  <c r="R418" i="198" s="1"/>
  <c r="W446" i="198"/>
  <c r="X446" i="198" s="1"/>
  <c r="W451" i="198"/>
  <c r="X451" i="198" s="1"/>
  <c r="P454" i="198"/>
  <c r="P450" i="198" s="1"/>
  <c r="P42" i="198" s="1"/>
  <c r="S470" i="198"/>
  <c r="S469" i="198" s="1"/>
  <c r="S454" i="198" s="1"/>
  <c r="N59" i="198"/>
  <c r="X64" i="198"/>
  <c r="W63" i="198"/>
  <c r="X63" i="198" s="1"/>
  <c r="L59" i="198"/>
  <c r="P60" i="198"/>
  <c r="P59" i="198" s="1"/>
  <c r="V83" i="198"/>
  <c r="X117" i="198"/>
  <c r="W116" i="198"/>
  <c r="V60" i="198"/>
  <c r="P82" i="198"/>
  <c r="W108" i="198"/>
  <c r="X108" i="198" s="1"/>
  <c r="V67" i="198"/>
  <c r="J90" i="198"/>
  <c r="J89" i="198" s="1"/>
  <c r="W169" i="198"/>
  <c r="X170" i="198"/>
  <c r="J191" i="198"/>
  <c r="J190" i="198" s="1"/>
  <c r="J179" i="198" s="1"/>
  <c r="W368" i="198"/>
  <c r="X369" i="198"/>
  <c r="W60" i="198"/>
  <c r="V66" i="198"/>
  <c r="V61" i="198"/>
  <c r="J82" i="198"/>
  <c r="U100" i="198"/>
  <c r="R115" i="198"/>
  <c r="X186" i="198"/>
  <c r="W185" i="198"/>
  <c r="X185" i="198" s="1"/>
  <c r="G37" i="198"/>
  <c r="X43" i="198"/>
  <c r="V65" i="198"/>
  <c r="X66" i="198"/>
  <c r="W72" i="198"/>
  <c r="V77" i="198"/>
  <c r="U76" i="198"/>
  <c r="V76" i="198" s="1"/>
  <c r="V84" i="198"/>
  <c r="J115" i="198"/>
  <c r="S115" i="198"/>
  <c r="W131" i="198"/>
  <c r="X132" i="198"/>
  <c r="J138" i="198"/>
  <c r="M200" i="198"/>
  <c r="M30" i="198" s="1"/>
  <c r="M28" i="198" s="1"/>
  <c r="W77" i="198"/>
  <c r="X78" i="198"/>
  <c r="Q82" i="198"/>
  <c r="R138" i="198"/>
  <c r="U71" i="198"/>
  <c r="V71" i="198" s="1"/>
  <c r="S138" i="198"/>
  <c r="V64" i="198"/>
  <c r="W65" i="198"/>
  <c r="X65" i="198" s="1"/>
  <c r="W84" i="198"/>
  <c r="R90" i="198"/>
  <c r="R89" i="198" s="1"/>
  <c r="R82" i="198" s="1"/>
  <c r="K115" i="198"/>
  <c r="K138" i="198"/>
  <c r="L162" i="198"/>
  <c r="W164" i="198"/>
  <c r="V169" i="198"/>
  <c r="U168" i="198"/>
  <c r="U179" i="198"/>
  <c r="T181" i="198"/>
  <c r="W183" i="198"/>
  <c r="P179" i="198"/>
  <c r="P200" i="198"/>
  <c r="X234" i="198"/>
  <c r="W233" i="198"/>
  <c r="Q138" i="198"/>
  <c r="X191" i="198"/>
  <c r="W190" i="198"/>
  <c r="X190" i="198" s="1"/>
  <c r="S61" i="198"/>
  <c r="S60" i="198" s="1"/>
  <c r="S59" i="198" s="1"/>
  <c r="L115" i="198"/>
  <c r="J162" i="198"/>
  <c r="R162" i="198"/>
  <c r="Q200" i="198"/>
  <c r="W218" i="198"/>
  <c r="X219" i="198"/>
  <c r="W100" i="198"/>
  <c r="X100" i="198" s="1"/>
  <c r="W140" i="198"/>
  <c r="X141" i="198"/>
  <c r="T200" i="198"/>
  <c r="V215" i="198"/>
  <c r="U214" i="198"/>
  <c r="V177" i="198"/>
  <c r="U176" i="198"/>
  <c r="V176" i="198" s="1"/>
  <c r="V255" i="198"/>
  <c r="T264" i="198"/>
  <c r="V265" i="198"/>
  <c r="U130" i="198"/>
  <c r="T140" i="198"/>
  <c r="V141" i="198"/>
  <c r="W142" i="198"/>
  <c r="X142" i="198" s="1"/>
  <c r="X188" i="198"/>
  <c r="V202" i="198"/>
  <c r="V206" i="198"/>
  <c r="V218" i="198"/>
  <c r="U217" i="198"/>
  <c r="V217" i="198" s="1"/>
  <c r="V245" i="198"/>
  <c r="V250" i="198"/>
  <c r="X265" i="198"/>
  <c r="X177" i="198"/>
  <c r="X202" i="198"/>
  <c r="W201" i="198"/>
  <c r="W207" i="198"/>
  <c r="J218" i="198"/>
  <c r="J217" i="198" s="1"/>
  <c r="J200" i="198" s="1"/>
  <c r="J283" i="198"/>
  <c r="T229" i="198"/>
  <c r="R249" i="198"/>
  <c r="X260" i="198"/>
  <c r="W259" i="198"/>
  <c r="U294" i="198"/>
  <c r="V295" i="198"/>
  <c r="W312" i="198"/>
  <c r="U342" i="198"/>
  <c r="V97" i="198"/>
  <c r="W147" i="198"/>
  <c r="U152" i="198"/>
  <c r="V152" i="198" s="1"/>
  <c r="T164" i="198"/>
  <c r="V184" i="198"/>
  <c r="V186" i="198"/>
  <c r="X225" i="198"/>
  <c r="R234" i="198"/>
  <c r="R233" i="198" s="1"/>
  <c r="R229" i="198" s="1"/>
  <c r="K249" i="198"/>
  <c r="S249" i="198"/>
  <c r="T259" i="198"/>
  <c r="W272" i="198"/>
  <c r="V355" i="198"/>
  <c r="T354" i="198"/>
  <c r="V354" i="198" s="1"/>
  <c r="W215" i="198"/>
  <c r="X216" i="198"/>
  <c r="V224" i="198"/>
  <c r="M249" i="198"/>
  <c r="W256" i="198"/>
  <c r="V256" i="198"/>
  <c r="L283" i="198"/>
  <c r="V234" i="198"/>
  <c r="U233" i="198"/>
  <c r="W245" i="198"/>
  <c r="X245" i="198" s="1"/>
  <c r="X247" i="198"/>
  <c r="V272" i="198"/>
  <c r="U271" i="198"/>
  <c r="P283" i="198"/>
  <c r="V367" i="198"/>
  <c r="S368" i="198"/>
  <c r="S367" i="198" s="1"/>
  <c r="O380" i="198"/>
  <c r="X441" i="198"/>
  <c r="K450" i="198"/>
  <c r="K42" i="198" s="1"/>
  <c r="S450" i="198"/>
  <c r="L454" i="198"/>
  <c r="L450" i="198" s="1"/>
  <c r="L42" i="198" s="1"/>
  <c r="X324" i="198"/>
  <c r="T316" i="198"/>
  <c r="V316" i="198" s="1"/>
  <c r="X359" i="198"/>
  <c r="W470" i="198"/>
  <c r="W316" i="198"/>
  <c r="X319" i="198"/>
  <c r="R343" i="198"/>
  <c r="Q346" i="198"/>
  <c r="Q343" i="198" s="1"/>
  <c r="Q342" i="198" s="1"/>
  <c r="R361" i="198"/>
  <c r="R359" i="198" s="1"/>
  <c r="R354" i="198" s="1"/>
  <c r="S359" i="198"/>
  <c r="S354" i="198" s="1"/>
  <c r="V382" i="198"/>
  <c r="U381" i="198"/>
  <c r="W389" i="198"/>
  <c r="V389" i="198"/>
  <c r="T388" i="198"/>
  <c r="V388" i="198" s="1"/>
  <c r="W463" i="198"/>
  <c r="X463" i="198" s="1"/>
  <c r="X464" i="198"/>
  <c r="X252" i="198"/>
  <c r="U254" i="198"/>
  <c r="V254" i="198" s="1"/>
  <c r="V302" i="198"/>
  <c r="U301" i="198"/>
  <c r="V301" i="198" s="1"/>
  <c r="V324" i="198"/>
  <c r="P343" i="198"/>
  <c r="P342" i="198" s="1"/>
  <c r="T344" i="198"/>
  <c r="X345" i="198"/>
  <c r="V368" i="198"/>
  <c r="X385" i="198"/>
  <c r="V500" i="198"/>
  <c r="W302" i="198"/>
  <c r="W355" i="198"/>
  <c r="X356" i="198"/>
  <c r="R368" i="198"/>
  <c r="R367" i="198" s="1"/>
  <c r="K381" i="198"/>
  <c r="K380" i="198" s="1"/>
  <c r="S381" i="198"/>
  <c r="S380" i="198" s="1"/>
  <c r="X500" i="198"/>
  <c r="W398" i="198"/>
  <c r="V398" i="198"/>
  <c r="T396" i="198"/>
  <c r="Z422" i="198"/>
  <c r="X422" i="198"/>
  <c r="T420" i="198"/>
  <c r="V420" i="198" s="1"/>
  <c r="V422" i="198"/>
  <c r="W467" i="198"/>
  <c r="X467" i="198" s="1"/>
  <c r="X468" i="198"/>
  <c r="W502" i="198"/>
  <c r="X502" i="198" s="1"/>
  <c r="X503" i="198"/>
  <c r="R302" i="198"/>
  <c r="R301" i="198" s="1"/>
  <c r="R283" i="198" s="1"/>
  <c r="V313" i="198"/>
  <c r="U312" i="198"/>
  <c r="T346" i="198"/>
  <c r="V346" i="198" s="1"/>
  <c r="W351" i="198"/>
  <c r="V352" i="198"/>
  <c r="J354" i="198"/>
  <c r="J342" i="198" s="1"/>
  <c r="U441" i="198"/>
  <c r="W489" i="198"/>
  <c r="X489" i="198" s="1"/>
  <c r="V385" i="198"/>
  <c r="X400" i="198"/>
  <c r="V441" i="198"/>
  <c r="U454" i="198"/>
  <c r="X471" i="198"/>
  <c r="W493" i="198"/>
  <c r="X493" i="198" s="1"/>
  <c r="U499" i="198"/>
  <c r="V499" i="198" s="1"/>
  <c r="V445" i="198"/>
  <c r="V448" i="198"/>
  <c r="T469" i="198"/>
  <c r="V469" i="198" s="1"/>
  <c r="W499" i="198"/>
  <c r="X499" i="198" s="1"/>
  <c r="S344" i="198"/>
  <c r="S343" i="198" s="1"/>
  <c r="Q36" i="197"/>
  <c r="Q35" i="197" s="1"/>
  <c r="Y105" i="197"/>
  <c r="Y104" i="197" s="1"/>
  <c r="Y103" i="197" s="1"/>
  <c r="AA107" i="197"/>
  <c r="M12" i="197"/>
  <c r="K36" i="197"/>
  <c r="K35" i="197" s="1"/>
  <c r="S36" i="197"/>
  <c r="S35" i="197" s="1"/>
  <c r="AA68" i="197"/>
  <c r="N34" i="197"/>
  <c r="N12" i="197" s="1"/>
  <c r="M35" i="197"/>
  <c r="M34" i="197" s="1"/>
  <c r="AD34" i="197"/>
  <c r="AD12" i="197" s="1"/>
  <c r="H139" i="197"/>
  <c r="H118" i="197" s="1"/>
  <c r="J34" i="197"/>
  <c r="J12" i="197" s="1"/>
  <c r="AB96" i="197"/>
  <c r="AA100" i="197"/>
  <c r="AA96" i="197" s="1"/>
  <c r="AA114" i="197"/>
  <c r="AA83" i="197"/>
  <c r="AA81" i="197" s="1"/>
  <c r="AF92" i="197"/>
  <c r="AF98" i="197"/>
  <c r="AB107" i="197"/>
  <c r="AB105" i="197" s="1"/>
  <c r="AB104" i="197" s="1"/>
  <c r="AF155" i="197"/>
  <c r="AF158" i="197"/>
  <c r="AA45" i="197"/>
  <c r="AA43" i="197" s="1"/>
  <c r="AA39" i="197" s="1"/>
  <c r="AA38" i="197"/>
  <c r="AA37" i="197" s="1"/>
  <c r="AE56" i="197"/>
  <c r="AE53" i="197" s="1"/>
  <c r="AE49" i="197" s="1"/>
  <c r="AE75" i="197"/>
  <c r="AE69" i="197" s="1"/>
  <c r="AB90" i="197"/>
  <c r="Z105" i="197"/>
  <c r="Z104" i="197" s="1"/>
  <c r="Z103" i="197" s="1"/>
  <c r="Z35" i="197" s="1"/>
  <c r="Z34" i="197" s="1"/>
  <c r="Z12" i="197" s="1"/>
  <c r="AA105" i="197" l="1"/>
  <c r="AA104" i="197" s="1"/>
  <c r="AB103" i="197"/>
  <c r="AA85" i="197"/>
  <c r="S34" i="197"/>
  <c r="S12" i="197" s="1"/>
  <c r="U118" i="197"/>
  <c r="U34" i="197" s="1"/>
  <c r="U12" i="197" s="1"/>
  <c r="AB68" i="197"/>
  <c r="AE38" i="197"/>
  <c r="AE37" i="197" s="1"/>
  <c r="AF37" i="197"/>
  <c r="AI37" i="197" s="1"/>
  <c r="K34" i="197"/>
  <c r="K12" i="197" s="1"/>
  <c r="Y35" i="197"/>
  <c r="Y34" i="197" s="1"/>
  <c r="Y12" i="197" s="1"/>
  <c r="T454" i="198"/>
  <c r="T450" i="198" s="1"/>
  <c r="T42" i="198" s="1"/>
  <c r="V129" i="198"/>
  <c r="X101" i="198"/>
  <c r="K30" i="198"/>
  <c r="K28" i="198" s="1"/>
  <c r="V100" i="198"/>
  <c r="O30" i="198"/>
  <c r="O28" i="198" s="1"/>
  <c r="X143" i="198"/>
  <c r="V35" i="197"/>
  <c r="V143" i="198"/>
  <c r="V140" i="197"/>
  <c r="V139" i="197" s="1"/>
  <c r="V118" i="197" s="1"/>
  <c r="J30" i="198"/>
  <c r="J28" i="198" s="1"/>
  <c r="AE68" i="197"/>
  <c r="W295" i="198"/>
  <c r="X295" i="198" s="1"/>
  <c r="U138" i="198"/>
  <c r="T123" i="198"/>
  <c r="V101" i="198"/>
  <c r="O45" i="198"/>
  <c r="V423" i="198"/>
  <c r="W250" i="198"/>
  <c r="X250" i="198" s="1"/>
  <c r="X251" i="198"/>
  <c r="O35" i="197"/>
  <c r="O34" i="197" s="1"/>
  <c r="O12" i="197" s="1"/>
  <c r="AF103" i="197"/>
  <c r="T82" i="198"/>
  <c r="L34" i="197"/>
  <c r="L12" i="197" s="1"/>
  <c r="H34" i="197"/>
  <c r="H12" i="197" s="1"/>
  <c r="Q34" i="197"/>
  <c r="Q12" i="197" s="1"/>
  <c r="AE139" i="197"/>
  <c r="AE118" i="197" s="1"/>
  <c r="T283" i="198"/>
  <c r="X91" i="198"/>
  <c r="W90" i="198"/>
  <c r="AA139" i="197"/>
  <c r="AA118" i="197" s="1"/>
  <c r="P35" i="197"/>
  <c r="P34" i="197" s="1"/>
  <c r="P12" i="197" s="1"/>
  <c r="T34" i="197"/>
  <c r="T12" i="197" s="1"/>
  <c r="X35" i="197"/>
  <c r="X34" i="197" s="1"/>
  <c r="X12" i="197" s="1"/>
  <c r="Q45" i="198"/>
  <c r="X470" i="198"/>
  <c r="W469" i="198"/>
  <c r="X169" i="198"/>
  <c r="W168" i="198"/>
  <c r="X168" i="198" s="1"/>
  <c r="J57" i="198"/>
  <c r="U380" i="198"/>
  <c r="V123" i="198"/>
  <c r="T122" i="198"/>
  <c r="V168" i="198"/>
  <c r="U162" i="198"/>
  <c r="Q57" i="198"/>
  <c r="T394" i="198"/>
  <c r="V394" i="198" s="1"/>
  <c r="V396" i="198"/>
  <c r="V344" i="198"/>
  <c r="T343" i="198"/>
  <c r="X344" i="198"/>
  <c r="V271" i="198"/>
  <c r="U270" i="198"/>
  <c r="V270" i="198" s="1"/>
  <c r="X256" i="198"/>
  <c r="W255" i="198"/>
  <c r="W294" i="198"/>
  <c r="X312" i="198"/>
  <c r="W311" i="198"/>
  <c r="X311" i="198" s="1"/>
  <c r="U249" i="198"/>
  <c r="X129" i="198"/>
  <c r="W123" i="198"/>
  <c r="X233" i="198"/>
  <c r="W229" i="198"/>
  <c r="X229" i="198" s="1"/>
  <c r="X72" i="198"/>
  <c r="W71" i="198"/>
  <c r="X71" i="198" s="1"/>
  <c r="X116" i="198"/>
  <c r="U311" i="198"/>
  <c r="V311" i="198" s="1"/>
  <c r="V312" i="198"/>
  <c r="S342" i="198"/>
  <c r="S57" i="198" s="1"/>
  <c r="S56" i="198" s="1"/>
  <c r="S43" i="198" s="1"/>
  <c r="S42" i="198" s="1"/>
  <c r="X355" i="198"/>
  <c r="W354" i="198"/>
  <c r="X354" i="198" s="1"/>
  <c r="T381" i="198"/>
  <c r="X272" i="198"/>
  <c r="W271" i="198"/>
  <c r="V164" i="198"/>
  <c r="T163" i="198"/>
  <c r="V214" i="198"/>
  <c r="U200" i="198"/>
  <c r="V200" i="198" s="1"/>
  <c r="X164" i="198"/>
  <c r="W163" i="198"/>
  <c r="X398" i="198"/>
  <c r="W396" i="198"/>
  <c r="T258" i="198"/>
  <c r="V259" i="198"/>
  <c r="V294" i="198"/>
  <c r="U283" i="198"/>
  <c r="V283" i="198" s="1"/>
  <c r="V140" i="198"/>
  <c r="T139" i="198"/>
  <c r="S30" i="198"/>
  <c r="S28" i="198" s="1"/>
  <c r="X131" i="198"/>
  <c r="W130" i="198"/>
  <c r="X130" i="198" s="1"/>
  <c r="X60" i="198"/>
  <c r="X316" i="198"/>
  <c r="X207" i="198"/>
  <c r="W206" i="198"/>
  <c r="X206" i="198" s="1"/>
  <c r="P57" i="198"/>
  <c r="P45" i="198"/>
  <c r="U450" i="198"/>
  <c r="X351" i="198"/>
  <c r="W346" i="198"/>
  <c r="X302" i="198"/>
  <c r="W301" i="198"/>
  <c r="X301" i="198" s="1"/>
  <c r="X147" i="198"/>
  <c r="W146" i="198"/>
  <c r="X146" i="198" s="1"/>
  <c r="W258" i="198"/>
  <c r="X259" i="198"/>
  <c r="X201" i="198"/>
  <c r="V130" i="198"/>
  <c r="U115" i="198"/>
  <c r="U82" i="198"/>
  <c r="V82" i="198" s="1"/>
  <c r="L30" i="198"/>
  <c r="L28" i="198" s="1"/>
  <c r="L45" i="198"/>
  <c r="L57" i="198"/>
  <c r="N57" i="198"/>
  <c r="N45" i="198"/>
  <c r="N30" i="198"/>
  <c r="N28" i="198" s="1"/>
  <c r="W388" i="198"/>
  <c r="X389" i="198"/>
  <c r="R342" i="198"/>
  <c r="R57" i="198" s="1"/>
  <c r="U229" i="198"/>
  <c r="V229" i="198" s="1"/>
  <c r="V233" i="198"/>
  <c r="W214" i="198"/>
  <c r="X214" i="198" s="1"/>
  <c r="X215" i="198"/>
  <c r="X183" i="198"/>
  <c r="W181" i="198"/>
  <c r="X368" i="198"/>
  <c r="W367" i="198"/>
  <c r="X367" i="198" s="1"/>
  <c r="K57" i="198"/>
  <c r="M57" i="198"/>
  <c r="X264" i="198"/>
  <c r="V264" i="198"/>
  <c r="X140" i="198"/>
  <c r="W139" i="198"/>
  <c r="X218" i="198"/>
  <c r="W217" i="198"/>
  <c r="X217" i="198" s="1"/>
  <c r="T180" i="198"/>
  <c r="V181" i="198"/>
  <c r="U59" i="198"/>
  <c r="M45" i="198"/>
  <c r="X420" i="198"/>
  <c r="T418" i="198"/>
  <c r="W83" i="198"/>
  <c r="X84" i="198"/>
  <c r="W76" i="198"/>
  <c r="X76" i="198" s="1"/>
  <c r="X77" i="198"/>
  <c r="AF140" i="197"/>
  <c r="AF139" i="197" s="1"/>
  <c r="AF118" i="197" s="1"/>
  <c r="AF96" i="197"/>
  <c r="AE98" i="197"/>
  <c r="AE96" i="197" s="1"/>
  <c r="AF90" i="197"/>
  <c r="AE92" i="197"/>
  <c r="AE90" i="197" s="1"/>
  <c r="AA36" i="197"/>
  <c r="AB85" i="197"/>
  <c r="AB36" i="197" s="1"/>
  <c r="AB35" i="197" s="1"/>
  <c r="AB34" i="197" s="1"/>
  <c r="AB12" i="197" s="1"/>
  <c r="AA112" i="197"/>
  <c r="AA111" i="197" s="1"/>
  <c r="AA103" i="197" s="1"/>
  <c r="AE114" i="197"/>
  <c r="AE112" i="197" s="1"/>
  <c r="AE111" i="197" s="1"/>
  <c r="AE103" i="197" s="1"/>
  <c r="AB20" i="178"/>
  <c r="AA25" i="178"/>
  <c r="AA29" i="178"/>
  <c r="AA23" i="178"/>
  <c r="AC22" i="178"/>
  <c r="AA30" i="178"/>
  <c r="AA33" i="178"/>
  <c r="AA34" i="178"/>
  <c r="AA35" i="178"/>
  <c r="AA36" i="178"/>
  <c r="AA32" i="178"/>
  <c r="V31" i="178"/>
  <c r="W31" i="178"/>
  <c r="X31" i="178"/>
  <c r="Y31" i="178"/>
  <c r="Z31" i="178"/>
  <c r="AB31" i="178"/>
  <c r="AC31" i="178"/>
  <c r="Z13" i="178"/>
  <c r="AC13" i="178"/>
  <c r="A4" i="196"/>
  <c r="AE85" i="197" l="1"/>
  <c r="AE36" i="197" s="1"/>
  <c r="AE35" i="197" s="1"/>
  <c r="AE34" i="197" s="1"/>
  <c r="AE12" i="197" s="1"/>
  <c r="V454" i="198"/>
  <c r="AA35" i="197"/>
  <c r="AA34" i="197" s="1"/>
  <c r="AA12" i="197" s="1"/>
  <c r="AF85" i="197"/>
  <c r="AF36" i="197" s="1"/>
  <c r="AL36" i="197" s="1"/>
  <c r="AL35" i="197" s="1"/>
  <c r="AM34" i="197" s="1"/>
  <c r="AN34" i="197" s="1"/>
  <c r="AO34" i="197" s="1"/>
  <c r="W89" i="198"/>
  <c r="X89" i="198" s="1"/>
  <c r="X90" i="198"/>
  <c r="AL37" i="197"/>
  <c r="AL103" i="197"/>
  <c r="V34" i="197"/>
  <c r="V12" i="197" s="1"/>
  <c r="U57" i="198"/>
  <c r="V59" i="198"/>
  <c r="X388" i="198"/>
  <c r="W381" i="198"/>
  <c r="T115" i="198"/>
  <c r="V115" i="198" s="1"/>
  <c r="V122" i="198"/>
  <c r="T138" i="198"/>
  <c r="V138" i="198" s="1"/>
  <c r="V139" i="198"/>
  <c r="X163" i="198"/>
  <c r="W162" i="198"/>
  <c r="T342" i="198"/>
  <c r="V342" i="198" s="1"/>
  <c r="V343" i="198"/>
  <c r="W82" i="198"/>
  <c r="X82" i="198" s="1"/>
  <c r="X83" i="198"/>
  <c r="T179" i="198"/>
  <c r="V179" i="198" s="1"/>
  <c r="V180" i="198"/>
  <c r="R30" i="198"/>
  <c r="R28" i="198" s="1"/>
  <c r="W200" i="198"/>
  <c r="X200" i="198" s="1"/>
  <c r="W343" i="198"/>
  <c r="X346" i="198"/>
  <c r="W283" i="198"/>
  <c r="X283" i="198" s="1"/>
  <c r="X294" i="198"/>
  <c r="T380" i="198"/>
  <c r="V380" i="198" s="1"/>
  <c r="W59" i="198"/>
  <c r="V381" i="198"/>
  <c r="W254" i="198"/>
  <c r="X255" i="198"/>
  <c r="V418" i="198"/>
  <c r="X418" i="198"/>
  <c r="X139" i="198"/>
  <c r="W138" i="198"/>
  <c r="X138" i="198" s="1"/>
  <c r="X258" i="198"/>
  <c r="V450" i="198"/>
  <c r="U42" i="198"/>
  <c r="V42" i="198" s="1"/>
  <c r="T162" i="198"/>
  <c r="V162" i="198" s="1"/>
  <c r="V163" i="198"/>
  <c r="X123" i="198"/>
  <c r="W122" i="198"/>
  <c r="T249" i="198"/>
  <c r="V249" i="198" s="1"/>
  <c r="V258" i="198"/>
  <c r="X181" i="198"/>
  <c r="W180" i="198"/>
  <c r="X396" i="198"/>
  <c r="W394" i="198"/>
  <c r="X394" i="198" s="1"/>
  <c r="X271" i="198"/>
  <c r="W270" i="198"/>
  <c r="X270" i="198" s="1"/>
  <c r="X469" i="198"/>
  <c r="W454" i="198"/>
  <c r="AA24" i="178"/>
  <c r="AA22" i="178" s="1"/>
  <c r="AA31" i="178"/>
  <c r="AF35" i="197" l="1"/>
  <c r="AK38" i="197"/>
  <c r="X162" i="198"/>
  <c r="X122" i="198"/>
  <c r="W115" i="198"/>
  <c r="X115" i="198" s="1"/>
  <c r="X59" i="198"/>
  <c r="X180" i="198"/>
  <c r="W179" i="198"/>
  <c r="X179" i="198" s="1"/>
  <c r="T45" i="198"/>
  <c r="T57" i="198"/>
  <c r="T56" i="198" s="1"/>
  <c r="X454" i="198"/>
  <c r="W450" i="198"/>
  <c r="X254" i="198"/>
  <c r="W249" i="198"/>
  <c r="X249" i="198" s="1"/>
  <c r="X381" i="198"/>
  <c r="W380" i="198"/>
  <c r="X380" i="198" s="1"/>
  <c r="X343" i="198"/>
  <c r="W342" i="198"/>
  <c r="X342" i="198" s="1"/>
  <c r="U56" i="198"/>
  <c r="AF34" i="197"/>
  <c r="AI35" i="197"/>
  <c r="AI117" i="197"/>
  <c r="AI118" i="197" s="1"/>
  <c r="AR36" i="197"/>
  <c r="AN36" i="197"/>
  <c r="AR40" i="197"/>
  <c r="AR37" i="197"/>
  <c r="AR39" i="197"/>
  <c r="AN37" i="197"/>
  <c r="AR38" i="197"/>
  <c r="CR48" i="196"/>
  <c r="CQ48" i="196"/>
  <c r="CP48" i="196"/>
  <c r="CO48" i="196"/>
  <c r="CN48" i="196"/>
  <c r="CN37" i="196" s="1"/>
  <c r="CM48" i="196"/>
  <c r="CL48" i="196"/>
  <c r="CK48" i="196"/>
  <c r="CJ48" i="196"/>
  <c r="CJ37" i="196" s="1"/>
  <c r="CI48" i="196"/>
  <c r="CH48" i="196"/>
  <c r="CG48" i="196"/>
  <c r="CF48" i="196"/>
  <c r="CF37" i="196" s="1"/>
  <c r="CE48" i="196"/>
  <c r="CD48" i="196"/>
  <c r="CC48" i="196"/>
  <c r="CB48" i="196"/>
  <c r="CB37" i="196" s="1"/>
  <c r="CR38" i="196"/>
  <c r="CQ38" i="196"/>
  <c r="CP38" i="196"/>
  <c r="CO38" i="196"/>
  <c r="CO37" i="196" s="1"/>
  <c r="CO24" i="196" s="1"/>
  <c r="CN38" i="196"/>
  <c r="CM38" i="196"/>
  <c r="CL38" i="196"/>
  <c r="CK38" i="196"/>
  <c r="CK37" i="196" s="1"/>
  <c r="CK24" i="196" s="1"/>
  <c r="CJ38" i="196"/>
  <c r="CI38" i="196"/>
  <c r="CH38" i="196"/>
  <c r="CG38" i="196"/>
  <c r="CG37" i="196" s="1"/>
  <c r="CF38" i="196"/>
  <c r="CE38" i="196"/>
  <c r="CD38" i="196"/>
  <c r="CC38" i="196"/>
  <c r="CC37" i="196" s="1"/>
  <c r="CB38" i="196"/>
  <c r="CQ37" i="196"/>
  <c r="CP37" i="196"/>
  <c r="CM37" i="196"/>
  <c r="CL37" i="196"/>
  <c r="CI37" i="196"/>
  <c r="CH37" i="196"/>
  <c r="CE37" i="196"/>
  <c r="CD37" i="196"/>
  <c r="CR26" i="196"/>
  <c r="CR25" i="196" s="1"/>
  <c r="CQ26" i="196"/>
  <c r="CQ25" i="196" s="1"/>
  <c r="CP26" i="196"/>
  <c r="CO26" i="196"/>
  <c r="CN26" i="196"/>
  <c r="CN25" i="196" s="1"/>
  <c r="CM26" i="196"/>
  <c r="CM25" i="196" s="1"/>
  <c r="CM24" i="196" s="1"/>
  <c r="CL26" i="196"/>
  <c r="CK26" i="196"/>
  <c r="CJ26" i="196"/>
  <c r="CJ25" i="196" s="1"/>
  <c r="CI26" i="196"/>
  <c r="CI25" i="196" s="1"/>
  <c r="CI24" i="196" s="1"/>
  <c r="CH26" i="196"/>
  <c r="CG26" i="196"/>
  <c r="CG25" i="196" s="1"/>
  <c r="CF26" i="196"/>
  <c r="CF25" i="196" s="1"/>
  <c r="CE26" i="196"/>
  <c r="CE25" i="196" s="1"/>
  <c r="CE24" i="196" s="1"/>
  <c r="CD26" i="196"/>
  <c r="CC26" i="196"/>
  <c r="CC25" i="196" s="1"/>
  <c r="CB26" i="196"/>
  <c r="CB25" i="196" s="1"/>
  <c r="CA26" i="196"/>
  <c r="CA25" i="196" s="1"/>
  <c r="CA24" i="196" s="1"/>
  <c r="BZ26" i="196"/>
  <c r="BY26" i="196"/>
  <c r="BY25" i="196" s="1"/>
  <c r="BY24" i="196" s="1"/>
  <c r="BX26" i="196"/>
  <c r="BX25" i="196" s="1"/>
  <c r="BX24" i="196" s="1"/>
  <c r="BW26" i="196"/>
  <c r="BW25" i="196" s="1"/>
  <c r="BW24" i="196" s="1"/>
  <c r="BV26" i="196"/>
  <c r="BU26" i="196"/>
  <c r="BU25" i="196" s="1"/>
  <c r="BU24" i="196" s="1"/>
  <c r="BT26" i="196"/>
  <c r="BT25" i="196" s="1"/>
  <c r="BS26" i="196"/>
  <c r="BS25" i="196" s="1"/>
  <c r="BS24" i="196" s="1"/>
  <c r="BR26" i="196"/>
  <c r="BQ26" i="196"/>
  <c r="BQ25" i="196" s="1"/>
  <c r="BQ24" i="196" s="1"/>
  <c r="BP26" i="196"/>
  <c r="BP25" i="196" s="1"/>
  <c r="BP24" i="196" s="1"/>
  <c r="BO26" i="196"/>
  <c r="BO25" i="196" s="1"/>
  <c r="BN26" i="196"/>
  <c r="BM26" i="196"/>
  <c r="BM25" i="196" s="1"/>
  <c r="BL26" i="196"/>
  <c r="BL25" i="196" s="1"/>
  <c r="BK26" i="196"/>
  <c r="BK25" i="196" s="1"/>
  <c r="BJ26" i="196"/>
  <c r="CP25" i="196"/>
  <c r="CO25" i="196"/>
  <c r="CL25" i="196"/>
  <c r="CK25" i="196"/>
  <c r="CH25" i="196"/>
  <c r="CD25" i="196"/>
  <c r="BZ25" i="196"/>
  <c r="BV25" i="196"/>
  <c r="BR25" i="196"/>
  <c r="BN25" i="196"/>
  <c r="BJ25" i="196"/>
  <c r="BJ24" i="196" s="1"/>
  <c r="CS24" i="196"/>
  <c r="CP24" i="196"/>
  <c r="CL24" i="196"/>
  <c r="CH24" i="196"/>
  <c r="CD24" i="196"/>
  <c r="BZ24" i="196"/>
  <c r="BV24" i="196"/>
  <c r="CQ23" i="196"/>
  <c r="CK23" i="196"/>
  <c r="CH23" i="196"/>
  <c r="CB23" i="196" s="1"/>
  <c r="BY23" i="196"/>
  <c r="BS23" i="196" s="1"/>
  <c r="CI22" i="196"/>
  <c r="CH22" i="196" s="1"/>
  <c r="BS22" i="196"/>
  <c r="BJ22" i="196"/>
  <c r="CQ21" i="196"/>
  <c r="CM21" i="196"/>
  <c r="CL21" i="196" s="1"/>
  <c r="CH21" i="196"/>
  <c r="CC21" i="196"/>
  <c r="CB21" i="196" s="1"/>
  <c r="BY21" i="196"/>
  <c r="BS21" i="196" s="1"/>
  <c r="BJ21" i="196"/>
  <c r="CS20" i="196"/>
  <c r="CR20" i="196"/>
  <c r="CR16" i="196" s="1"/>
  <c r="CQ20" i="196"/>
  <c r="CP20" i="196"/>
  <c r="CO20" i="196"/>
  <c r="CN20" i="196"/>
  <c r="CN16" i="196" s="1"/>
  <c r="CJ20" i="196"/>
  <c r="CI20" i="196"/>
  <c r="CG20" i="196"/>
  <c r="CF20" i="196"/>
  <c r="CE20" i="196"/>
  <c r="CD20" i="196"/>
  <c r="CA20" i="196"/>
  <c r="CA16" i="196" s="1"/>
  <c r="CA15" i="196" s="1"/>
  <c r="BZ20" i="196"/>
  <c r="BY20" i="196"/>
  <c r="BX20" i="196"/>
  <c r="BW20" i="196"/>
  <c r="BW16" i="196" s="1"/>
  <c r="BW15" i="196" s="1"/>
  <c r="BV20" i="196"/>
  <c r="BU20" i="196"/>
  <c r="BT20" i="196"/>
  <c r="BR20" i="196"/>
  <c r="BR16" i="196" s="1"/>
  <c r="BR15" i="196" s="1"/>
  <c r="BQ20" i="196"/>
  <c r="BP20" i="196"/>
  <c r="BO20" i="196"/>
  <c r="BN20" i="196"/>
  <c r="BM20" i="196"/>
  <c r="BL20" i="196"/>
  <c r="BK20" i="196"/>
  <c r="BJ20" i="196"/>
  <c r="BI20" i="196"/>
  <c r="BH20" i="196"/>
  <c r="BG20" i="196"/>
  <c r="BF20" i="196"/>
  <c r="BE20" i="196"/>
  <c r="BD20" i="196"/>
  <c r="BC20" i="196"/>
  <c r="BB20" i="196"/>
  <c r="BA20" i="196"/>
  <c r="AZ20" i="196"/>
  <c r="AY20" i="196"/>
  <c r="AX20" i="196"/>
  <c r="AW20" i="196"/>
  <c r="AV20" i="196"/>
  <c r="AU20" i="196"/>
  <c r="AT20" i="196"/>
  <c r="AS20" i="196"/>
  <c r="AR20" i="196"/>
  <c r="AQ20" i="196"/>
  <c r="AP20" i="196"/>
  <c r="AO20" i="196"/>
  <c r="AN20" i="196"/>
  <c r="AM20" i="196"/>
  <c r="AL20" i="196"/>
  <c r="AK20" i="196"/>
  <c r="AJ20" i="196"/>
  <c r="AI20" i="196"/>
  <c r="AH20" i="196"/>
  <c r="AG20" i="196"/>
  <c r="AF20" i="196"/>
  <c r="AE20" i="196"/>
  <c r="AD20" i="196"/>
  <c r="AC20" i="196"/>
  <c r="AB20" i="196"/>
  <c r="AA20" i="196"/>
  <c r="Z20" i="196"/>
  <c r="Y20" i="196"/>
  <c r="X20" i="196"/>
  <c r="W20" i="196"/>
  <c r="V20" i="196"/>
  <c r="U20" i="196"/>
  <c r="T20" i="196"/>
  <c r="S20" i="196"/>
  <c r="R20" i="196"/>
  <c r="Q20" i="196"/>
  <c r="P20" i="196"/>
  <c r="O20" i="196"/>
  <c r="N20" i="196"/>
  <c r="M20" i="196"/>
  <c r="L20" i="196"/>
  <c r="K20" i="196"/>
  <c r="CQ19" i="196"/>
  <c r="CK19" i="196" s="1"/>
  <c r="CK17" i="196" s="1"/>
  <c r="CH19" i="196"/>
  <c r="CB19" i="196"/>
  <c r="CB17" i="196" s="1"/>
  <c r="BS19" i="196"/>
  <c r="BS17" i="196" s="1"/>
  <c r="BK19" i="196"/>
  <c r="BJ19" i="196" s="1"/>
  <c r="BJ17" i="196" s="1"/>
  <c r="BJ16" i="196" s="1"/>
  <c r="BJ15" i="196" s="1"/>
  <c r="CS17" i="196"/>
  <c r="CR17" i="196"/>
  <c r="CP17" i="196"/>
  <c r="CO17" i="196"/>
  <c r="CO16" i="196" s="1"/>
  <c r="CN17" i="196"/>
  <c r="CM17" i="196"/>
  <c r="CL17" i="196"/>
  <c r="CJ17" i="196"/>
  <c r="CI17" i="196"/>
  <c r="CH17" i="196"/>
  <c r="CG17" i="196"/>
  <c r="CF17" i="196"/>
  <c r="CF16" i="196" s="1"/>
  <c r="CE17" i="196"/>
  <c r="CD17" i="196"/>
  <c r="CD16" i="196" s="1"/>
  <c r="CC17" i="196"/>
  <c r="CA17" i="196"/>
  <c r="BZ17" i="196"/>
  <c r="BY17" i="196"/>
  <c r="BY16" i="196" s="1"/>
  <c r="BY15" i="196" s="1"/>
  <c r="BX17" i="196"/>
  <c r="BX16" i="196" s="1"/>
  <c r="BX15" i="196" s="1"/>
  <c r="BW17" i="196"/>
  <c r="BV17" i="196"/>
  <c r="BV16" i="196" s="1"/>
  <c r="BV15" i="196" s="1"/>
  <c r="BU17" i="196"/>
  <c r="BT17" i="196"/>
  <c r="BR17" i="196"/>
  <c r="BQ17" i="196"/>
  <c r="BP17" i="196"/>
  <c r="BP16" i="196" s="1"/>
  <c r="BP15" i="196" s="1"/>
  <c r="BO17" i="196"/>
  <c r="BN17" i="196"/>
  <c r="BM17" i="196"/>
  <c r="BL17" i="196"/>
  <c r="BL16" i="196" s="1"/>
  <c r="BL15" i="196" s="1"/>
  <c r="BI17" i="196"/>
  <c r="BH17" i="196"/>
  <c r="BH16" i="196" s="1"/>
  <c r="BH15" i="196" s="1"/>
  <c r="BG17" i="196"/>
  <c r="BF17" i="196"/>
  <c r="BF16" i="196" s="1"/>
  <c r="BF15" i="196" s="1"/>
  <c r="BE17" i="196"/>
  <c r="BD17" i="196"/>
  <c r="BC17" i="196"/>
  <c r="BB17" i="196"/>
  <c r="BB16" i="196" s="1"/>
  <c r="BB15" i="196" s="1"/>
  <c r="BA17" i="196"/>
  <c r="AZ17" i="196"/>
  <c r="AZ16" i="196" s="1"/>
  <c r="AZ15" i="196" s="1"/>
  <c r="AY17" i="196"/>
  <c r="AY16" i="196" s="1"/>
  <c r="AY15" i="196" s="1"/>
  <c r="AX17" i="196"/>
  <c r="AX16" i="196" s="1"/>
  <c r="AX15" i="196" s="1"/>
  <c r="AW17" i="196"/>
  <c r="AV17" i="196"/>
  <c r="AU17" i="196"/>
  <c r="AT17" i="196"/>
  <c r="AT16" i="196" s="1"/>
  <c r="AT15" i="196" s="1"/>
  <c r="AS17" i="196"/>
  <c r="AR17" i="196"/>
  <c r="AR16" i="196" s="1"/>
  <c r="AR15" i="196" s="1"/>
  <c r="AQ17" i="196"/>
  <c r="AP17" i="196"/>
  <c r="AP16" i="196" s="1"/>
  <c r="AP15" i="196" s="1"/>
  <c r="AO17" i="196"/>
  <c r="AN17" i="196"/>
  <c r="AN16" i="196" s="1"/>
  <c r="AN15" i="196" s="1"/>
  <c r="AM17" i="196"/>
  <c r="AL17" i="196"/>
  <c r="AL16" i="196" s="1"/>
  <c r="AL15" i="196" s="1"/>
  <c r="AK17" i="196"/>
  <c r="AJ17" i="196"/>
  <c r="AI17" i="196"/>
  <c r="AI16" i="196" s="1"/>
  <c r="AI15" i="196" s="1"/>
  <c r="AH17" i="196"/>
  <c r="AH16" i="196" s="1"/>
  <c r="AH15" i="196" s="1"/>
  <c r="AG17" i="196"/>
  <c r="AF17" i="196"/>
  <c r="AE17" i="196"/>
  <c r="AD17" i="196"/>
  <c r="AD16" i="196" s="1"/>
  <c r="AD15" i="196" s="1"/>
  <c r="AC17" i="196"/>
  <c r="AB17" i="196"/>
  <c r="AA17" i="196"/>
  <c r="Z17" i="196"/>
  <c r="Z16" i="196" s="1"/>
  <c r="Z15" i="196" s="1"/>
  <c r="Y17" i="196"/>
  <c r="X17" i="196"/>
  <c r="X16" i="196" s="1"/>
  <c r="X15" i="196" s="1"/>
  <c r="W17" i="196"/>
  <c r="V17" i="196"/>
  <c r="V16" i="196" s="1"/>
  <c r="V15" i="196" s="1"/>
  <c r="U17" i="196"/>
  <c r="T17" i="196"/>
  <c r="S17" i="196"/>
  <c r="S16" i="196" s="1"/>
  <c r="S15" i="196" s="1"/>
  <c r="R17" i="196"/>
  <c r="R16" i="196" s="1"/>
  <c r="R15" i="196" s="1"/>
  <c r="Q17" i="196"/>
  <c r="P17" i="196"/>
  <c r="O17" i="196"/>
  <c r="N17" i="196"/>
  <c r="N16" i="196" s="1"/>
  <c r="N15" i="196" s="1"/>
  <c r="M17" i="196"/>
  <c r="L17" i="196"/>
  <c r="K17" i="196"/>
  <c r="CS16" i="196"/>
  <c r="CS15" i="196" s="1"/>
  <c r="CJ16" i="196"/>
  <c r="CI16" i="196"/>
  <c r="CE16" i="196"/>
  <c r="CE15" i="196" s="1"/>
  <c r="BZ16" i="196"/>
  <c r="BZ15" i="196" s="1"/>
  <c r="BU16" i="196"/>
  <c r="BU15" i="196" s="1"/>
  <c r="BT16" i="196"/>
  <c r="BT15" i="196" s="1"/>
  <c r="BQ16" i="196"/>
  <c r="BO16" i="196"/>
  <c r="BO15" i="196" s="1"/>
  <c r="BM16" i="196"/>
  <c r="BM15" i="196" s="1"/>
  <c r="BI16" i="196"/>
  <c r="BG16" i="196"/>
  <c r="BG15" i="196" s="1"/>
  <c r="BE16" i="196"/>
  <c r="BE15" i="196" s="1"/>
  <c r="BD16" i="196"/>
  <c r="BC16" i="196"/>
  <c r="BC15" i="196" s="1"/>
  <c r="BA16" i="196"/>
  <c r="AW16" i="196"/>
  <c r="AV16" i="196"/>
  <c r="AU16" i="196"/>
  <c r="AU15" i="196" s="1"/>
  <c r="AS16" i="196"/>
  <c r="AQ16" i="196"/>
  <c r="AQ15" i="196" s="1"/>
  <c r="AO16" i="196"/>
  <c r="AO15" i="196" s="1"/>
  <c r="AM16" i="196"/>
  <c r="AM15" i="196" s="1"/>
  <c r="AK16" i="196"/>
  <c r="AG16" i="196"/>
  <c r="AF16" i="196"/>
  <c r="AE16" i="196"/>
  <c r="AE15" i="196" s="1"/>
  <c r="AC16" i="196"/>
  <c r="AA16" i="196"/>
  <c r="AA15" i="196" s="1"/>
  <c r="Y16" i="196"/>
  <c r="Y15" i="196" s="1"/>
  <c r="W16" i="196"/>
  <c r="W15" i="196" s="1"/>
  <c r="U16" i="196"/>
  <c r="Q16" i="196"/>
  <c r="P16" i="196"/>
  <c r="O16" i="196"/>
  <c r="O15" i="196" s="1"/>
  <c r="M16" i="196"/>
  <c r="K16" i="196"/>
  <c r="K15" i="196" s="1"/>
  <c r="CW15" i="196"/>
  <c r="CV15" i="196"/>
  <c r="BQ15" i="196"/>
  <c r="BI15" i="196"/>
  <c r="BD15" i="196"/>
  <c r="BA15" i="196"/>
  <c r="AW15" i="196"/>
  <c r="AV15" i="196"/>
  <c r="AS15" i="196"/>
  <c r="AK15" i="196"/>
  <c r="AG15" i="196"/>
  <c r="AF15" i="196"/>
  <c r="AC15" i="196"/>
  <c r="U15" i="196"/>
  <c r="Q15" i="196"/>
  <c r="P15" i="196"/>
  <c r="M15" i="196"/>
  <c r="CO14" i="196"/>
  <c r="CP14" i="196" s="1"/>
  <c r="CG14" i="196"/>
  <c r="CF14" i="196"/>
  <c r="BN14" i="196"/>
  <c r="BO14" i="196" s="1"/>
  <c r="AQ14" i="196"/>
  <c r="AR14" i="196" s="1"/>
  <c r="AS14" i="196" s="1"/>
  <c r="AT14" i="196" s="1"/>
  <c r="AU14" i="196" s="1"/>
  <c r="AV14" i="196" s="1"/>
  <c r="AW14" i="196" s="1"/>
  <c r="AX14" i="196" s="1"/>
  <c r="AY14" i="196" s="1"/>
  <c r="AZ14" i="196" s="1"/>
  <c r="AP14" i="196"/>
  <c r="AD14" i="196"/>
  <c r="AE14" i="196" s="1"/>
  <c r="AF14" i="196" s="1"/>
  <c r="AG14" i="196" s="1"/>
  <c r="AH14" i="196" s="1"/>
  <c r="AI14" i="196" s="1"/>
  <c r="AJ14" i="196" s="1"/>
  <c r="AK14" i="196" s="1"/>
  <c r="AL14" i="196" s="1"/>
  <c r="AM14" i="196" s="1"/>
  <c r="AN14" i="196" s="1"/>
  <c r="S14" i="196"/>
  <c r="T14" i="196" s="1"/>
  <c r="U14" i="196" s="1"/>
  <c r="V14" i="196" s="1"/>
  <c r="W14" i="196" s="1"/>
  <c r="X14" i="196" s="1"/>
  <c r="Y14" i="196" s="1"/>
  <c r="Z14" i="196" s="1"/>
  <c r="AA14" i="196" s="1"/>
  <c r="AB14" i="196" s="1"/>
  <c r="N14" i="196"/>
  <c r="H14" i="196"/>
  <c r="B14" i="196"/>
  <c r="D14" i="196" s="1"/>
  <c r="E14" i="196" s="1"/>
  <c r="F14" i="196" s="1"/>
  <c r="CR37" i="196" l="1"/>
  <c r="CQ24" i="196"/>
  <c r="CB24" i="196"/>
  <c r="CF24" i="196"/>
  <c r="CJ24" i="196"/>
  <c r="CJ15" i="196" s="1"/>
  <c r="CN24" i="196"/>
  <c r="CN15" i="196" s="1"/>
  <c r="CR24" i="196"/>
  <c r="CR15" i="196" s="1"/>
  <c r="CU19" i="196" s="1"/>
  <c r="CU22" i="196" s="1"/>
  <c r="CC24" i="196"/>
  <c r="CG24" i="196"/>
  <c r="CD15" i="196"/>
  <c r="CQ17" i="196"/>
  <c r="CQ16" i="196" s="1"/>
  <c r="CQ15" i="196" s="1"/>
  <c r="CG16" i="196"/>
  <c r="BN16" i="196"/>
  <c r="BN15" i="196" s="1"/>
  <c r="L16" i="196"/>
  <c r="L15" i="196" s="1"/>
  <c r="T16" i="196"/>
  <c r="T15" i="196" s="1"/>
  <c r="AB16" i="196"/>
  <c r="AB15" i="196" s="1"/>
  <c r="AJ16" i="196"/>
  <c r="AJ15" i="196" s="1"/>
  <c r="CP16" i="196"/>
  <c r="CP15" i="196" s="1"/>
  <c r="AN35" i="197"/>
  <c r="CI15" i="196"/>
  <c r="CF15" i="196"/>
  <c r="CM20" i="196"/>
  <c r="CM16" i="196" s="1"/>
  <c r="CM15" i="196" s="1"/>
  <c r="BS20" i="196"/>
  <c r="BS16" i="196" s="1"/>
  <c r="BS15" i="196" s="1"/>
  <c r="X45" i="198"/>
  <c r="T44" i="198"/>
  <c r="X44" i="198" s="1"/>
  <c r="W57" i="198"/>
  <c r="V56" i="198"/>
  <c r="X450" i="198"/>
  <c r="W42" i="198"/>
  <c r="X42" i="198" s="1"/>
  <c r="V57" i="198"/>
  <c r="AR35" i="197"/>
  <c r="AT35" i="197" s="1"/>
  <c r="AI34" i="197"/>
  <c r="AF12" i="197"/>
  <c r="AJ12" i="197" s="1"/>
  <c r="CL20" i="196"/>
  <c r="CL16" i="196" s="1"/>
  <c r="CL15" i="196" s="1"/>
  <c r="CK21" i="196"/>
  <c r="CK20" i="196" s="1"/>
  <c r="CH20" i="196"/>
  <c r="CH16" i="196" s="1"/>
  <c r="CH15" i="196" s="1"/>
  <c r="CB22" i="196"/>
  <c r="CB20" i="196" s="1"/>
  <c r="CB16" i="196" s="1"/>
  <c r="CB15" i="196" s="1"/>
  <c r="CG15" i="196"/>
  <c r="CO15" i="196"/>
  <c r="CC20" i="196"/>
  <c r="CC16" i="196" s="1"/>
  <c r="CC15" i="196" s="1"/>
  <c r="BK17" i="196"/>
  <c r="BK16" i="196" s="1"/>
  <c r="BK15" i="196" s="1"/>
  <c r="CK16" i="196"/>
  <c r="CK15" i="196" s="1"/>
  <c r="CU16" i="196" l="1"/>
  <c r="CU17" i="196" s="1"/>
  <c r="X57" i="198"/>
  <c r="W56" i="198"/>
  <c r="X56" i="198" s="1"/>
  <c r="Z20" i="178"/>
  <c r="Z22" i="178"/>
  <c r="Z24" i="178"/>
  <c r="X24" i="178" s="1"/>
  <c r="X23" i="178"/>
  <c r="AH77" i="179" l="1"/>
  <c r="AG77" i="179"/>
  <c r="AF77" i="179"/>
  <c r="AE77" i="179"/>
  <c r="AD77" i="179"/>
  <c r="AC77" i="179"/>
  <c r="AB77" i="179"/>
  <c r="AA77" i="179"/>
  <c r="Z77" i="179"/>
  <c r="Y77" i="179"/>
  <c r="X77" i="179"/>
  <c r="W77" i="179"/>
  <c r="V77" i="179"/>
  <c r="U77" i="179"/>
  <c r="T77" i="179"/>
  <c r="S77" i="179"/>
  <c r="R77" i="179"/>
  <c r="Q77" i="179"/>
  <c r="P77" i="179"/>
  <c r="O77" i="179"/>
  <c r="N77" i="179"/>
  <c r="M77" i="179"/>
  <c r="L77" i="179"/>
  <c r="K77" i="179"/>
  <c r="J77" i="179"/>
  <c r="I77" i="179"/>
  <c r="I72" i="179" s="1"/>
  <c r="H77" i="179"/>
  <c r="AH74" i="179"/>
  <c r="AH72" i="179" s="1"/>
  <c r="AG74" i="179"/>
  <c r="AF74" i="179"/>
  <c r="AE74" i="179"/>
  <c r="AD74" i="179"/>
  <c r="AD72" i="179" s="1"/>
  <c r="AC74" i="179"/>
  <c r="AB74" i="179"/>
  <c r="AA74" i="179"/>
  <c r="Z74" i="179"/>
  <c r="Z72" i="179" s="1"/>
  <c r="Y74" i="179"/>
  <c r="X74" i="179"/>
  <c r="W74" i="179"/>
  <c r="V74" i="179"/>
  <c r="V72" i="179" s="1"/>
  <c r="U74" i="179"/>
  <c r="T74" i="179"/>
  <c r="S74" i="179"/>
  <c r="R74" i="179"/>
  <c r="R72" i="179" s="1"/>
  <c r="Q74" i="179"/>
  <c r="P74" i="179"/>
  <c r="O74" i="179"/>
  <c r="N74" i="179"/>
  <c r="N72" i="179" s="1"/>
  <c r="M74" i="179"/>
  <c r="L74" i="179"/>
  <c r="K74" i="179"/>
  <c r="J74" i="179"/>
  <c r="J72" i="179" s="1"/>
  <c r="I74" i="179"/>
  <c r="H74" i="179"/>
  <c r="U72" i="179"/>
  <c r="M72" i="179"/>
  <c r="AC72" i="179" l="1"/>
  <c r="O72" i="179"/>
  <c r="W72" i="179"/>
  <c r="Q72" i="179"/>
  <c r="Y72" i="179"/>
  <c r="AG72" i="179"/>
  <c r="AE72" i="179"/>
  <c r="H72" i="179"/>
  <c r="P72" i="179"/>
  <c r="X72" i="179"/>
  <c r="AF72" i="179"/>
  <c r="K72" i="179"/>
  <c r="AA72" i="179"/>
  <c r="AB72" i="179"/>
  <c r="S72" i="179"/>
  <c r="L72" i="179"/>
  <c r="T72" i="179"/>
  <c r="I36" i="188"/>
  <c r="J36" i="188"/>
  <c r="K36" i="188"/>
  <c r="L36" i="188"/>
  <c r="M36" i="188"/>
  <c r="N36" i="188"/>
  <c r="O36" i="188"/>
  <c r="P36" i="188"/>
  <c r="Q36" i="188"/>
  <c r="R36" i="188"/>
  <c r="S36" i="188"/>
  <c r="T36" i="188"/>
  <c r="V36" i="188"/>
  <c r="W36" i="188"/>
  <c r="X36" i="188"/>
  <c r="Y36" i="188"/>
  <c r="Z36" i="188"/>
  <c r="AA37" i="188"/>
  <c r="U37" i="188"/>
  <c r="U36" i="188" s="1"/>
  <c r="H37" i="188"/>
  <c r="H36" i="188" s="1"/>
  <c r="Z24" i="188" l="1"/>
  <c r="Y24" i="188" s="1"/>
  <c r="U24" i="188"/>
  <c r="AB38" i="188" l="1"/>
  <c r="AB36" i="188" s="1"/>
  <c r="H15" i="188"/>
  <c r="I15" i="188"/>
  <c r="J15" i="188"/>
  <c r="K15" i="188"/>
  <c r="L15" i="188"/>
  <c r="M15" i="188"/>
  <c r="N15" i="188"/>
  <c r="O15" i="188"/>
  <c r="P15" i="188"/>
  <c r="Q15" i="188"/>
  <c r="R15" i="188"/>
  <c r="S15" i="188"/>
  <c r="T15" i="188"/>
  <c r="U15" i="188"/>
  <c r="V15" i="188"/>
  <c r="W15" i="188"/>
  <c r="X15" i="188"/>
  <c r="Y15" i="188"/>
  <c r="Z15" i="188"/>
  <c r="AA24" i="188"/>
  <c r="AA28" i="188" l="1"/>
  <c r="AA38" i="188" l="1"/>
  <c r="AA36" i="188" s="1"/>
  <c r="AA34" i="188"/>
  <c r="J27" i="188"/>
  <c r="K27" i="188"/>
  <c r="L27" i="188"/>
  <c r="M27" i="188"/>
  <c r="N27" i="188"/>
  <c r="O27" i="188"/>
  <c r="P27" i="188"/>
  <c r="Q27" i="188"/>
  <c r="R27" i="188"/>
  <c r="S27" i="188"/>
  <c r="T27" i="188"/>
  <c r="W27" i="188"/>
  <c r="X27" i="188"/>
  <c r="Y27" i="188"/>
  <c r="Z27" i="188"/>
  <c r="H27" i="188"/>
  <c r="AA42" i="188" l="1"/>
  <c r="AE71" i="179" l="1"/>
  <c r="AF70" i="179" l="1"/>
  <c r="AE70" i="179"/>
  <c r="AB70" i="179"/>
  <c r="AA70" i="179"/>
  <c r="I70" i="179"/>
  <c r="H70" i="179"/>
  <c r="AF79" i="179" l="1"/>
  <c r="AE79" i="179"/>
  <c r="AB79" i="179"/>
  <c r="AA79" i="179"/>
  <c r="I79" i="179"/>
  <c r="H79" i="179"/>
  <c r="J35" i="188" l="1"/>
  <c r="K35" i="188"/>
  <c r="L35" i="188"/>
  <c r="M35" i="188"/>
  <c r="N35" i="188"/>
  <c r="O35" i="188"/>
  <c r="P35" i="188"/>
  <c r="P31" i="188" s="1"/>
  <c r="Q35" i="188"/>
  <c r="Q31" i="188" s="1"/>
  <c r="R35" i="188"/>
  <c r="S35" i="188"/>
  <c r="T35" i="188"/>
  <c r="J32" i="188"/>
  <c r="K32" i="188"/>
  <c r="L32" i="188"/>
  <c r="M32" i="188"/>
  <c r="N32" i="188"/>
  <c r="O32" i="188"/>
  <c r="P32" i="188"/>
  <c r="Q32" i="188"/>
  <c r="R32" i="188"/>
  <c r="S32" i="188"/>
  <c r="T32" i="188"/>
  <c r="I40" i="188"/>
  <c r="H40" i="188"/>
  <c r="L31" i="188" l="1"/>
  <c r="M31" i="188"/>
  <c r="T31" i="188"/>
  <c r="S31" i="188"/>
  <c r="O31" i="188"/>
  <c r="K31" i="188"/>
  <c r="R31" i="188"/>
  <c r="N31" i="188"/>
  <c r="J31" i="188"/>
  <c r="AF34" i="188"/>
  <c r="AF33" i="188" s="1"/>
  <c r="AE33" i="188"/>
  <c r="AB33" i="188"/>
  <c r="AB32" i="188" s="1"/>
  <c r="Z33" i="188"/>
  <c r="Z32" i="188" s="1"/>
  <c r="Y33" i="188"/>
  <c r="Y32" i="188" s="1"/>
  <c r="X33" i="188"/>
  <c r="X32" i="188" s="1"/>
  <c r="W33" i="188"/>
  <c r="W32" i="188" s="1"/>
  <c r="V33" i="188"/>
  <c r="V32" i="188" s="1"/>
  <c r="U33" i="188"/>
  <c r="U32" i="188" s="1"/>
  <c r="I33" i="188"/>
  <c r="I32" i="188" s="1"/>
  <c r="H33" i="188"/>
  <c r="H32" i="188" s="1"/>
  <c r="AA33" i="188" l="1"/>
  <c r="AA32" i="188" s="1"/>
  <c r="C21" i="178" l="1"/>
  <c r="AF38" i="188" l="1"/>
  <c r="AE36" i="188"/>
  <c r="AB35" i="188"/>
  <c r="AB31" i="188" s="1"/>
  <c r="Z35" i="188"/>
  <c r="Z31" i="188" s="1"/>
  <c r="Y35" i="188"/>
  <c r="Y31" i="188" s="1"/>
  <c r="X35" i="188"/>
  <c r="X31" i="188" s="1"/>
  <c r="W35" i="188"/>
  <c r="W31" i="188" s="1"/>
  <c r="V35" i="188"/>
  <c r="V31" i="188" s="1"/>
  <c r="U35" i="188"/>
  <c r="U31" i="188" s="1"/>
  <c r="I35" i="188"/>
  <c r="I31" i="188" s="1"/>
  <c r="H35" i="188"/>
  <c r="H31" i="188" s="1"/>
  <c r="AB40" i="188"/>
  <c r="V40" i="188"/>
  <c r="AA41" i="188"/>
  <c r="AA40" i="188" s="1"/>
  <c r="U41" i="188"/>
  <c r="U40" i="188" s="1"/>
  <c r="AC13" i="188"/>
  <c r="AC12" i="188" s="1"/>
  <c r="AD13" i="188"/>
  <c r="AD12" i="188" s="1"/>
  <c r="J25" i="188"/>
  <c r="K25" i="188"/>
  <c r="L25" i="188"/>
  <c r="M25" i="188"/>
  <c r="N25" i="188"/>
  <c r="O25" i="188"/>
  <c r="P25" i="188"/>
  <c r="Q25" i="188"/>
  <c r="R25" i="188"/>
  <c r="S25" i="188"/>
  <c r="T25" i="188"/>
  <c r="AA35" i="188" l="1"/>
  <c r="AA31" i="188" s="1"/>
  <c r="AF36" i="188"/>
  <c r="A4" i="188"/>
  <c r="AA284" i="188"/>
  <c r="AA283" i="188"/>
  <c r="AE283" i="188" s="1"/>
  <c r="AA282" i="188"/>
  <c r="AE282" i="188" s="1"/>
  <c r="AF281" i="188"/>
  <c r="AB281" i="188"/>
  <c r="Z281" i="188"/>
  <c r="Y281" i="188"/>
  <c r="X281" i="188"/>
  <c r="W281" i="188"/>
  <c r="V281" i="188"/>
  <c r="U281" i="188"/>
  <c r="T281" i="188"/>
  <c r="S281" i="188"/>
  <c r="R281" i="188"/>
  <c r="Q281" i="188"/>
  <c r="P281" i="188"/>
  <c r="O281" i="188"/>
  <c r="N281" i="188"/>
  <c r="M281" i="188"/>
  <c r="L281" i="188"/>
  <c r="K281" i="188"/>
  <c r="J281" i="188"/>
  <c r="I281" i="188"/>
  <c r="H281" i="188"/>
  <c r="AA280" i="188"/>
  <c r="AE280" i="188" s="1"/>
  <c r="AA279" i="188"/>
  <c r="AA278" i="188"/>
  <c r="AB277" i="188"/>
  <c r="Z277" i="188"/>
  <c r="Y277" i="188"/>
  <c r="X277" i="188"/>
  <c r="W277" i="188"/>
  <c r="V277" i="188"/>
  <c r="U277" i="188"/>
  <c r="T277" i="188"/>
  <c r="S277" i="188"/>
  <c r="R277" i="188"/>
  <c r="Q277" i="188"/>
  <c r="P277" i="188"/>
  <c r="O277" i="188"/>
  <c r="N277" i="188"/>
  <c r="M277" i="188"/>
  <c r="L277" i="188"/>
  <c r="K277" i="188"/>
  <c r="J277" i="188"/>
  <c r="I277" i="188"/>
  <c r="H277" i="188"/>
  <c r="AA276" i="188"/>
  <c r="AA275" i="188" s="1"/>
  <c r="AF275" i="188"/>
  <c r="AB275" i="188"/>
  <c r="Z275" i="188"/>
  <c r="Y275" i="188"/>
  <c r="X275" i="188"/>
  <c r="W275" i="188"/>
  <c r="V275" i="188"/>
  <c r="U275" i="188"/>
  <c r="T275" i="188"/>
  <c r="S275" i="188"/>
  <c r="R275" i="188"/>
  <c r="Q275" i="188"/>
  <c r="P275" i="188"/>
  <c r="O275" i="188"/>
  <c r="N275" i="188"/>
  <c r="M275" i="188"/>
  <c r="L275" i="188"/>
  <c r="K275" i="188"/>
  <c r="J275" i="188"/>
  <c r="I275" i="188"/>
  <c r="H275" i="188"/>
  <c r="AA273" i="188"/>
  <c r="AE273" i="188" s="1"/>
  <c r="AA272" i="188"/>
  <c r="AE272" i="188" s="1"/>
  <c r="AA271" i="188"/>
  <c r="AF270" i="188"/>
  <c r="AB270" i="188"/>
  <c r="Z270" i="188"/>
  <c r="Y270" i="188"/>
  <c r="X270" i="188"/>
  <c r="W270" i="188"/>
  <c r="V270" i="188"/>
  <c r="U270" i="188"/>
  <c r="T270" i="188"/>
  <c r="S270" i="188"/>
  <c r="R270" i="188"/>
  <c r="Q270" i="188"/>
  <c r="P270" i="188"/>
  <c r="O270" i="188"/>
  <c r="N270" i="188"/>
  <c r="M270" i="188"/>
  <c r="L270" i="188"/>
  <c r="K270" i="188"/>
  <c r="J270" i="188"/>
  <c r="I270" i="188"/>
  <c r="H270" i="188"/>
  <c r="AA269" i="188"/>
  <c r="AA268" i="188" s="1"/>
  <c r="AE268" i="188"/>
  <c r="AB268" i="188"/>
  <c r="Z268" i="188"/>
  <c r="Y268" i="188"/>
  <c r="X268" i="188"/>
  <c r="W268" i="188"/>
  <c r="V268" i="188"/>
  <c r="U268" i="188"/>
  <c r="T268" i="188"/>
  <c r="S268" i="188"/>
  <c r="R268" i="188"/>
  <c r="Q268" i="188"/>
  <c r="P268" i="188"/>
  <c r="O268" i="188"/>
  <c r="N268" i="188"/>
  <c r="M268" i="188"/>
  <c r="L268" i="188"/>
  <c r="K268" i="188"/>
  <c r="J268" i="188"/>
  <c r="I268" i="188"/>
  <c r="H268" i="188"/>
  <c r="AA267" i="188"/>
  <c r="AA266" i="188"/>
  <c r="AF266" i="188" s="1"/>
  <c r="AB265" i="188"/>
  <c r="Z265" i="188"/>
  <c r="Y265" i="188"/>
  <c r="X265" i="188"/>
  <c r="W265" i="188"/>
  <c r="V265" i="188"/>
  <c r="U265" i="188"/>
  <c r="T265" i="188"/>
  <c r="S265" i="188"/>
  <c r="R265" i="188"/>
  <c r="Q265" i="188"/>
  <c r="P265" i="188"/>
  <c r="O265" i="188"/>
  <c r="N265" i="188"/>
  <c r="M265" i="188"/>
  <c r="L265" i="188"/>
  <c r="K265" i="188"/>
  <c r="J265" i="188"/>
  <c r="I265" i="188"/>
  <c r="H265" i="188"/>
  <c r="AA263" i="188"/>
  <c r="AE263" i="188" s="1"/>
  <c r="AA262" i="188"/>
  <c r="AE262" i="188" s="1"/>
  <c r="AA261" i="188"/>
  <c r="AF260" i="188"/>
  <c r="AB260" i="188"/>
  <c r="Z260" i="188"/>
  <c r="Y260" i="188"/>
  <c r="X260" i="188"/>
  <c r="W260" i="188"/>
  <c r="V260" i="188"/>
  <c r="U260" i="188"/>
  <c r="T260" i="188"/>
  <c r="S260" i="188"/>
  <c r="R260" i="188"/>
  <c r="Q260" i="188"/>
  <c r="P260" i="188"/>
  <c r="O260" i="188"/>
  <c r="N260" i="188"/>
  <c r="M260" i="188"/>
  <c r="L260" i="188"/>
  <c r="K260" i="188"/>
  <c r="J260" i="188"/>
  <c r="I260" i="188"/>
  <c r="H260" i="188"/>
  <c r="AA259" i="188"/>
  <c r="AE259" i="188" s="1"/>
  <c r="AE258" i="188" s="1"/>
  <c r="AF258" i="188"/>
  <c r="AB258" i="188"/>
  <c r="Z258" i="188"/>
  <c r="Y258" i="188"/>
  <c r="X258" i="188"/>
  <c r="W258" i="188"/>
  <c r="V258" i="188"/>
  <c r="U258" i="188"/>
  <c r="T258" i="188"/>
  <c r="S258" i="188"/>
  <c r="R258" i="188"/>
  <c r="Q258" i="188"/>
  <c r="P258" i="188"/>
  <c r="O258" i="188"/>
  <c r="N258" i="188"/>
  <c r="M258" i="188"/>
  <c r="L258" i="188"/>
  <c r="K258" i="188"/>
  <c r="J258" i="188"/>
  <c r="I258" i="188"/>
  <c r="H258" i="188"/>
  <c r="AA257" i="188"/>
  <c r="AE257" i="188" s="1"/>
  <c r="AE256" i="188" s="1"/>
  <c r="AF256" i="188"/>
  <c r="AB256" i="188"/>
  <c r="Z256" i="188"/>
  <c r="Y256" i="188"/>
  <c r="X256" i="188"/>
  <c r="W256" i="188"/>
  <c r="V256" i="188"/>
  <c r="U256" i="188"/>
  <c r="I256" i="188"/>
  <c r="H256" i="188"/>
  <c r="AA254" i="188"/>
  <c r="AE254" i="188" s="1"/>
  <c r="AA253" i="188"/>
  <c r="AE253" i="188" s="1"/>
  <c r="AA252" i="188"/>
  <c r="AA251" i="188"/>
  <c r="AF250" i="188"/>
  <c r="AB250" i="188"/>
  <c r="Z250" i="188"/>
  <c r="Y250" i="188"/>
  <c r="X250" i="188"/>
  <c r="W250" i="188"/>
  <c r="V250" i="188"/>
  <c r="U250" i="188"/>
  <c r="I250" i="188"/>
  <c r="H250" i="188"/>
  <c r="AA249" i="188"/>
  <c r="AE249" i="188" s="1"/>
  <c r="AA248" i="188"/>
  <c r="AE248" i="188" s="1"/>
  <c r="AF247" i="188"/>
  <c r="AB247" i="188"/>
  <c r="Z247" i="188"/>
  <c r="Y247" i="188"/>
  <c r="X247" i="188"/>
  <c r="W247" i="188"/>
  <c r="V247" i="188"/>
  <c r="U247" i="188"/>
  <c r="I247" i="188"/>
  <c r="H247" i="188"/>
  <c r="AA245" i="188"/>
  <c r="AA244" i="188"/>
  <c r="AF243" i="188"/>
  <c r="AB243" i="188"/>
  <c r="Z243" i="188"/>
  <c r="Y243" i="188"/>
  <c r="X243" i="188"/>
  <c r="W243" i="188"/>
  <c r="V243" i="188"/>
  <c r="U243" i="188"/>
  <c r="I243" i="188"/>
  <c r="H243" i="188"/>
  <c r="AA242" i="188"/>
  <c r="AE242" i="188" s="1"/>
  <c r="AA241" i="188"/>
  <c r="AE241" i="188" s="1"/>
  <c r="AF240" i="188"/>
  <c r="AB240" i="188"/>
  <c r="Z240" i="188"/>
  <c r="Y240" i="188"/>
  <c r="X240" i="188"/>
  <c r="W240" i="188"/>
  <c r="V240" i="188"/>
  <c r="U240" i="188"/>
  <c r="I240" i="188"/>
  <c r="H240" i="188"/>
  <c r="AA238" i="188"/>
  <c r="AA237" i="188"/>
  <c r="AA236" i="188"/>
  <c r="AE236" i="188" s="1"/>
  <c r="AA235" i="188"/>
  <c r="AE235" i="188" s="1"/>
  <c r="AF234" i="188"/>
  <c r="AB234" i="188"/>
  <c r="Z234" i="188"/>
  <c r="Y234" i="188"/>
  <c r="X234" i="188"/>
  <c r="W234" i="188"/>
  <c r="V234" i="188"/>
  <c r="U234" i="188"/>
  <c r="I234" i="188"/>
  <c r="H234" i="188"/>
  <c r="AA233" i="188"/>
  <c r="AF232" i="188"/>
  <c r="AB232" i="188"/>
  <c r="Z232" i="188"/>
  <c r="Y232" i="188"/>
  <c r="X232" i="188"/>
  <c r="W232" i="188"/>
  <c r="V232" i="188"/>
  <c r="U232" i="188"/>
  <c r="I232" i="188"/>
  <c r="H232" i="188"/>
  <c r="AA230" i="188"/>
  <c r="AA229" i="188" s="1"/>
  <c r="AA228" i="188" s="1"/>
  <c r="AF229" i="188"/>
  <c r="AF228" i="188" s="1"/>
  <c r="AB229" i="188"/>
  <c r="AB228" i="188" s="1"/>
  <c r="Z229" i="188"/>
  <c r="Z228" i="188" s="1"/>
  <c r="Y229" i="188"/>
  <c r="Y228" i="188" s="1"/>
  <c r="X229" i="188"/>
  <c r="X228" i="188" s="1"/>
  <c r="W229" i="188"/>
  <c r="W228" i="188" s="1"/>
  <c r="V229" i="188"/>
  <c r="V228" i="188" s="1"/>
  <c r="U229" i="188"/>
  <c r="U228" i="188" s="1"/>
  <c r="I229" i="188"/>
  <c r="I228" i="188" s="1"/>
  <c r="H229" i="188"/>
  <c r="H228" i="188" s="1"/>
  <c r="AA227" i="188"/>
  <c r="AE227" i="188" s="1"/>
  <c r="AA226" i="188"/>
  <c r="AE226" i="188" s="1"/>
  <c r="AG225" i="188"/>
  <c r="AF225" i="188"/>
  <c r="AB225" i="188"/>
  <c r="Z225" i="188"/>
  <c r="Y225" i="188"/>
  <c r="X225" i="188"/>
  <c r="W225" i="188"/>
  <c r="V225" i="188"/>
  <c r="U225" i="188"/>
  <c r="I225" i="188"/>
  <c r="H225" i="188"/>
  <c r="AA224" i="188"/>
  <c r="AE224" i="188" s="1"/>
  <c r="AA223" i="188"/>
  <c r="AG222" i="188"/>
  <c r="AF222" i="188"/>
  <c r="AB222" i="188"/>
  <c r="Z222" i="188"/>
  <c r="Y222" i="188"/>
  <c r="X222" i="188"/>
  <c r="W222" i="188"/>
  <c r="V222" i="188"/>
  <c r="U222" i="188"/>
  <c r="I222" i="188"/>
  <c r="H222" i="188"/>
  <c r="AA221" i="188"/>
  <c r="AA220" i="188" s="1"/>
  <c r="AF220" i="188"/>
  <c r="AB220" i="188"/>
  <c r="Z220" i="188"/>
  <c r="Y220" i="188"/>
  <c r="X220" i="188"/>
  <c r="W220" i="188"/>
  <c r="V220" i="188"/>
  <c r="U220" i="188"/>
  <c r="I220" i="188"/>
  <c r="H220" i="188"/>
  <c r="AA219" i="188"/>
  <c r="AF219" i="188" s="1"/>
  <c r="AA218" i="188"/>
  <c r="AF218" i="188" s="1"/>
  <c r="AG217" i="188"/>
  <c r="AE217" i="188"/>
  <c r="AB217" i="188"/>
  <c r="Z217" i="188"/>
  <c r="Y217" i="188"/>
  <c r="X217" i="188"/>
  <c r="W217" i="188"/>
  <c r="V217" i="188"/>
  <c r="U217" i="188"/>
  <c r="I217" i="188"/>
  <c r="H217" i="188"/>
  <c r="AA215" i="188"/>
  <c r="AE215" i="188" s="1"/>
  <c r="AA214" i="188"/>
  <c r="AE214" i="188" s="1"/>
  <c r="AA213" i="188"/>
  <c r="AE213" i="188" s="1"/>
  <c r="AG212" i="188"/>
  <c r="AF212" i="188"/>
  <c r="AB212" i="188"/>
  <c r="Z212" i="188"/>
  <c r="Y212" i="188"/>
  <c r="X212" i="188"/>
  <c r="W212" i="188"/>
  <c r="V212" i="188"/>
  <c r="U212" i="188"/>
  <c r="I212" i="188"/>
  <c r="H212" i="188"/>
  <c r="AA211" i="188"/>
  <c r="AG210" i="188"/>
  <c r="AF210" i="188"/>
  <c r="AB210" i="188"/>
  <c r="Z210" i="188"/>
  <c r="Y210" i="188"/>
  <c r="X210" i="188"/>
  <c r="W210" i="188"/>
  <c r="V210" i="188"/>
  <c r="U210" i="188"/>
  <c r="I210" i="188"/>
  <c r="H210" i="188"/>
  <c r="AA209" i="188"/>
  <c r="AA208" i="188" s="1"/>
  <c r="AG208" i="188"/>
  <c r="AE208" i="188"/>
  <c r="AB208" i="188"/>
  <c r="Z208" i="188"/>
  <c r="Y208" i="188"/>
  <c r="X208" i="188"/>
  <c r="W208" i="188"/>
  <c r="V208" i="188"/>
  <c r="V207" i="188" s="1"/>
  <c r="U208" i="188"/>
  <c r="I208" i="188"/>
  <c r="H208" i="188"/>
  <c r="AA206" i="188"/>
  <c r="AE206" i="188" s="1"/>
  <c r="AA205" i="188"/>
  <c r="AE205" i="188" s="1"/>
  <c r="AA204" i="188"/>
  <c r="AE204" i="188" s="1"/>
  <c r="AG203" i="188"/>
  <c r="AF203" i="188"/>
  <c r="AB203" i="188"/>
  <c r="Z203" i="188"/>
  <c r="Y203" i="188"/>
  <c r="X203" i="188"/>
  <c r="W203" i="188"/>
  <c r="V203" i="188"/>
  <c r="U203" i="188"/>
  <c r="I203" i="188"/>
  <c r="H203" i="188"/>
  <c r="AA202" i="188"/>
  <c r="AB202" i="188" s="1"/>
  <c r="AA201" i="188"/>
  <c r="AF200" i="188"/>
  <c r="Z200" i="188"/>
  <c r="Y200" i="188"/>
  <c r="X200" i="188"/>
  <c r="W200" i="188"/>
  <c r="V200" i="188"/>
  <c r="U200" i="188"/>
  <c r="I200" i="188"/>
  <c r="H200" i="188"/>
  <c r="AA199" i="188"/>
  <c r="AA198" i="188" s="1"/>
  <c r="AE198" i="188"/>
  <c r="AB198" i="188"/>
  <c r="Z198" i="188"/>
  <c r="Y198" i="188"/>
  <c r="X198" i="188"/>
  <c r="W198" i="188"/>
  <c r="V198" i="188"/>
  <c r="U198" i="188"/>
  <c r="T198" i="188"/>
  <c r="S198" i="188"/>
  <c r="R198" i="188"/>
  <c r="Q198" i="188"/>
  <c r="P198" i="188"/>
  <c r="O198" i="188"/>
  <c r="N198" i="188"/>
  <c r="M198" i="188"/>
  <c r="L198" i="188"/>
  <c r="K198" i="188"/>
  <c r="J198" i="188"/>
  <c r="I198" i="188"/>
  <c r="H198" i="188"/>
  <c r="AA197" i="188"/>
  <c r="AA196" i="188"/>
  <c r="AG195" i="188"/>
  <c r="AE195" i="188"/>
  <c r="AB195" i="188"/>
  <c r="Z195" i="188"/>
  <c r="Y195" i="188"/>
  <c r="X195" i="188"/>
  <c r="W195" i="188"/>
  <c r="V195" i="188"/>
  <c r="U195" i="188"/>
  <c r="T195" i="188"/>
  <c r="S195" i="188"/>
  <c r="R195" i="188"/>
  <c r="Q195" i="188"/>
  <c r="P195" i="188"/>
  <c r="O195" i="188"/>
  <c r="N195" i="188"/>
  <c r="M195" i="188"/>
  <c r="L195" i="188"/>
  <c r="K195" i="188"/>
  <c r="J195" i="188"/>
  <c r="I195" i="188"/>
  <c r="H195" i="188"/>
  <c r="AA194" i="188"/>
  <c r="AA193" i="188"/>
  <c r="AG192" i="188"/>
  <c r="AE192" i="188"/>
  <c r="AB192" i="188"/>
  <c r="Z192" i="188"/>
  <c r="Y192" i="188"/>
  <c r="X192" i="188"/>
  <c r="W192" i="188"/>
  <c r="V192" i="188"/>
  <c r="U192" i="188"/>
  <c r="I192" i="188"/>
  <c r="H192" i="188"/>
  <c r="AA190" i="188"/>
  <c r="AA189" i="188"/>
  <c r="AE189" i="188" s="1"/>
  <c r="AA188" i="188"/>
  <c r="AE188" i="188" s="1"/>
  <c r="AA187" i="188"/>
  <c r="AG186" i="188"/>
  <c r="AF186" i="188"/>
  <c r="AB186" i="188"/>
  <c r="Z186" i="188"/>
  <c r="Y186" i="188"/>
  <c r="X186" i="188"/>
  <c r="W186" i="188"/>
  <c r="V186" i="188"/>
  <c r="U186" i="188"/>
  <c r="I186" i="188"/>
  <c r="H186" i="188"/>
  <c r="AA185" i="188"/>
  <c r="AA184" i="188"/>
  <c r="AG183" i="188"/>
  <c r="AF183" i="188"/>
  <c r="AB183" i="188"/>
  <c r="Z183" i="188"/>
  <c r="Y183" i="188"/>
  <c r="X183" i="188"/>
  <c r="W183" i="188"/>
  <c r="V183" i="188"/>
  <c r="U183" i="188"/>
  <c r="I183" i="188"/>
  <c r="H183" i="188"/>
  <c r="AA181" i="188"/>
  <c r="AA180" i="188"/>
  <c r="AE180" i="188" s="1"/>
  <c r="AG179" i="188"/>
  <c r="AF179" i="188"/>
  <c r="AB179" i="188"/>
  <c r="Z179" i="188"/>
  <c r="Y179" i="188"/>
  <c r="X179" i="188"/>
  <c r="W179" i="188"/>
  <c r="V179" i="188"/>
  <c r="U179" i="188"/>
  <c r="I179" i="188"/>
  <c r="H179" i="188"/>
  <c r="AA178" i="188"/>
  <c r="AE178" i="188" s="1"/>
  <c r="AA177" i="188"/>
  <c r="AE177" i="188" s="1"/>
  <c r="AA176" i="188"/>
  <c r="AG175" i="188"/>
  <c r="AF175" i="188"/>
  <c r="AB175" i="188"/>
  <c r="Z175" i="188"/>
  <c r="Y175" i="188"/>
  <c r="X175" i="188"/>
  <c r="W175" i="188"/>
  <c r="V175" i="188"/>
  <c r="U175" i="188"/>
  <c r="I175" i="188"/>
  <c r="H175" i="188"/>
  <c r="AA174" i="188"/>
  <c r="AA173" i="188"/>
  <c r="AF173" i="188" s="1"/>
  <c r="AG172" i="188"/>
  <c r="AE172" i="188"/>
  <c r="AB172" i="188"/>
  <c r="Z172" i="188"/>
  <c r="Y172" i="188"/>
  <c r="X172" i="188"/>
  <c r="W172" i="188"/>
  <c r="V172" i="188"/>
  <c r="U172" i="188"/>
  <c r="I172" i="188"/>
  <c r="H172" i="188"/>
  <c r="AA171" i="188"/>
  <c r="AE171" i="188" s="1"/>
  <c r="AA170" i="188"/>
  <c r="AE170" i="188" s="1"/>
  <c r="AG169" i="188"/>
  <c r="AF169" i="188"/>
  <c r="AB169" i="188"/>
  <c r="Z169" i="188"/>
  <c r="Y169" i="188"/>
  <c r="X169" i="188"/>
  <c r="W169" i="188"/>
  <c r="V169" i="188"/>
  <c r="U169" i="188"/>
  <c r="T169" i="188"/>
  <c r="T168" i="188" s="1"/>
  <c r="S169" i="188"/>
  <c r="S168" i="188" s="1"/>
  <c r="R169" i="188"/>
  <c r="R168" i="188" s="1"/>
  <c r="Q169" i="188"/>
  <c r="Q168" i="188" s="1"/>
  <c r="P169" i="188"/>
  <c r="P168" i="188" s="1"/>
  <c r="O169" i="188"/>
  <c r="N169" i="188"/>
  <c r="N168" i="188" s="1"/>
  <c r="M169" i="188"/>
  <c r="M168" i="188" s="1"/>
  <c r="L169" i="188"/>
  <c r="L168" i="188" s="1"/>
  <c r="K169" i="188"/>
  <c r="K168" i="188" s="1"/>
  <c r="J169" i="188"/>
  <c r="J168" i="188" s="1"/>
  <c r="I169" i="188"/>
  <c r="H169" i="188"/>
  <c r="O168" i="188"/>
  <c r="AA167" i="188"/>
  <c r="AE167" i="188" s="1"/>
  <c r="AE165" i="188" s="1"/>
  <c r="AG165" i="188"/>
  <c r="AF165" i="188"/>
  <c r="AB165" i="188"/>
  <c r="Z165" i="188"/>
  <c r="Y165" i="188"/>
  <c r="X165" i="188"/>
  <c r="W165" i="188"/>
  <c r="V165" i="188"/>
  <c r="U165" i="188"/>
  <c r="T165" i="188"/>
  <c r="S165" i="188"/>
  <c r="R165" i="188"/>
  <c r="Q165" i="188"/>
  <c r="P165" i="188"/>
  <c r="O165" i="188"/>
  <c r="N165" i="188"/>
  <c r="M165" i="188"/>
  <c r="L165" i="188"/>
  <c r="K165" i="188"/>
  <c r="J165" i="188"/>
  <c r="I165" i="188"/>
  <c r="H165" i="188"/>
  <c r="V164" i="188"/>
  <c r="V163" i="188" s="1"/>
  <c r="U164" i="188"/>
  <c r="U163" i="188" s="1"/>
  <c r="I164" i="188"/>
  <c r="I163" i="188" s="1"/>
  <c r="H164" i="188"/>
  <c r="AG163" i="188"/>
  <c r="AE163" i="188"/>
  <c r="AB163" i="188"/>
  <c r="Z163" i="188"/>
  <c r="Y163" i="188"/>
  <c r="X163" i="188"/>
  <c r="W163" i="188"/>
  <c r="T163" i="188"/>
  <c r="T162" i="188" s="1"/>
  <c r="S163" i="188"/>
  <c r="R163" i="188"/>
  <c r="R162" i="188" s="1"/>
  <c r="Q163" i="188"/>
  <c r="P163" i="188"/>
  <c r="O163" i="188"/>
  <c r="O162" i="188" s="1"/>
  <c r="N163" i="188"/>
  <c r="M163" i="188"/>
  <c r="L163" i="188"/>
  <c r="L162" i="188" s="1"/>
  <c r="K163" i="188"/>
  <c r="K162" i="188" s="1"/>
  <c r="J163" i="188"/>
  <c r="J162" i="188" s="1"/>
  <c r="AE161" i="188"/>
  <c r="AA161" i="188"/>
  <c r="AE160" i="188"/>
  <c r="AA160" i="188"/>
  <c r="AE159" i="188"/>
  <c r="AA159" i="188"/>
  <c r="AE158" i="188"/>
  <c r="AA158" i="188"/>
  <c r="AE157" i="188"/>
  <c r="AA157" i="188"/>
  <c r="AF157" i="188" s="1"/>
  <c r="AE156" i="188"/>
  <c r="AA156" i="188"/>
  <c r="AE155" i="188"/>
  <c r="AA155" i="188"/>
  <c r="AE154" i="188"/>
  <c r="AA154" i="188"/>
  <c r="AG153" i="188"/>
  <c r="AB153" i="188"/>
  <c r="Z153" i="188"/>
  <c r="Y153" i="188"/>
  <c r="X153" i="188"/>
  <c r="W153" i="188"/>
  <c r="V153" i="188"/>
  <c r="U153" i="188"/>
  <c r="T153" i="188"/>
  <c r="S153" i="188"/>
  <c r="R153" i="188"/>
  <c r="Q153" i="188"/>
  <c r="P153" i="188"/>
  <c r="O153" i="188"/>
  <c r="N153" i="188"/>
  <c r="M153" i="188"/>
  <c r="L153" i="188"/>
  <c r="K153" i="188"/>
  <c r="J153" i="188"/>
  <c r="I153" i="188"/>
  <c r="H153" i="188"/>
  <c r="AA152" i="188"/>
  <c r="AE152" i="188" s="1"/>
  <c r="AA151" i="188"/>
  <c r="AG150" i="188"/>
  <c r="AF150" i="188"/>
  <c r="AB150" i="188"/>
  <c r="Z150" i="188"/>
  <c r="Y150" i="188"/>
  <c r="X150" i="188"/>
  <c r="W150" i="188"/>
  <c r="V150" i="188"/>
  <c r="U150" i="188"/>
  <c r="T150" i="188"/>
  <c r="S150" i="188"/>
  <c r="R150" i="188"/>
  <c r="Q150" i="188"/>
  <c r="P150" i="188"/>
  <c r="O150" i="188"/>
  <c r="N150" i="188"/>
  <c r="M150" i="188"/>
  <c r="L150" i="188"/>
  <c r="K150" i="188"/>
  <c r="J150" i="188"/>
  <c r="I150" i="188"/>
  <c r="H150" i="188"/>
  <c r="AA149" i="188"/>
  <c r="AA148" i="188" s="1"/>
  <c r="AG148" i="188"/>
  <c r="AE148" i="188"/>
  <c r="AB148" i="188"/>
  <c r="Z148" i="188"/>
  <c r="Y148" i="188"/>
  <c r="X148" i="188"/>
  <c r="W148" i="188"/>
  <c r="V148" i="188"/>
  <c r="U148" i="188"/>
  <c r="T148" i="188"/>
  <c r="S148" i="188"/>
  <c r="R148" i="188"/>
  <c r="Q148" i="188"/>
  <c r="P148" i="188"/>
  <c r="O148" i="188"/>
  <c r="N148" i="188"/>
  <c r="M148" i="188"/>
  <c r="L148" i="188"/>
  <c r="K148" i="188"/>
  <c r="J148" i="188"/>
  <c r="I148" i="188"/>
  <c r="H148" i="188"/>
  <c r="AA146" i="188"/>
  <c r="AA145" i="188"/>
  <c r="AE145" i="188" s="1"/>
  <c r="AA144" i="188"/>
  <c r="AA143" i="188"/>
  <c r="AG142" i="188"/>
  <c r="AF142" i="188"/>
  <c r="AB142" i="188"/>
  <c r="Z142" i="188"/>
  <c r="Y142" i="188"/>
  <c r="X142" i="188"/>
  <c r="W142" i="188"/>
  <c r="V142" i="188"/>
  <c r="U142" i="188"/>
  <c r="T142" i="188"/>
  <c r="S142" i="188"/>
  <c r="R142" i="188"/>
  <c r="Q142" i="188"/>
  <c r="P142" i="188"/>
  <c r="O142" i="188"/>
  <c r="N142" i="188"/>
  <c r="M142" i="188"/>
  <c r="L142" i="188"/>
  <c r="K142" i="188"/>
  <c r="J142" i="188"/>
  <c r="I142" i="188"/>
  <c r="H142" i="188"/>
  <c r="AA141" i="188"/>
  <c r="AG140" i="188"/>
  <c r="AF140" i="188"/>
  <c r="AB140" i="188"/>
  <c r="Z140" i="188"/>
  <c r="Y140" i="188"/>
  <c r="X140" i="188"/>
  <c r="W140" i="188"/>
  <c r="V140" i="188"/>
  <c r="U140" i="188"/>
  <c r="I140" i="188"/>
  <c r="H140" i="188"/>
  <c r="AA138" i="188"/>
  <c r="AA137" i="188"/>
  <c r="AA136" i="188"/>
  <c r="AG135" i="188"/>
  <c r="AF135" i="188"/>
  <c r="AB135" i="188"/>
  <c r="Z135" i="188"/>
  <c r="Y135" i="188"/>
  <c r="X135" i="188"/>
  <c r="W135" i="188"/>
  <c r="V135" i="188"/>
  <c r="U135" i="188"/>
  <c r="T135" i="188"/>
  <c r="S135" i="188"/>
  <c r="R135" i="188"/>
  <c r="Q135" i="188"/>
  <c r="P135" i="188"/>
  <c r="O135" i="188"/>
  <c r="N135" i="188"/>
  <c r="M135" i="188"/>
  <c r="L135" i="188"/>
  <c r="K135" i="188"/>
  <c r="J135" i="188"/>
  <c r="I135" i="188"/>
  <c r="H135" i="188"/>
  <c r="AA134" i="188"/>
  <c r="AE134" i="188" s="1"/>
  <c r="AA133" i="188"/>
  <c r="AE133" i="188" s="1"/>
  <c r="AA132" i="188"/>
  <c r="AE132" i="188" s="1"/>
  <c r="AG131" i="188"/>
  <c r="AF131" i="188"/>
  <c r="AB131" i="188"/>
  <c r="Z131" i="188"/>
  <c r="Y131" i="188"/>
  <c r="X131" i="188"/>
  <c r="W131" i="188"/>
  <c r="V131" i="188"/>
  <c r="U131" i="188"/>
  <c r="T131" i="188"/>
  <c r="S131" i="188"/>
  <c r="R131" i="188"/>
  <c r="Q131" i="188"/>
  <c r="P131" i="188"/>
  <c r="O131" i="188"/>
  <c r="N131" i="188"/>
  <c r="M131" i="188"/>
  <c r="L131" i="188"/>
  <c r="K131" i="188"/>
  <c r="J131" i="188"/>
  <c r="I131" i="188"/>
  <c r="H131" i="188"/>
  <c r="AA128" i="188"/>
  <c r="AE128" i="188" s="1"/>
  <c r="AA127" i="188"/>
  <c r="AE127" i="188" s="1"/>
  <c r="AG126" i="188"/>
  <c r="AF126" i="188"/>
  <c r="AB126" i="188"/>
  <c r="Z126" i="188"/>
  <c r="Y126" i="188"/>
  <c r="X126" i="188"/>
  <c r="W126" i="188"/>
  <c r="V126" i="188"/>
  <c r="U126" i="188"/>
  <c r="T126" i="188"/>
  <c r="S126" i="188"/>
  <c r="R126" i="188"/>
  <c r="Q126" i="188"/>
  <c r="P126" i="188"/>
  <c r="O126" i="188"/>
  <c r="N126" i="188"/>
  <c r="M126" i="188"/>
  <c r="L126" i="188"/>
  <c r="K126" i="188"/>
  <c r="J126" i="188"/>
  <c r="I126" i="188"/>
  <c r="H126" i="188"/>
  <c r="AA124" i="188"/>
  <c r="AA123" i="188" s="1"/>
  <c r="AG123" i="188"/>
  <c r="AE123" i="188"/>
  <c r="AB123" i="188"/>
  <c r="Z123" i="188"/>
  <c r="Y123" i="188"/>
  <c r="X123" i="188"/>
  <c r="W123" i="188"/>
  <c r="V123" i="188"/>
  <c r="U123" i="188"/>
  <c r="T123" i="188"/>
  <c r="S123" i="188"/>
  <c r="R123" i="188"/>
  <c r="Q123" i="188"/>
  <c r="P123" i="188"/>
  <c r="O123" i="188"/>
  <c r="N123" i="188"/>
  <c r="M123" i="188"/>
  <c r="L123" i="188"/>
  <c r="K123" i="188"/>
  <c r="J123" i="188"/>
  <c r="I123" i="188"/>
  <c r="H123" i="188"/>
  <c r="AA121" i="188"/>
  <c r="V119" i="188"/>
  <c r="V118" i="188" s="1"/>
  <c r="V117" i="188" s="1"/>
  <c r="U119" i="188"/>
  <c r="U118" i="188" s="1"/>
  <c r="I119" i="188"/>
  <c r="I118" i="188" s="1"/>
  <c r="H119" i="188"/>
  <c r="H118" i="188" s="1"/>
  <c r="H117" i="188" s="1"/>
  <c r="AG118" i="188"/>
  <c r="AG117" i="188" s="1"/>
  <c r="AB118" i="188"/>
  <c r="AB117" i="188" s="1"/>
  <c r="Z118" i="188"/>
  <c r="Z117" i="188" s="1"/>
  <c r="Y118" i="188"/>
  <c r="Y117" i="188" s="1"/>
  <c r="X118" i="188"/>
  <c r="X117" i="188" s="1"/>
  <c r="W118" i="188"/>
  <c r="W117" i="188" s="1"/>
  <c r="T118" i="188"/>
  <c r="T117" i="188" s="1"/>
  <c r="S118" i="188"/>
  <c r="S117" i="188" s="1"/>
  <c r="R118" i="188"/>
  <c r="R117" i="188" s="1"/>
  <c r="Q118" i="188"/>
  <c r="Q117" i="188" s="1"/>
  <c r="P118" i="188"/>
  <c r="P117" i="188" s="1"/>
  <c r="O118" i="188"/>
  <c r="O117" i="188" s="1"/>
  <c r="N118" i="188"/>
  <c r="N117" i="188" s="1"/>
  <c r="M118" i="188"/>
  <c r="M117" i="188" s="1"/>
  <c r="L118" i="188"/>
  <c r="L117" i="188" s="1"/>
  <c r="K118" i="188"/>
  <c r="K117" i="188" s="1"/>
  <c r="J118" i="188"/>
  <c r="J117" i="188" s="1"/>
  <c r="AG115" i="188"/>
  <c r="AF115" i="188"/>
  <c r="AE115" i="188"/>
  <c r="AB115" i="188"/>
  <c r="AA115" i="188"/>
  <c r="Z115" i="188"/>
  <c r="Y115" i="188"/>
  <c r="X115" i="188"/>
  <c r="W115" i="188"/>
  <c r="V115" i="188"/>
  <c r="U115" i="188"/>
  <c r="T115" i="188"/>
  <c r="S115" i="188"/>
  <c r="R115" i="188"/>
  <c r="Q115" i="188"/>
  <c r="P115" i="188"/>
  <c r="O115" i="188"/>
  <c r="N115" i="188"/>
  <c r="M115" i="188"/>
  <c r="L115" i="188"/>
  <c r="K115" i="188"/>
  <c r="J115" i="188"/>
  <c r="I115" i="188"/>
  <c r="H115" i="188"/>
  <c r="AA114" i="188"/>
  <c r="AF114" i="188" s="1"/>
  <c r="AG113" i="188"/>
  <c r="AE113" i="188"/>
  <c r="AE112" i="188" s="1"/>
  <c r="AB113" i="188"/>
  <c r="Z113" i="188"/>
  <c r="Y113" i="188"/>
  <c r="X113" i="188"/>
  <c r="W113" i="188"/>
  <c r="V113" i="188"/>
  <c r="U113" i="188"/>
  <c r="T113" i="188"/>
  <c r="S113" i="188"/>
  <c r="R113" i="188"/>
  <c r="Q113" i="188"/>
  <c r="P113" i="188"/>
  <c r="O113" i="188"/>
  <c r="N113" i="188"/>
  <c r="M113" i="188"/>
  <c r="L113" i="188"/>
  <c r="K113" i="188"/>
  <c r="J113" i="188"/>
  <c r="I113" i="188"/>
  <c r="H113" i="188"/>
  <c r="AA111" i="188"/>
  <c r="AE111" i="188" s="1"/>
  <c r="AA110" i="188"/>
  <c r="AA109" i="188"/>
  <c r="AG108" i="188"/>
  <c r="AF108" i="188"/>
  <c r="AB108" i="188"/>
  <c r="Z108" i="188"/>
  <c r="Y108" i="188"/>
  <c r="X108" i="188"/>
  <c r="W108" i="188"/>
  <c r="V108" i="188"/>
  <c r="U108" i="188"/>
  <c r="T108" i="188"/>
  <c r="S108" i="188"/>
  <c r="R108" i="188"/>
  <c r="Q108" i="188"/>
  <c r="P108" i="188"/>
  <c r="O108" i="188"/>
  <c r="N108" i="188"/>
  <c r="M108" i="188"/>
  <c r="L108" i="188"/>
  <c r="K108" i="188"/>
  <c r="J108" i="188"/>
  <c r="I108" i="188"/>
  <c r="H108" i="188"/>
  <c r="V107" i="188"/>
  <c r="V106" i="188" s="1"/>
  <c r="U107" i="188"/>
  <c r="U106" i="188" s="1"/>
  <c r="I107" i="188"/>
  <c r="I106" i="188" s="1"/>
  <c r="H107" i="188"/>
  <c r="AA107" i="188" s="1"/>
  <c r="AG106" i="188"/>
  <c r="AF106" i="188"/>
  <c r="AB106" i="188"/>
  <c r="Z106" i="188"/>
  <c r="Y106" i="188"/>
  <c r="X106" i="188"/>
  <c r="W106" i="188"/>
  <c r="T106" i="188"/>
  <c r="S106" i="188"/>
  <c r="R106" i="188"/>
  <c r="Q106" i="188"/>
  <c r="P106" i="188"/>
  <c r="O106" i="188"/>
  <c r="N106" i="188"/>
  <c r="M106" i="188"/>
  <c r="L106" i="188"/>
  <c r="K106" i="188"/>
  <c r="J106" i="188"/>
  <c r="AA104" i="188"/>
  <c r="AE104" i="188" s="1"/>
  <c r="AA103" i="188"/>
  <c r="AE103" i="188" s="1"/>
  <c r="AA102" i="188"/>
  <c r="AE102" i="188" s="1"/>
  <c r="AA101" i="188"/>
  <c r="AE101" i="188" s="1"/>
  <c r="AG100" i="188"/>
  <c r="AF100" i="188"/>
  <c r="AB100" i="188"/>
  <c r="Z100" i="188"/>
  <c r="Y100" i="188"/>
  <c r="X100" i="188"/>
  <c r="W100" i="188"/>
  <c r="V100" i="188"/>
  <c r="U100" i="188"/>
  <c r="T100" i="188"/>
  <c r="S100" i="188"/>
  <c r="R100" i="188"/>
  <c r="Q100" i="188"/>
  <c r="P100" i="188"/>
  <c r="O100" i="188"/>
  <c r="N100" i="188"/>
  <c r="M100" i="188"/>
  <c r="L100" i="188"/>
  <c r="K100" i="188"/>
  <c r="J100" i="188"/>
  <c r="I100" i="188"/>
  <c r="H100" i="188"/>
  <c r="V99" i="188"/>
  <c r="V98" i="188" s="1"/>
  <c r="U99" i="188"/>
  <c r="I99" i="188"/>
  <c r="H99" i="188"/>
  <c r="AA99" i="188" s="1"/>
  <c r="AG98" i="188"/>
  <c r="AE98" i="188"/>
  <c r="AB98" i="188"/>
  <c r="Z98" i="188"/>
  <c r="Y98" i="188"/>
  <c r="X98" i="188"/>
  <c r="W98" i="188"/>
  <c r="T98" i="188"/>
  <c r="S98" i="188"/>
  <c r="R98" i="188"/>
  <c r="Q98" i="188"/>
  <c r="P98" i="188"/>
  <c r="O98" i="188"/>
  <c r="N98" i="188"/>
  <c r="N97" i="188" s="1"/>
  <c r="M98" i="188"/>
  <c r="M97" i="188" s="1"/>
  <c r="L98" i="188"/>
  <c r="K98" i="188"/>
  <c r="J98" i="188"/>
  <c r="I98" i="188"/>
  <c r="H98" i="188"/>
  <c r="AA95" i="188"/>
  <c r="AE95" i="188" s="1"/>
  <c r="AA94" i="188"/>
  <c r="AE94" i="188" s="1"/>
  <c r="AA93" i="188"/>
  <c r="AG92" i="188"/>
  <c r="AF92" i="188"/>
  <c r="AB92" i="188"/>
  <c r="Z92" i="188"/>
  <c r="Y92" i="188"/>
  <c r="X92" i="188"/>
  <c r="W92" i="188"/>
  <c r="V92" i="188"/>
  <c r="U92" i="188"/>
  <c r="I92" i="188"/>
  <c r="H92" i="188"/>
  <c r="AA91" i="188"/>
  <c r="AA90" i="188"/>
  <c r="AA89" i="188"/>
  <c r="AG88" i="188"/>
  <c r="AB88" i="188"/>
  <c r="Z88" i="188"/>
  <c r="Y88" i="188"/>
  <c r="X88" i="188"/>
  <c r="W88" i="188"/>
  <c r="V88" i="188"/>
  <c r="U88" i="188"/>
  <c r="T88" i="188"/>
  <c r="S88" i="188"/>
  <c r="R88" i="188"/>
  <c r="Q88" i="188"/>
  <c r="P88" i="188"/>
  <c r="O88" i="188"/>
  <c r="N88" i="188"/>
  <c r="M88" i="188"/>
  <c r="L88" i="188"/>
  <c r="K88" i="188"/>
  <c r="J88" i="188"/>
  <c r="I88" i="188"/>
  <c r="H88" i="188"/>
  <c r="AA87" i="188"/>
  <c r="AA86" i="188" s="1"/>
  <c r="AG86" i="188"/>
  <c r="AB86" i="188"/>
  <c r="Z86" i="188"/>
  <c r="Y86" i="188"/>
  <c r="X86" i="188"/>
  <c r="W86" i="188"/>
  <c r="V86" i="188"/>
  <c r="U86" i="188"/>
  <c r="T86" i="188"/>
  <c r="S86" i="188"/>
  <c r="R86" i="188"/>
  <c r="Q86" i="188"/>
  <c r="P86" i="188"/>
  <c r="O86" i="188"/>
  <c r="N86" i="188"/>
  <c r="M86" i="188"/>
  <c r="L86" i="188"/>
  <c r="K86" i="188"/>
  <c r="J86" i="188"/>
  <c r="I86" i="188"/>
  <c r="H86" i="188"/>
  <c r="V85" i="188"/>
  <c r="V84" i="188" s="1"/>
  <c r="U85" i="188"/>
  <c r="I85" i="188"/>
  <c r="I84" i="188" s="1"/>
  <c r="H85" i="188"/>
  <c r="AA85" i="188" s="1"/>
  <c r="AG84" i="188"/>
  <c r="AF84" i="188"/>
  <c r="AB84" i="188"/>
  <c r="Z84" i="188"/>
  <c r="Y84" i="188"/>
  <c r="X84" i="188"/>
  <c r="W84" i="188"/>
  <c r="T84" i="188"/>
  <c r="S84" i="188"/>
  <c r="R84" i="188"/>
  <c r="Q84" i="188"/>
  <c r="P84" i="188"/>
  <c r="O84" i="188"/>
  <c r="N84" i="188"/>
  <c r="M84" i="188"/>
  <c r="L84" i="188"/>
  <c r="K84" i="188"/>
  <c r="J84" i="188"/>
  <c r="V83" i="188"/>
  <c r="U83" i="188"/>
  <c r="I83" i="188"/>
  <c r="H83" i="188"/>
  <c r="V82" i="188"/>
  <c r="V81" i="188" s="1"/>
  <c r="U82" i="188"/>
  <c r="I82" i="188"/>
  <c r="H82" i="188"/>
  <c r="AA82" i="188" s="1"/>
  <c r="AF81" i="188"/>
  <c r="AE81" i="188"/>
  <c r="AB81" i="188"/>
  <c r="Z81" i="188"/>
  <c r="Y81" i="188"/>
  <c r="X81" i="188"/>
  <c r="W81" i="188"/>
  <c r="AA80" i="188"/>
  <c r="AE80" i="188" s="1"/>
  <c r="AE78" i="188" s="1"/>
  <c r="AB79" i="188"/>
  <c r="AA79" i="188"/>
  <c r="AG78" i="188"/>
  <c r="Z78" i="188"/>
  <c r="Y78" i="188"/>
  <c r="X78" i="188"/>
  <c r="W78" i="188"/>
  <c r="V78" i="188"/>
  <c r="U78" i="188"/>
  <c r="I78" i="188"/>
  <c r="H78" i="188"/>
  <c r="AA77" i="188"/>
  <c r="AE77" i="188" s="1"/>
  <c r="AE76" i="188"/>
  <c r="AA76" i="188"/>
  <c r="AA75" i="188"/>
  <c r="AB74" i="188"/>
  <c r="Z74" i="188"/>
  <c r="Y74" i="188"/>
  <c r="X74" i="188"/>
  <c r="W74" i="188"/>
  <c r="V74" i="188"/>
  <c r="U74" i="188"/>
  <c r="I74" i="188"/>
  <c r="H74" i="188"/>
  <c r="AA73" i="188"/>
  <c r="AE72" i="188"/>
  <c r="AA72" i="188"/>
  <c r="AE71" i="188"/>
  <c r="AA71" i="188"/>
  <c r="AG70" i="188"/>
  <c r="AB70" i="188"/>
  <c r="Z70" i="188"/>
  <c r="Y70" i="188"/>
  <c r="X70" i="188"/>
  <c r="W70" i="188"/>
  <c r="V70" i="188"/>
  <c r="U70" i="188"/>
  <c r="I70" i="188"/>
  <c r="H70" i="188"/>
  <c r="AA69" i="188"/>
  <c r="AA68" i="188" s="1"/>
  <c r="AF68" i="188"/>
  <c r="AB68" i="188"/>
  <c r="Z68" i="188"/>
  <c r="Y68" i="188"/>
  <c r="X68" i="188"/>
  <c r="W68" i="188"/>
  <c r="V68" i="188"/>
  <c r="U68" i="188"/>
  <c r="I68" i="188"/>
  <c r="H68" i="188"/>
  <c r="V67" i="188"/>
  <c r="U67" i="188"/>
  <c r="I67" i="188"/>
  <c r="H67" i="188"/>
  <c r="AA67" i="188" s="1"/>
  <c r="V66" i="188"/>
  <c r="U66" i="188"/>
  <c r="I66" i="188"/>
  <c r="H66" i="188"/>
  <c r="AG65" i="188"/>
  <c r="AB65" i="188"/>
  <c r="Z65" i="188"/>
  <c r="Y65" i="188"/>
  <c r="X65" i="188"/>
  <c r="W65" i="188"/>
  <c r="AA64" i="188"/>
  <c r="AE64" i="188" s="1"/>
  <c r="AE63" i="188" s="1"/>
  <c r="AG63" i="188"/>
  <c r="AF63" i="188"/>
  <c r="AB63" i="188"/>
  <c r="Z63" i="188"/>
  <c r="Y63" i="188"/>
  <c r="X63" i="188"/>
  <c r="W63" i="188"/>
  <c r="V63" i="188"/>
  <c r="U63" i="188"/>
  <c r="I63" i="188"/>
  <c r="H63" i="188"/>
  <c r="AA62" i="188"/>
  <c r="AE62" i="188" s="1"/>
  <c r="AA61" i="188"/>
  <c r="AB61" i="188" s="1"/>
  <c r="AB59" i="188" s="1"/>
  <c r="AA60" i="188"/>
  <c r="AF59" i="188"/>
  <c r="Z59" i="188"/>
  <c r="Y59" i="188"/>
  <c r="X59" i="188"/>
  <c r="W59" i="188"/>
  <c r="V59" i="188"/>
  <c r="U59" i="188"/>
  <c r="I59" i="188"/>
  <c r="H59" i="188"/>
  <c r="AA58" i="188"/>
  <c r="AE58" i="188" s="1"/>
  <c r="AA57" i="188"/>
  <c r="AE57" i="188" s="1"/>
  <c r="AA56" i="188"/>
  <c r="AF56" i="188" s="1"/>
  <c r="AF55" i="188" s="1"/>
  <c r="AG55" i="188"/>
  <c r="AB55" i="188"/>
  <c r="Z55" i="188"/>
  <c r="Y55" i="188"/>
  <c r="X55" i="188"/>
  <c r="W55" i="188"/>
  <c r="V55" i="188"/>
  <c r="U55" i="188"/>
  <c r="T55" i="188"/>
  <c r="S55" i="188"/>
  <c r="R55" i="188"/>
  <c r="Q55" i="188"/>
  <c r="P55" i="188"/>
  <c r="O55" i="188"/>
  <c r="N55" i="188"/>
  <c r="M55" i="188"/>
  <c r="L55" i="188"/>
  <c r="K55" i="188"/>
  <c r="J55" i="188"/>
  <c r="I55" i="188"/>
  <c r="H55" i="188"/>
  <c r="AA53" i="188"/>
  <c r="AA52" i="188" s="1"/>
  <c r="AG52" i="188"/>
  <c r="AF52" i="188"/>
  <c r="Z52" i="188"/>
  <c r="Y52" i="188"/>
  <c r="X52" i="188"/>
  <c r="W52" i="188"/>
  <c r="V52" i="188"/>
  <c r="U52" i="188"/>
  <c r="I52" i="188"/>
  <c r="H52" i="188"/>
  <c r="AA51" i="188"/>
  <c r="AA50" i="188" s="1"/>
  <c r="AG50" i="188"/>
  <c r="AE50" i="188"/>
  <c r="AB50" i="188"/>
  <c r="Z50" i="188"/>
  <c r="Y50" i="188"/>
  <c r="X50" i="188"/>
  <c r="W50" i="188"/>
  <c r="V50" i="188"/>
  <c r="U50" i="188"/>
  <c r="I50" i="188"/>
  <c r="H50" i="188"/>
  <c r="AA49" i="188"/>
  <c r="AA48" i="188" s="1"/>
  <c r="AG48" i="188"/>
  <c r="AF48" i="188"/>
  <c r="AB48" i="188"/>
  <c r="Z48" i="188"/>
  <c r="Y48" i="188"/>
  <c r="X48" i="188"/>
  <c r="W48" i="188"/>
  <c r="V48" i="188"/>
  <c r="U48" i="188"/>
  <c r="T48" i="188"/>
  <c r="T47" i="188" s="1"/>
  <c r="T46" i="188" s="1"/>
  <c r="T45" i="188" s="1"/>
  <c r="S48" i="188"/>
  <c r="S47" i="188" s="1"/>
  <c r="S46" i="188" s="1"/>
  <c r="S45" i="188" s="1"/>
  <c r="R48" i="188"/>
  <c r="R47" i="188" s="1"/>
  <c r="R46" i="188" s="1"/>
  <c r="R45" i="188" s="1"/>
  <c r="Q48" i="188"/>
  <c r="Q47" i="188" s="1"/>
  <c r="Q46" i="188" s="1"/>
  <c r="Q45" i="188" s="1"/>
  <c r="P48" i="188"/>
  <c r="P47" i="188" s="1"/>
  <c r="P46" i="188" s="1"/>
  <c r="P45" i="188" s="1"/>
  <c r="O48" i="188"/>
  <c r="O47" i="188" s="1"/>
  <c r="O46" i="188" s="1"/>
  <c r="O45" i="188" s="1"/>
  <c r="N48" i="188"/>
  <c r="N47" i="188" s="1"/>
  <c r="N46" i="188" s="1"/>
  <c r="N45" i="188" s="1"/>
  <c r="M48" i="188"/>
  <c r="M47" i="188" s="1"/>
  <c r="M46" i="188" s="1"/>
  <c r="M45" i="188" s="1"/>
  <c r="L48" i="188"/>
  <c r="L47" i="188" s="1"/>
  <c r="L46" i="188" s="1"/>
  <c r="L45" i="188" s="1"/>
  <c r="K48" i="188"/>
  <c r="K47" i="188" s="1"/>
  <c r="K46" i="188" s="1"/>
  <c r="K45" i="188" s="1"/>
  <c r="J48" i="188"/>
  <c r="J47" i="188" s="1"/>
  <c r="J46" i="188" s="1"/>
  <c r="J45" i="188" s="1"/>
  <c r="I48" i="188"/>
  <c r="H48" i="188"/>
  <c r="U30" i="188"/>
  <c r="I30" i="188"/>
  <c r="V30" i="188" s="1"/>
  <c r="AB30" i="188" s="1"/>
  <c r="AA30" i="188" s="1"/>
  <c r="AA29" i="188"/>
  <c r="U29" i="188"/>
  <c r="I29" i="188"/>
  <c r="AF28" i="188"/>
  <c r="AF27" i="188" s="1"/>
  <c r="V28" i="188"/>
  <c r="U28" i="188"/>
  <c r="AG27" i="188"/>
  <c r="AE27" i="188"/>
  <c r="Z25" i="188"/>
  <c r="Y25" i="188"/>
  <c r="X25" i="188"/>
  <c r="W25" i="188"/>
  <c r="H25" i="188"/>
  <c r="AA23" i="188"/>
  <c r="AA22" i="188"/>
  <c r="AB22" i="188" s="1"/>
  <c r="AA21" i="188"/>
  <c r="AA20" i="188"/>
  <c r="AA19" i="188"/>
  <c r="AA18" i="188"/>
  <c r="AB18" i="188" s="1"/>
  <c r="AA17" i="188"/>
  <c r="AA16" i="188"/>
  <c r="AF15" i="188"/>
  <c r="AF14" i="188" s="1"/>
  <c r="AE15" i="188"/>
  <c r="AE14" i="188" s="1"/>
  <c r="Z14" i="188"/>
  <c r="X14" i="188"/>
  <c r="W14" i="188"/>
  <c r="V14" i="188"/>
  <c r="U14" i="188"/>
  <c r="I14" i="188"/>
  <c r="H14" i="188"/>
  <c r="Y14" i="188"/>
  <c r="T14" i="188"/>
  <c r="T13" i="188" s="1"/>
  <c r="T12" i="188" s="1"/>
  <c r="S14" i="188"/>
  <c r="S13" i="188" s="1"/>
  <c r="S12" i="188" s="1"/>
  <c r="R14" i="188"/>
  <c r="R13" i="188" s="1"/>
  <c r="R12" i="188" s="1"/>
  <c r="Q14" i="188"/>
  <c r="Q13" i="188" s="1"/>
  <c r="Q12" i="188" s="1"/>
  <c r="P14" i="188"/>
  <c r="P13" i="188" s="1"/>
  <c r="P12" i="188" s="1"/>
  <c r="O14" i="188"/>
  <c r="O13" i="188" s="1"/>
  <c r="O12" i="188" s="1"/>
  <c r="N14" i="188"/>
  <c r="N13" i="188" s="1"/>
  <c r="N12" i="188" s="1"/>
  <c r="M14" i="188"/>
  <c r="M13" i="188" s="1"/>
  <c r="M12" i="188" s="1"/>
  <c r="L14" i="188"/>
  <c r="L13" i="188" s="1"/>
  <c r="L12" i="188" s="1"/>
  <c r="K14" i="188"/>
  <c r="K13" i="188" s="1"/>
  <c r="K12" i="188" s="1"/>
  <c r="J14" i="188"/>
  <c r="J13" i="188" s="1"/>
  <c r="J12" i="188" s="1"/>
  <c r="R11" i="188"/>
  <c r="S11" i="188" s="1"/>
  <c r="T11" i="188" s="1"/>
  <c r="K11" i="188"/>
  <c r="L11" i="188" s="1"/>
  <c r="M11" i="188" s="1"/>
  <c r="N11" i="188" s="1"/>
  <c r="O11" i="188" s="1"/>
  <c r="P11" i="188" s="1"/>
  <c r="H11" i="188"/>
  <c r="I11" i="188" s="1"/>
  <c r="B11" i="188"/>
  <c r="D11" i="188" s="1"/>
  <c r="E11" i="188" s="1"/>
  <c r="F11" i="188" s="1"/>
  <c r="U27" i="188" l="1"/>
  <c r="I27" i="188"/>
  <c r="I25" i="188" s="1"/>
  <c r="I13" i="188" s="1"/>
  <c r="I12" i="188" s="1"/>
  <c r="Q122" i="188"/>
  <c r="Y122" i="188"/>
  <c r="R147" i="188"/>
  <c r="AF231" i="188"/>
  <c r="N274" i="188"/>
  <c r="V274" i="188"/>
  <c r="AA15" i="188"/>
  <c r="AB29" i="188"/>
  <c r="AB27" i="188" s="1"/>
  <c r="AB25" i="188" s="1"/>
  <c r="AA27" i="188"/>
  <c r="AA25" i="188" s="1"/>
  <c r="I246" i="188"/>
  <c r="AF246" i="188"/>
  <c r="U246" i="188"/>
  <c r="S147" i="188"/>
  <c r="Z207" i="188"/>
  <c r="N255" i="188"/>
  <c r="V255" i="188"/>
  <c r="I112" i="188"/>
  <c r="Q112" i="188"/>
  <c r="Y112" i="188"/>
  <c r="U162" i="188"/>
  <c r="AB112" i="188"/>
  <c r="Y47" i="188"/>
  <c r="AB231" i="188"/>
  <c r="H122" i="188"/>
  <c r="P122" i="188"/>
  <c r="Q147" i="188"/>
  <c r="Y147" i="188"/>
  <c r="Q274" i="188"/>
  <c r="AG97" i="188"/>
  <c r="W274" i="188"/>
  <c r="AB239" i="188"/>
  <c r="X105" i="188"/>
  <c r="AE107" i="188"/>
  <c r="AE106" i="188" s="1"/>
  <c r="AA106" i="188"/>
  <c r="Z47" i="188"/>
  <c r="H106" i="188"/>
  <c r="H105" i="188" s="1"/>
  <c r="AA119" i="188"/>
  <c r="AF119" i="188" s="1"/>
  <c r="AF118" i="188" s="1"/>
  <c r="AF117" i="188" s="1"/>
  <c r="L130" i="188"/>
  <c r="T130" i="188"/>
  <c r="W139" i="188"/>
  <c r="Y182" i="188"/>
  <c r="V239" i="188"/>
  <c r="W168" i="188"/>
  <c r="K105" i="188"/>
  <c r="S105" i="188"/>
  <c r="L112" i="188"/>
  <c r="T112" i="188"/>
  <c r="Y255" i="188"/>
  <c r="K255" i="188"/>
  <c r="S255" i="188"/>
  <c r="L264" i="188"/>
  <c r="T264" i="188"/>
  <c r="X13" i="188"/>
  <c r="X12" i="188" s="1"/>
  <c r="M130" i="188"/>
  <c r="U130" i="188"/>
  <c r="X139" i="188"/>
  <c r="Y139" i="188"/>
  <c r="Z182" i="188"/>
  <c r="Z54" i="188"/>
  <c r="AB130" i="188"/>
  <c r="AF139" i="188"/>
  <c r="V182" i="188"/>
  <c r="R130" i="188"/>
  <c r="W13" i="188"/>
  <c r="W12" i="188" s="1"/>
  <c r="Y13" i="188"/>
  <c r="Y12" i="188" s="1"/>
  <c r="Z13" i="188"/>
  <c r="Z12" i="188" s="1"/>
  <c r="AB139" i="188"/>
  <c r="P105" i="188"/>
  <c r="AA217" i="188"/>
  <c r="AA265" i="188"/>
  <c r="O274" i="188"/>
  <c r="O105" i="188"/>
  <c r="W105" i="188"/>
  <c r="AB162" i="188"/>
  <c r="U191" i="188"/>
  <c r="X216" i="188"/>
  <c r="I231" i="188"/>
  <c r="M255" i="188"/>
  <c r="N264" i="188"/>
  <c r="V264" i="188"/>
  <c r="H13" i="188"/>
  <c r="H12" i="188" s="1"/>
  <c r="X207" i="188"/>
  <c r="W239" i="188"/>
  <c r="V246" i="188"/>
  <c r="AF255" i="188"/>
  <c r="AF105" i="188"/>
  <c r="AG207" i="188"/>
  <c r="Y231" i="188"/>
  <c r="AF239" i="188"/>
  <c r="T105" i="188"/>
  <c r="S122" i="188"/>
  <c r="AB122" i="188"/>
  <c r="Z139" i="188"/>
  <c r="I182" i="188"/>
  <c r="AF182" i="188"/>
  <c r="Z231" i="188"/>
  <c r="W231" i="188"/>
  <c r="I264" i="188"/>
  <c r="AA169" i="188"/>
  <c r="AA203" i="188"/>
  <c r="Q255" i="188"/>
  <c r="AA142" i="188"/>
  <c r="Z147" i="188"/>
  <c r="V162" i="188"/>
  <c r="H65" i="188"/>
  <c r="J97" i="188"/>
  <c r="R97" i="188"/>
  <c r="Z97" i="188"/>
  <c r="N112" i="188"/>
  <c r="AG112" i="188"/>
  <c r="X122" i="188"/>
  <c r="O130" i="188"/>
  <c r="W130" i="188"/>
  <c r="U139" i="188"/>
  <c r="AF149" i="188"/>
  <c r="AF148" i="188" s="1"/>
  <c r="AF155" i="188"/>
  <c r="AG162" i="188"/>
  <c r="AA165" i="188"/>
  <c r="AG168" i="188"/>
  <c r="W207" i="188"/>
  <c r="AA212" i="188"/>
  <c r="Z239" i="188"/>
  <c r="H255" i="188"/>
  <c r="P255" i="188"/>
  <c r="X255" i="188"/>
  <c r="H274" i="188"/>
  <c r="P274" i="188"/>
  <c r="X274" i="188"/>
  <c r="X182" i="188"/>
  <c r="H191" i="188"/>
  <c r="H264" i="188"/>
  <c r="P264" i="188"/>
  <c r="X264" i="188"/>
  <c r="AA92" i="188"/>
  <c r="Y105" i="188"/>
  <c r="AG105" i="188"/>
  <c r="AE143" i="188"/>
  <c r="AF156" i="188"/>
  <c r="W162" i="188"/>
  <c r="Y168" i="188"/>
  <c r="I239" i="188"/>
  <c r="X239" i="188"/>
  <c r="AB246" i="188"/>
  <c r="W246" i="188"/>
  <c r="Q264" i="188"/>
  <c r="Y264" i="188"/>
  <c r="I81" i="188"/>
  <c r="Z105" i="188"/>
  <c r="X246" i="188"/>
  <c r="AA258" i="188"/>
  <c r="I105" i="188"/>
  <c r="Q105" i="188"/>
  <c r="AA175" i="188"/>
  <c r="V97" i="188"/>
  <c r="J105" i="188"/>
  <c r="R105" i="188"/>
  <c r="K112" i="188"/>
  <c r="S112" i="188"/>
  <c r="X162" i="188"/>
  <c r="Z246" i="188"/>
  <c r="AF269" i="188"/>
  <c r="AF268" i="188" s="1"/>
  <c r="AA281" i="188"/>
  <c r="M112" i="188"/>
  <c r="U112" i="188"/>
  <c r="AG130" i="188"/>
  <c r="H216" i="188"/>
  <c r="AE202" i="188"/>
  <c r="AB200" i="188"/>
  <c r="AB191" i="188" s="1"/>
  <c r="AB97" i="188"/>
  <c r="O112" i="188"/>
  <c r="L122" i="188"/>
  <c r="T122" i="188"/>
  <c r="V139" i="188"/>
  <c r="J147" i="188"/>
  <c r="S162" i="188"/>
  <c r="I168" i="188"/>
  <c r="AE176" i="188"/>
  <c r="AE175" i="188" s="1"/>
  <c r="AF209" i="188"/>
  <c r="AF208" i="188" s="1"/>
  <c r="AF207" i="188" s="1"/>
  <c r="L255" i="188"/>
  <c r="T255" i="188"/>
  <c r="AE267" i="188"/>
  <c r="AE265" i="188" s="1"/>
  <c r="O264" i="188"/>
  <c r="W264" i="188"/>
  <c r="Y274" i="188"/>
  <c r="AE240" i="188"/>
  <c r="I65" i="188"/>
  <c r="L97" i="188"/>
  <c r="T97" i="188"/>
  <c r="AB168" i="188"/>
  <c r="AG182" i="188"/>
  <c r="AA260" i="188"/>
  <c r="I47" i="188"/>
  <c r="W97" i="188"/>
  <c r="M105" i="188"/>
  <c r="H182" i="188"/>
  <c r="AB182" i="188"/>
  <c r="AG191" i="188"/>
  <c r="AA222" i="188"/>
  <c r="AE225" i="188"/>
  <c r="V231" i="188"/>
  <c r="AE261" i="188"/>
  <c r="AE260" i="188" s="1"/>
  <c r="AE255" i="188" s="1"/>
  <c r="AA277" i="188"/>
  <c r="AA274" i="188" s="1"/>
  <c r="W47" i="188"/>
  <c r="X54" i="188"/>
  <c r="H84" i="188"/>
  <c r="O97" i="188"/>
  <c r="X97" i="188"/>
  <c r="AB105" i="188"/>
  <c r="W182" i="188"/>
  <c r="AA200" i="188"/>
  <c r="Y207" i="188"/>
  <c r="AE223" i="188"/>
  <c r="AE222" i="188" s="1"/>
  <c r="P97" i="188"/>
  <c r="AA100" i="188"/>
  <c r="L105" i="188"/>
  <c r="J130" i="188"/>
  <c r="Z130" i="188"/>
  <c r="AE201" i="188"/>
  <c r="X231" i="188"/>
  <c r="AA240" i="188"/>
  <c r="Z162" i="188"/>
  <c r="P162" i="188"/>
  <c r="AA270" i="188"/>
  <c r="N105" i="188"/>
  <c r="V105" i="188"/>
  <c r="J122" i="188"/>
  <c r="R122" i="188"/>
  <c r="Z122" i="188"/>
  <c r="K122" i="188"/>
  <c r="AA126" i="188"/>
  <c r="AA122" i="188" s="1"/>
  <c r="K130" i="188"/>
  <c r="S130" i="188"/>
  <c r="AE153" i="188"/>
  <c r="Q162" i="188"/>
  <c r="Y162" i="188"/>
  <c r="Y216" i="188"/>
  <c r="U239" i="188"/>
  <c r="AE247" i="188"/>
  <c r="J255" i="188"/>
  <c r="AE271" i="188"/>
  <c r="AE270" i="188" s="1"/>
  <c r="I274" i="188"/>
  <c r="AF99" i="188"/>
  <c r="AF98" i="188" s="1"/>
  <c r="AF97" i="188" s="1"/>
  <c r="AA98" i="188"/>
  <c r="AE212" i="188"/>
  <c r="Y246" i="188"/>
  <c r="X47" i="188"/>
  <c r="AA66" i="188"/>
  <c r="AE66" i="188" s="1"/>
  <c r="AE65" i="188" s="1"/>
  <c r="J112" i="188"/>
  <c r="R112" i="188"/>
  <c r="Z112" i="188"/>
  <c r="M122" i="188"/>
  <c r="AA131" i="188"/>
  <c r="AF158" i="188"/>
  <c r="M162" i="188"/>
  <c r="Y191" i="188"/>
  <c r="U216" i="188"/>
  <c r="AA225" i="188"/>
  <c r="K264" i="188"/>
  <c r="S264" i="188"/>
  <c r="AE276" i="188"/>
  <c r="AE275" i="188" s="1"/>
  <c r="AE279" i="188"/>
  <c r="AA113" i="188"/>
  <c r="AA112" i="188" s="1"/>
  <c r="I139" i="188"/>
  <c r="K147" i="188"/>
  <c r="AE169" i="188"/>
  <c r="X168" i="188"/>
  <c r="AG216" i="188"/>
  <c r="AA247" i="188"/>
  <c r="H246" i="188"/>
  <c r="AA256" i="188"/>
  <c r="AA63" i="188"/>
  <c r="O122" i="188"/>
  <c r="W122" i="188"/>
  <c r="AG139" i="188"/>
  <c r="N162" i="188"/>
  <c r="AF199" i="188"/>
  <c r="AF198" i="188" s="1"/>
  <c r="W216" i="188"/>
  <c r="AE221" i="188"/>
  <c r="AE220" i="188" s="1"/>
  <c r="R255" i="188"/>
  <c r="Z255" i="188"/>
  <c r="M264" i="188"/>
  <c r="V47" i="188"/>
  <c r="AG47" i="188"/>
  <c r="AF71" i="188"/>
  <c r="I122" i="188"/>
  <c r="N130" i="188"/>
  <c r="AG147" i="188"/>
  <c r="Z168" i="188"/>
  <c r="X191" i="188"/>
  <c r="AA234" i="188"/>
  <c r="Y239" i="188"/>
  <c r="J274" i="188"/>
  <c r="R274" i="188"/>
  <c r="Z274" i="188"/>
  <c r="V65" i="188"/>
  <c r="V54" i="188" s="1"/>
  <c r="AE131" i="188"/>
  <c r="N147" i="188"/>
  <c r="V147" i="188"/>
  <c r="K274" i="188"/>
  <c r="S274" i="188"/>
  <c r="AE100" i="188"/>
  <c r="AE97" i="188" s="1"/>
  <c r="Z216" i="188"/>
  <c r="H239" i="188"/>
  <c r="L274" i="188"/>
  <c r="T274" i="188"/>
  <c r="AE92" i="188"/>
  <c r="H47" i="188"/>
  <c r="AB53" i="188"/>
  <c r="AB52" i="188" s="1"/>
  <c r="AB47" i="188" s="1"/>
  <c r="W112" i="188"/>
  <c r="P147" i="188"/>
  <c r="X147" i="188"/>
  <c r="U168" i="188"/>
  <c r="W191" i="188"/>
  <c r="V216" i="188"/>
  <c r="O255" i="188"/>
  <c r="W255" i="188"/>
  <c r="J264" i="188"/>
  <c r="R264" i="188"/>
  <c r="Z264" i="188"/>
  <c r="M274" i="188"/>
  <c r="AF72" i="188"/>
  <c r="AA74" i="188"/>
  <c r="AA78" i="188"/>
  <c r="AB20" i="188"/>
  <c r="AB17" i="188"/>
  <c r="AB21" i="188"/>
  <c r="AE90" i="188"/>
  <c r="AA14" i="188"/>
  <c r="AF67" i="188"/>
  <c r="AF65" i="188" s="1"/>
  <c r="AB19" i="188"/>
  <c r="U47" i="188"/>
  <c r="AF51" i="188"/>
  <c r="Y54" i="188"/>
  <c r="AE60" i="188"/>
  <c r="AE59" i="188" s="1"/>
  <c r="AA59" i="188"/>
  <c r="U105" i="188"/>
  <c r="U122" i="188"/>
  <c r="AE126" i="188"/>
  <c r="AB264" i="188"/>
  <c r="AF193" i="188"/>
  <c r="AA192" i="188"/>
  <c r="I207" i="188"/>
  <c r="AB207" i="188"/>
  <c r="V29" i="188"/>
  <c r="U25" i="188"/>
  <c r="U13" i="188" s="1"/>
  <c r="U12" i="188" s="1"/>
  <c r="AA88" i="188"/>
  <c r="AF89" i="188"/>
  <c r="AF88" i="188" s="1"/>
  <c r="AA250" i="188"/>
  <c r="AE252" i="188"/>
  <c r="AA55" i="188"/>
  <c r="AE30" i="188"/>
  <c r="U98" i="188"/>
  <c r="I117" i="188"/>
  <c r="AE69" i="188"/>
  <c r="AF113" i="188"/>
  <c r="AF112" i="188" s="1"/>
  <c r="U117" i="188"/>
  <c r="AF130" i="188"/>
  <c r="I147" i="188"/>
  <c r="AE138" i="188"/>
  <c r="AA135" i="188"/>
  <c r="AG54" i="188"/>
  <c r="AA84" i="188"/>
  <c r="AE85" i="188"/>
  <c r="AE84" i="188" s="1"/>
  <c r="V130" i="188"/>
  <c r="AA47" i="188"/>
  <c r="W54" i="188"/>
  <c r="AE55" i="188"/>
  <c r="AF76" i="188"/>
  <c r="AF74" i="188" s="1"/>
  <c r="AB78" i="188"/>
  <c r="AF79" i="188"/>
  <c r="K97" i="188"/>
  <c r="S97" i="188"/>
  <c r="AA83" i="188"/>
  <c r="AA81" i="188" s="1"/>
  <c r="H81" i="188"/>
  <c r="U84" i="188"/>
  <c r="AE87" i="188"/>
  <c r="AF87" i="188" s="1"/>
  <c r="N122" i="188"/>
  <c r="V122" i="188"/>
  <c r="AG122" i="188"/>
  <c r="AE151" i="188"/>
  <c r="AE150" i="188" s="1"/>
  <c r="AE233" i="188"/>
  <c r="AE232" i="188" s="1"/>
  <c r="AA232" i="188"/>
  <c r="AE49" i="188"/>
  <c r="AE73" i="188"/>
  <c r="AA70" i="188"/>
  <c r="AE110" i="188"/>
  <c r="H130" i="188"/>
  <c r="P130" i="188"/>
  <c r="X130" i="188"/>
  <c r="AE141" i="188"/>
  <c r="AE140" i="188" s="1"/>
  <c r="AE91" i="188"/>
  <c r="I130" i="188"/>
  <c r="Q130" i="188"/>
  <c r="Y130" i="188"/>
  <c r="AE75" i="188"/>
  <c r="AE74" i="188" s="1"/>
  <c r="H97" i="188"/>
  <c r="Y97" i="188"/>
  <c r="V112" i="188"/>
  <c r="H112" i="188"/>
  <c r="P112" i="188"/>
  <c r="X112" i="188"/>
  <c r="AE121" i="188"/>
  <c r="AE118" i="188" s="1"/>
  <c r="AE117" i="188" s="1"/>
  <c r="AF124" i="188"/>
  <c r="AF123" i="188" s="1"/>
  <c r="AF122" i="188" s="1"/>
  <c r="AA150" i="188"/>
  <c r="AF161" i="188"/>
  <c r="I162" i="188"/>
  <c r="U207" i="188"/>
  <c r="U65" i="188"/>
  <c r="U81" i="188"/>
  <c r="I97" i="188"/>
  <c r="Q97" i="188"/>
  <c r="AA108" i="188"/>
  <c r="AE109" i="188"/>
  <c r="AE137" i="188"/>
  <c r="H139" i="188"/>
  <c r="AA140" i="188"/>
  <c r="O147" i="188"/>
  <c r="W147" i="188"/>
  <c r="M147" i="188"/>
  <c r="U147" i="188"/>
  <c r="AA243" i="188"/>
  <c r="AE245" i="188"/>
  <c r="L147" i="188"/>
  <c r="T147" i="188"/>
  <c r="AB147" i="188"/>
  <c r="AF154" i="188"/>
  <c r="AE184" i="188"/>
  <c r="AA183" i="188"/>
  <c r="AE211" i="188"/>
  <c r="AE210" i="188" s="1"/>
  <c r="AA210" i="188"/>
  <c r="AB255" i="188"/>
  <c r="U264" i="188"/>
  <c r="AE144" i="188"/>
  <c r="Z191" i="188"/>
  <c r="AF197" i="188"/>
  <c r="AE136" i="188"/>
  <c r="V168" i="188"/>
  <c r="U182" i="188"/>
  <c r="AE190" i="188"/>
  <c r="AF194" i="188"/>
  <c r="AF265" i="188"/>
  <c r="AB274" i="188"/>
  <c r="AE146" i="188"/>
  <c r="AA153" i="188"/>
  <c r="AE162" i="188"/>
  <c r="AF174" i="188"/>
  <c r="AF172" i="188" s="1"/>
  <c r="AF168" i="188" s="1"/>
  <c r="AA172" i="188"/>
  <c r="AE185" i="188"/>
  <c r="I191" i="188"/>
  <c r="V191" i="188"/>
  <c r="H207" i="188"/>
  <c r="H231" i="188"/>
  <c r="AE238" i="188"/>
  <c r="AF160" i="188"/>
  <c r="AA186" i="188"/>
  <c r="AE187" i="188"/>
  <c r="U231" i="188"/>
  <c r="U255" i="188"/>
  <c r="AF159" i="188"/>
  <c r="H168" i="188"/>
  <c r="AE181" i="188"/>
  <c r="AE179" i="188" s="1"/>
  <c r="AA179" i="188"/>
  <c r="AF196" i="188"/>
  <c r="AA195" i="188"/>
  <c r="AE203" i="188"/>
  <c r="AE278" i="188"/>
  <c r="H163" i="188"/>
  <c r="AA164" i="188"/>
  <c r="AE230" i="188"/>
  <c r="AE229" i="188" s="1"/>
  <c r="AE228" i="188" s="1"/>
  <c r="AE237" i="188"/>
  <c r="AE234" i="188" s="1"/>
  <c r="AE244" i="188"/>
  <c r="AE251" i="188"/>
  <c r="I255" i="188"/>
  <c r="AE284" i="188"/>
  <c r="AE281" i="188" s="1"/>
  <c r="I216" i="188"/>
  <c r="AB216" i="188"/>
  <c r="H147" i="188"/>
  <c r="U274" i="188"/>
  <c r="AF217" i="188"/>
  <c r="Y46" i="188" l="1"/>
  <c r="V27" i="188"/>
  <c r="V25" i="188" s="1"/>
  <c r="V13" i="188" s="1"/>
  <c r="V12" i="188" s="1"/>
  <c r="AB15" i="188"/>
  <c r="AA97" i="188"/>
  <c r="Z46" i="188"/>
  <c r="X46" i="188"/>
  <c r="AF264" i="188"/>
  <c r="AA216" i="188"/>
  <c r="AE277" i="188"/>
  <c r="AE274" i="188" s="1"/>
  <c r="AA118" i="188"/>
  <c r="AA117" i="188" s="1"/>
  <c r="AA13" i="188"/>
  <c r="AA12" i="188" s="1"/>
  <c r="V46" i="188"/>
  <c r="AA264" i="188"/>
  <c r="AA255" i="188"/>
  <c r="AE200" i="188"/>
  <c r="AE191" i="188" s="1"/>
  <c r="AE147" i="188"/>
  <c r="AG96" i="188"/>
  <c r="I54" i="188"/>
  <c r="I46" i="188" s="1"/>
  <c r="AE207" i="188"/>
  <c r="AG46" i="188"/>
  <c r="AE216" i="188"/>
  <c r="W46" i="188"/>
  <c r="AE168" i="188"/>
  <c r="Z96" i="188"/>
  <c r="W96" i="188"/>
  <c r="AA65" i="188"/>
  <c r="AA54" i="188" s="1"/>
  <c r="AA46" i="188" s="1"/>
  <c r="X96" i="188"/>
  <c r="AE53" i="188"/>
  <c r="AE52" i="188" s="1"/>
  <c r="AF70" i="188"/>
  <c r="AF86" i="188"/>
  <c r="AE250" i="188"/>
  <c r="AE246" i="188" s="1"/>
  <c r="AE243" i="188"/>
  <c r="AE239" i="188" s="1"/>
  <c r="H54" i="188"/>
  <c r="H46" i="188" s="1"/>
  <c r="AB96" i="188"/>
  <c r="AA130" i="188"/>
  <c r="AF216" i="188"/>
  <c r="AF153" i="188"/>
  <c r="AE231" i="188"/>
  <c r="AE68" i="188"/>
  <c r="U97" i="188"/>
  <c r="AF50" i="188"/>
  <c r="AE122" i="188"/>
  <c r="AA207" i="188"/>
  <c r="AA231" i="188"/>
  <c r="AF195" i="188"/>
  <c r="AA239" i="188"/>
  <c r="AE108" i="188"/>
  <c r="AE105" i="188" s="1"/>
  <c r="Y96" i="188"/>
  <c r="Y45" i="188" s="1"/>
  <c r="U54" i="188"/>
  <c r="AE186" i="188"/>
  <c r="AE70" i="188"/>
  <c r="AA105" i="188"/>
  <c r="AA246" i="188"/>
  <c r="AE264" i="188"/>
  <c r="AA182" i="188"/>
  <c r="AA139" i="188"/>
  <c r="AA168" i="188"/>
  <c r="AF278" i="188"/>
  <c r="AF277" i="188" s="1"/>
  <c r="AE135" i="188"/>
  <c r="AE130" i="188" s="1"/>
  <c r="AE183" i="188"/>
  <c r="AE142" i="188"/>
  <c r="AE139" i="188" s="1"/>
  <c r="AA191" i="188"/>
  <c r="AB54" i="188"/>
  <c r="AB46" i="188" s="1"/>
  <c r="AF164" i="188"/>
  <c r="AF163" i="188" s="1"/>
  <c r="AF162" i="188" s="1"/>
  <c r="AA163" i="188"/>
  <c r="AA147" i="188"/>
  <c r="V96" i="188"/>
  <c r="AE88" i="188"/>
  <c r="AF192" i="188"/>
  <c r="H162" i="188"/>
  <c r="H96" i="188" s="1"/>
  <c r="I96" i="188"/>
  <c r="AE48" i="188"/>
  <c r="AE86" i="188"/>
  <c r="AF78" i="188"/>
  <c r="Z45" i="188" l="1"/>
  <c r="X45" i="188"/>
  <c r="V45" i="188"/>
  <c r="AG45" i="188"/>
  <c r="AG26" i="188" s="1"/>
  <c r="AG25" i="188" s="1"/>
  <c r="W45" i="188"/>
  <c r="I45" i="188"/>
  <c r="AF147" i="188"/>
  <c r="AE182" i="188"/>
  <c r="AE96" i="188" s="1"/>
  <c r="AB45" i="188"/>
  <c r="AF274" i="188"/>
  <c r="AF54" i="188"/>
  <c r="AA162" i="188"/>
  <c r="AE54" i="188"/>
  <c r="AF191" i="188"/>
  <c r="H45" i="188"/>
  <c r="AB14" i="188"/>
  <c r="AE47" i="188"/>
  <c r="U46" i="188"/>
  <c r="AF47" i="188"/>
  <c r="U96" i="188"/>
  <c r="AB13" i="188" l="1"/>
  <c r="AF46" i="188"/>
  <c r="AF35" i="188" s="1"/>
  <c r="AF96" i="188"/>
  <c r="U45" i="188"/>
  <c r="AA96" i="188"/>
  <c r="AE46" i="188"/>
  <c r="AE35" i="188" s="1"/>
  <c r="AB12" i="188" l="1"/>
  <c r="Y21" i="178" s="1"/>
  <c r="AB21" i="178" s="1"/>
  <c r="AF45" i="188"/>
  <c r="AF26" i="188" s="1"/>
  <c r="AF25" i="188" s="1"/>
  <c r="AF13" i="188" s="1"/>
  <c r="AE45" i="188"/>
  <c r="AE26" i="188" s="1"/>
  <c r="AE25" i="188" s="1"/>
  <c r="AE13" i="188" s="1"/>
  <c r="AA45" i="188"/>
  <c r="AB19" i="178" l="1"/>
  <c r="AA21" i="178"/>
  <c r="X21" i="178"/>
  <c r="AE32" i="188"/>
  <c r="AF32" i="188"/>
  <c r="S15" i="178"/>
  <c r="AB15" i="178" s="1"/>
  <c r="AA15" i="178" s="1"/>
  <c r="O15" i="178" l="1"/>
  <c r="R15" i="178" l="1"/>
  <c r="X15" i="178" l="1"/>
  <c r="L15" i="178"/>
  <c r="I15" i="178" l="1"/>
  <c r="F15" i="178"/>
  <c r="U493" i="185" l="1"/>
  <c r="W498" i="185"/>
  <c r="X498" i="185" s="1"/>
  <c r="W497" i="185"/>
  <c r="X497" i="185" s="1"/>
  <c r="W490" i="185"/>
  <c r="X490" i="185" s="1"/>
  <c r="U489" i="185"/>
  <c r="W489" i="185" l="1"/>
  <c r="U43" i="185"/>
  <c r="V501" i="185" l="1"/>
  <c r="K493" i="185"/>
  <c r="L493" i="185"/>
  <c r="M493" i="185"/>
  <c r="N493" i="185"/>
  <c r="O493" i="185"/>
  <c r="P493" i="185"/>
  <c r="Q493" i="185"/>
  <c r="R493" i="185"/>
  <c r="S493" i="185"/>
  <c r="T493" i="185"/>
  <c r="V493" i="185" s="1"/>
  <c r="J493" i="185"/>
  <c r="V481" i="185"/>
  <c r="V482" i="185"/>
  <c r="W481" i="185"/>
  <c r="K480" i="185"/>
  <c r="L480" i="185"/>
  <c r="M480" i="185"/>
  <c r="N480" i="185"/>
  <c r="O480" i="185"/>
  <c r="P480" i="185"/>
  <c r="Q480" i="185"/>
  <c r="R480" i="185"/>
  <c r="S480" i="185"/>
  <c r="T480" i="185"/>
  <c r="U480" i="185"/>
  <c r="V480" i="185" s="1"/>
  <c r="J480" i="185"/>
  <c r="X481" i="185" l="1"/>
  <c r="W573" i="185"/>
  <c r="W572" i="185"/>
  <c r="X572" i="185" s="1"/>
  <c r="W571" i="185"/>
  <c r="X571" i="185" s="1"/>
  <c r="W570" i="185"/>
  <c r="X570" i="185" s="1"/>
  <c r="W569" i="185"/>
  <c r="W568" i="185"/>
  <c r="X568" i="185" s="1"/>
  <c r="W567" i="185"/>
  <c r="W566" i="185"/>
  <c r="X566" i="185" s="1"/>
  <c r="W565" i="185"/>
  <c r="W564" i="185"/>
  <c r="X564" i="185" s="1"/>
  <c r="X563" i="185"/>
  <c r="W563" i="185"/>
  <c r="W562" i="185"/>
  <c r="X562" i="185" s="1"/>
  <c r="W561" i="185"/>
  <c r="X561" i="185" s="1"/>
  <c r="W560" i="185"/>
  <c r="X560" i="185" s="1"/>
  <c r="W559" i="185"/>
  <c r="X559" i="185" s="1"/>
  <c r="W558" i="185"/>
  <c r="X558" i="185" s="1"/>
  <c r="W557" i="185"/>
  <c r="X557" i="185" s="1"/>
  <c r="W556" i="185"/>
  <c r="X556" i="185" s="1"/>
  <c r="W555" i="185"/>
  <c r="W554" i="185"/>
  <c r="X554" i="185" s="1"/>
  <c r="W553" i="185"/>
  <c r="W552" i="185"/>
  <c r="X552" i="185" s="1"/>
  <c r="W551" i="185"/>
  <c r="W550" i="185"/>
  <c r="X550" i="185" s="1"/>
  <c r="W549" i="185"/>
  <c r="W548" i="185"/>
  <c r="X548" i="185" s="1"/>
  <c r="W547" i="185"/>
  <c r="X547" i="185" s="1"/>
  <c r="W546" i="185"/>
  <c r="X546" i="185" s="1"/>
  <c r="W545" i="185"/>
  <c r="X545" i="185" s="1"/>
  <c r="W544" i="185"/>
  <c r="X544" i="185" s="1"/>
  <c r="W543" i="185"/>
  <c r="W542" i="185"/>
  <c r="X542" i="185" s="1"/>
  <c r="W541" i="185"/>
  <c r="W540" i="185"/>
  <c r="X540" i="185" s="1"/>
  <c r="W539" i="185"/>
  <c r="W538" i="185"/>
  <c r="X538" i="185" s="1"/>
  <c r="W537" i="185"/>
  <c r="W536" i="185"/>
  <c r="X536" i="185" s="1"/>
  <c r="W535" i="185"/>
  <c r="X535" i="185" s="1"/>
  <c r="W534" i="185"/>
  <c r="X534" i="185" s="1"/>
  <c r="W533" i="185"/>
  <c r="X533" i="185" s="1"/>
  <c r="W532" i="185"/>
  <c r="X532" i="185" s="1"/>
  <c r="W531" i="185"/>
  <c r="X531" i="185" s="1"/>
  <c r="W530" i="185"/>
  <c r="X530" i="185" s="1"/>
  <c r="W529" i="185"/>
  <c r="X529" i="185" s="1"/>
  <c r="V529" i="185"/>
  <c r="W528" i="185"/>
  <c r="V528" i="185"/>
  <c r="W527" i="185"/>
  <c r="X527" i="185" s="1"/>
  <c r="V527" i="185"/>
  <c r="W526" i="185"/>
  <c r="X526" i="185" s="1"/>
  <c r="V526" i="185"/>
  <c r="W525" i="185"/>
  <c r="V525" i="185"/>
  <c r="W524" i="185"/>
  <c r="X524" i="185" s="1"/>
  <c r="V524" i="185"/>
  <c r="W523" i="185"/>
  <c r="X523" i="185" s="1"/>
  <c r="V523" i="185"/>
  <c r="W522" i="185"/>
  <c r="V522" i="185"/>
  <c r="W521" i="185"/>
  <c r="V521" i="185"/>
  <c r="W520" i="185"/>
  <c r="V520" i="185"/>
  <c r="W519" i="185"/>
  <c r="X519" i="185" s="1"/>
  <c r="V519" i="185"/>
  <c r="W518" i="185"/>
  <c r="V518" i="185"/>
  <c r="W517" i="185"/>
  <c r="V517" i="185"/>
  <c r="W516" i="185"/>
  <c r="V516" i="185"/>
  <c r="W515" i="185"/>
  <c r="X515" i="185" s="1"/>
  <c r="V515" i="185"/>
  <c r="W514" i="185"/>
  <c r="W513" i="185"/>
  <c r="V513" i="185"/>
  <c r="W512" i="185"/>
  <c r="V512" i="185"/>
  <c r="W511" i="185"/>
  <c r="W510" i="185"/>
  <c r="X510" i="185" s="1"/>
  <c r="V510" i="185"/>
  <c r="W509" i="185"/>
  <c r="W508" i="185"/>
  <c r="X508" i="185" s="1"/>
  <c r="V508" i="185"/>
  <c r="W507" i="185"/>
  <c r="X507" i="185" s="1"/>
  <c r="V507" i="185"/>
  <c r="W506" i="185"/>
  <c r="V506" i="185"/>
  <c r="W505" i="185"/>
  <c r="V505" i="185"/>
  <c r="W504" i="185"/>
  <c r="V504" i="185"/>
  <c r="A504" i="185"/>
  <c r="A505" i="185" s="1"/>
  <c r="A506" i="185" s="1"/>
  <c r="A507" i="185" s="1"/>
  <c r="A508" i="185" s="1"/>
  <c r="A509" i="185" s="1"/>
  <c r="A510" i="185" s="1"/>
  <c r="A511" i="185" s="1"/>
  <c r="A512" i="185" s="1"/>
  <c r="A513" i="185" s="1"/>
  <c r="A514" i="185" s="1"/>
  <c r="A515" i="185" s="1"/>
  <c r="A516" i="185" s="1"/>
  <c r="A517" i="185" s="1"/>
  <c r="A518" i="185" s="1"/>
  <c r="A519" i="185" s="1"/>
  <c r="A520" i="185" s="1"/>
  <c r="A521" i="185" s="1"/>
  <c r="A522" i="185" s="1"/>
  <c r="A523" i="185" s="1"/>
  <c r="A524" i="185" s="1"/>
  <c r="A525" i="185" s="1"/>
  <c r="A526" i="185" s="1"/>
  <c r="A527" i="185" s="1"/>
  <c r="A528" i="185" s="1"/>
  <c r="A529" i="185" s="1"/>
  <c r="A530" i="185" s="1"/>
  <c r="A531" i="185" s="1"/>
  <c r="A532" i="185" s="1"/>
  <c r="A533" i="185" s="1"/>
  <c r="A534" i="185" s="1"/>
  <c r="A535" i="185" s="1"/>
  <c r="A536" i="185" s="1"/>
  <c r="A537" i="185" s="1"/>
  <c r="A538" i="185" s="1"/>
  <c r="A539" i="185" s="1"/>
  <c r="A540" i="185" s="1"/>
  <c r="A541" i="185" s="1"/>
  <c r="A542" i="185" s="1"/>
  <c r="A543" i="185" s="1"/>
  <c r="A544" i="185" s="1"/>
  <c r="A545" i="185" s="1"/>
  <c r="A546" i="185" s="1"/>
  <c r="A547" i="185" s="1"/>
  <c r="A548" i="185" s="1"/>
  <c r="A549" i="185" s="1"/>
  <c r="A550" i="185" s="1"/>
  <c r="A551" i="185" s="1"/>
  <c r="A552" i="185" s="1"/>
  <c r="A553" i="185" s="1"/>
  <c r="A554" i="185" s="1"/>
  <c r="A555" i="185" s="1"/>
  <c r="A556" i="185" s="1"/>
  <c r="A557" i="185" s="1"/>
  <c r="A558" i="185" s="1"/>
  <c r="A559" i="185" s="1"/>
  <c r="A560" i="185" s="1"/>
  <c r="A561" i="185" s="1"/>
  <c r="A562" i="185" s="1"/>
  <c r="A563" i="185" s="1"/>
  <c r="A564" i="185" s="1"/>
  <c r="A565" i="185" s="1"/>
  <c r="A566" i="185" s="1"/>
  <c r="A567" i="185" s="1"/>
  <c r="A568" i="185" s="1"/>
  <c r="A569" i="185" s="1"/>
  <c r="A570" i="185" s="1"/>
  <c r="A571" i="185" s="1"/>
  <c r="A572" i="185" s="1"/>
  <c r="A573" i="185" s="1"/>
  <c r="W503" i="185"/>
  <c r="X503" i="185" s="1"/>
  <c r="V503" i="185"/>
  <c r="U502" i="185"/>
  <c r="T502" i="185"/>
  <c r="S502" i="185"/>
  <c r="R502" i="185"/>
  <c r="Q502" i="185"/>
  <c r="P502" i="185"/>
  <c r="O502" i="185"/>
  <c r="N502" i="185"/>
  <c r="M502" i="185"/>
  <c r="L502" i="185"/>
  <c r="K502" i="185"/>
  <c r="J502" i="185"/>
  <c r="W501" i="185"/>
  <c r="X501" i="185" s="1"/>
  <c r="U500" i="185"/>
  <c r="T500" i="185"/>
  <c r="S500" i="185"/>
  <c r="R500" i="185"/>
  <c r="Q500" i="185"/>
  <c r="P500" i="185"/>
  <c r="O500" i="185"/>
  <c r="N500" i="185"/>
  <c r="M500" i="185"/>
  <c r="L500" i="185"/>
  <c r="K500" i="185"/>
  <c r="J500" i="185"/>
  <c r="W496" i="185"/>
  <c r="X496" i="185" s="1"/>
  <c r="W495" i="185"/>
  <c r="W494" i="185"/>
  <c r="V489" i="185"/>
  <c r="T489" i="185"/>
  <c r="X489" i="185" s="1"/>
  <c r="S489" i="185"/>
  <c r="R489" i="185"/>
  <c r="Q489" i="185"/>
  <c r="P489" i="185"/>
  <c r="O489" i="185"/>
  <c r="N489" i="185"/>
  <c r="M489" i="185"/>
  <c r="L489" i="185"/>
  <c r="K489" i="185"/>
  <c r="J489" i="185"/>
  <c r="W487" i="185"/>
  <c r="V487" i="185"/>
  <c r="U487" i="185"/>
  <c r="T487" i="185"/>
  <c r="S487" i="185"/>
  <c r="R487" i="185"/>
  <c r="Q487" i="185"/>
  <c r="P487" i="185"/>
  <c r="O487" i="185"/>
  <c r="N487" i="185"/>
  <c r="M487" i="185"/>
  <c r="L487" i="185"/>
  <c r="K487" i="185"/>
  <c r="J487" i="185"/>
  <c r="W485" i="185"/>
  <c r="V485" i="185"/>
  <c r="U485" i="185"/>
  <c r="T485" i="185"/>
  <c r="S485" i="185"/>
  <c r="R485" i="185"/>
  <c r="Q485" i="185"/>
  <c r="P485" i="185"/>
  <c r="O485" i="185"/>
  <c r="N485" i="185"/>
  <c r="M485" i="185"/>
  <c r="L485" i="185"/>
  <c r="K485" i="185"/>
  <c r="J485" i="185"/>
  <c r="W484" i="185"/>
  <c r="X484" i="185" s="1"/>
  <c r="W483" i="185"/>
  <c r="W482" i="185"/>
  <c r="X482" i="185" s="1"/>
  <c r="W479" i="185"/>
  <c r="V479" i="185"/>
  <c r="W478" i="185"/>
  <c r="X478" i="185" s="1"/>
  <c r="V478" i="185"/>
  <c r="W477" i="185"/>
  <c r="V477" i="185"/>
  <c r="S477" i="185"/>
  <c r="W476" i="185"/>
  <c r="V476" i="185"/>
  <c r="S476" i="185"/>
  <c r="W475" i="185"/>
  <c r="X475" i="185" s="1"/>
  <c r="V475" i="185"/>
  <c r="W474" i="185"/>
  <c r="V474" i="185"/>
  <c r="S474" i="185"/>
  <c r="W473" i="185"/>
  <c r="X473" i="185" s="1"/>
  <c r="V473" i="185"/>
  <c r="S473" i="185"/>
  <c r="W472" i="185"/>
  <c r="X472" i="185" s="1"/>
  <c r="V472" i="185"/>
  <c r="W471" i="185"/>
  <c r="V471" i="185"/>
  <c r="U470" i="185"/>
  <c r="T470" i="185"/>
  <c r="T469" i="185" s="1"/>
  <c r="R470" i="185"/>
  <c r="R469" i="185" s="1"/>
  <c r="Q470" i="185"/>
  <c r="P470" i="185"/>
  <c r="P469" i="185" s="1"/>
  <c r="O470" i="185"/>
  <c r="O469" i="185" s="1"/>
  <c r="N470" i="185"/>
  <c r="N469" i="185" s="1"/>
  <c r="M470" i="185"/>
  <c r="M469" i="185" s="1"/>
  <c r="L470" i="185"/>
  <c r="L469" i="185" s="1"/>
  <c r="K470" i="185"/>
  <c r="K469" i="185" s="1"/>
  <c r="J470" i="185"/>
  <c r="J469" i="185" s="1"/>
  <c r="Q469" i="185"/>
  <c r="W468" i="185"/>
  <c r="V468" i="185"/>
  <c r="U467" i="185"/>
  <c r="T467" i="185"/>
  <c r="S467" i="185"/>
  <c r="R467" i="185"/>
  <c r="Q467" i="185"/>
  <c r="P467" i="185"/>
  <c r="O467" i="185"/>
  <c r="N467" i="185"/>
  <c r="M467" i="185"/>
  <c r="L467" i="185"/>
  <c r="K467" i="185"/>
  <c r="J467" i="185"/>
  <c r="W466" i="185"/>
  <c r="V466" i="185"/>
  <c r="W465" i="185"/>
  <c r="V465" i="185"/>
  <c r="W464" i="185"/>
  <c r="X464" i="185" s="1"/>
  <c r="V464" i="185"/>
  <c r="U463" i="185"/>
  <c r="T463" i="185"/>
  <c r="S463" i="185"/>
  <c r="R463" i="185"/>
  <c r="Q463" i="185"/>
  <c r="P463" i="185"/>
  <c r="O463" i="185"/>
  <c r="N463" i="185"/>
  <c r="M463" i="185"/>
  <c r="L463" i="185"/>
  <c r="K463" i="185"/>
  <c r="J463" i="185"/>
  <c r="W462" i="185"/>
  <c r="W461" i="185"/>
  <c r="W460" i="185"/>
  <c r="V460" i="185"/>
  <c r="W459" i="185"/>
  <c r="V459" i="185"/>
  <c r="W458" i="185"/>
  <c r="X458" i="185" s="1"/>
  <c r="V458" i="185"/>
  <c r="W457" i="185"/>
  <c r="V457" i="185"/>
  <c r="W456" i="185"/>
  <c r="V456" i="185"/>
  <c r="U455" i="185"/>
  <c r="T455" i="185"/>
  <c r="S455" i="185"/>
  <c r="R455" i="185"/>
  <c r="Q455" i="185"/>
  <c r="P455" i="185"/>
  <c r="O455" i="185"/>
  <c r="N455" i="185"/>
  <c r="M455" i="185"/>
  <c r="L455" i="185"/>
  <c r="K455" i="185"/>
  <c r="J455" i="185"/>
  <c r="W453" i="185"/>
  <c r="X453" i="185" s="1"/>
  <c r="V453" i="185"/>
  <c r="W452" i="185"/>
  <c r="X452" i="185" s="1"/>
  <c r="V452" i="185"/>
  <c r="U451" i="185"/>
  <c r="T451" i="185"/>
  <c r="S451" i="185"/>
  <c r="R451" i="185"/>
  <c r="Q451" i="185"/>
  <c r="P451" i="185"/>
  <c r="O451" i="185"/>
  <c r="N451" i="185"/>
  <c r="M451" i="185"/>
  <c r="L451" i="185"/>
  <c r="K451" i="185"/>
  <c r="J451" i="185"/>
  <c r="U449" i="185"/>
  <c r="W449" i="185" s="1"/>
  <c r="X449" i="185" s="1"/>
  <c r="U448" i="185"/>
  <c r="V448" i="185" s="1"/>
  <c r="U447" i="185"/>
  <c r="Q447" i="185"/>
  <c r="P447" i="185"/>
  <c r="U446" i="185"/>
  <c r="W446" i="185" s="1"/>
  <c r="X446" i="185" s="1"/>
  <c r="Q446" i="185"/>
  <c r="P446" i="185"/>
  <c r="U445" i="185"/>
  <c r="V445" i="185" s="1"/>
  <c r="Q445" i="185"/>
  <c r="P445" i="185"/>
  <c r="X444" i="185"/>
  <c r="V444" i="185"/>
  <c r="Q444" i="185"/>
  <c r="P444" i="185"/>
  <c r="X443" i="185"/>
  <c r="V443" i="185"/>
  <c r="Q443" i="185"/>
  <c r="P443" i="185"/>
  <c r="X442" i="185"/>
  <c r="V442" i="185"/>
  <c r="Q442" i="185"/>
  <c r="P442" i="185"/>
  <c r="T441" i="185"/>
  <c r="Q441" i="185"/>
  <c r="P441" i="185"/>
  <c r="X439" i="185"/>
  <c r="V439" i="185"/>
  <c r="X438" i="185"/>
  <c r="V438" i="185"/>
  <c r="T436" i="185"/>
  <c r="X436" i="185" s="1"/>
  <c r="S436" i="185"/>
  <c r="R436" i="185"/>
  <c r="Z435" i="185"/>
  <c r="X435" i="185"/>
  <c r="V435" i="185"/>
  <c r="J435" i="185"/>
  <c r="J431" i="185" s="1"/>
  <c r="Z434" i="185"/>
  <c r="X434" i="185"/>
  <c r="V434" i="185"/>
  <c r="T433" i="185"/>
  <c r="V433" i="185" s="1"/>
  <c r="W431" i="185"/>
  <c r="U431" i="185"/>
  <c r="S431" i="185"/>
  <c r="R431" i="185"/>
  <c r="Q431" i="185"/>
  <c r="P431" i="185"/>
  <c r="O431" i="185"/>
  <c r="N431" i="185"/>
  <c r="M431" i="185"/>
  <c r="L431" i="185"/>
  <c r="K431" i="185"/>
  <c r="X430" i="185"/>
  <c r="V430" i="185"/>
  <c r="X429" i="185"/>
  <c r="V429" i="185"/>
  <c r="X428" i="185"/>
  <c r="V428" i="185"/>
  <c r="T427" i="185"/>
  <c r="X427" i="185" s="1"/>
  <c r="Z426" i="185"/>
  <c r="X426" i="185"/>
  <c r="V426" i="185"/>
  <c r="R426" i="185"/>
  <c r="X425" i="185"/>
  <c r="V425" i="185"/>
  <c r="R425" i="185"/>
  <c r="W423" i="185"/>
  <c r="U423" i="185"/>
  <c r="S423" i="185"/>
  <c r="Q423" i="185"/>
  <c r="P423" i="185"/>
  <c r="O423" i="185"/>
  <c r="N423" i="185"/>
  <c r="M423" i="185"/>
  <c r="L423" i="185"/>
  <c r="K423" i="185"/>
  <c r="J423" i="185"/>
  <c r="T422" i="185"/>
  <c r="V422" i="185" s="1"/>
  <c r="K422" i="185"/>
  <c r="K420" i="185" s="1"/>
  <c r="W420" i="185"/>
  <c r="U420" i="185"/>
  <c r="S420" i="185"/>
  <c r="R420" i="185"/>
  <c r="Q420" i="185"/>
  <c r="Q418" i="185" s="1"/>
  <c r="P420" i="185"/>
  <c r="O420" i="185"/>
  <c r="N420" i="185"/>
  <c r="M420" i="185"/>
  <c r="L420" i="185"/>
  <c r="J420" i="185"/>
  <c r="Q419" i="185"/>
  <c r="P419" i="185"/>
  <c r="O419" i="185"/>
  <c r="N419" i="185"/>
  <c r="M419" i="185"/>
  <c r="L419" i="185"/>
  <c r="W416" i="185"/>
  <c r="V416" i="185"/>
  <c r="R416" i="185"/>
  <c r="W415" i="185"/>
  <c r="V415" i="185"/>
  <c r="R415" i="185"/>
  <c r="W414" i="185"/>
  <c r="V414" i="185"/>
  <c r="R414" i="185"/>
  <c r="W413" i="185"/>
  <c r="X413" i="185" s="1"/>
  <c r="V413" i="185"/>
  <c r="R413" i="185"/>
  <c r="W412" i="185"/>
  <c r="X412" i="185" s="1"/>
  <c r="V412" i="185"/>
  <c r="W411" i="185"/>
  <c r="X411" i="185" s="1"/>
  <c r="V411" i="185"/>
  <c r="Q411" i="185"/>
  <c r="P411" i="185"/>
  <c r="W410" i="185"/>
  <c r="X410" i="185" s="1"/>
  <c r="V410" i="185"/>
  <c r="Q410" i="185"/>
  <c r="P410" i="185"/>
  <c r="W409" i="185"/>
  <c r="X409" i="185" s="1"/>
  <c r="V409" i="185"/>
  <c r="Q409" i="185"/>
  <c r="P409" i="185"/>
  <c r="W408" i="185"/>
  <c r="X408" i="185" s="1"/>
  <c r="V408" i="185"/>
  <c r="Q408" i="185"/>
  <c r="P408" i="185"/>
  <c r="W407" i="185"/>
  <c r="X407" i="185" s="1"/>
  <c r="V407" i="185"/>
  <c r="Q407" i="185"/>
  <c r="P407" i="185"/>
  <c r="W406" i="185"/>
  <c r="X406" i="185" s="1"/>
  <c r="V406" i="185"/>
  <c r="Q406" i="185"/>
  <c r="P406" i="185"/>
  <c r="W405" i="185"/>
  <c r="X405" i="185" s="1"/>
  <c r="V405" i="185"/>
  <c r="Q405" i="185"/>
  <c r="P405" i="185"/>
  <c r="W404" i="185"/>
  <c r="X404" i="185" s="1"/>
  <c r="V404" i="185"/>
  <c r="Q404" i="185"/>
  <c r="P404" i="185"/>
  <c r="W403" i="185"/>
  <c r="X403" i="185" s="1"/>
  <c r="V403" i="185"/>
  <c r="Q403" i="185"/>
  <c r="P403" i="185"/>
  <c r="W402" i="185"/>
  <c r="X402" i="185" s="1"/>
  <c r="V402" i="185"/>
  <c r="Q402" i="185"/>
  <c r="P402" i="185"/>
  <c r="W401" i="185"/>
  <c r="X401" i="185" s="1"/>
  <c r="V401" i="185"/>
  <c r="W400" i="185"/>
  <c r="X400" i="185" s="1"/>
  <c r="V400" i="185"/>
  <c r="Q400" i="185"/>
  <c r="Q399" i="185" s="1"/>
  <c r="P400" i="185"/>
  <c r="P399" i="185" s="1"/>
  <c r="U399" i="185"/>
  <c r="T399" i="185"/>
  <c r="S399" i="185"/>
  <c r="O399" i="185"/>
  <c r="N399" i="185"/>
  <c r="M399" i="185"/>
  <c r="L399" i="185"/>
  <c r="K399" i="185"/>
  <c r="J399" i="185"/>
  <c r="T398" i="185"/>
  <c r="R398" i="185"/>
  <c r="R396" i="185" s="1"/>
  <c r="R394" i="185" s="1"/>
  <c r="X397" i="185"/>
  <c r="V397" i="185"/>
  <c r="Q397" i="185"/>
  <c r="P397" i="185"/>
  <c r="U396" i="185"/>
  <c r="U394" i="185" s="1"/>
  <c r="S396" i="185"/>
  <c r="S394" i="185" s="1"/>
  <c r="Q396" i="185"/>
  <c r="P396" i="185"/>
  <c r="O396" i="185"/>
  <c r="O394" i="185" s="1"/>
  <c r="N396" i="185"/>
  <c r="N394" i="185" s="1"/>
  <c r="M396" i="185"/>
  <c r="M394" i="185" s="1"/>
  <c r="L396" i="185"/>
  <c r="L394" i="185" s="1"/>
  <c r="K396" i="185"/>
  <c r="K394" i="185" s="1"/>
  <c r="J396" i="185"/>
  <c r="J394" i="185" s="1"/>
  <c r="Q395" i="185"/>
  <c r="P395" i="185"/>
  <c r="W393" i="185"/>
  <c r="X393" i="185" s="1"/>
  <c r="V393" i="185"/>
  <c r="W392" i="185"/>
  <c r="V392" i="185"/>
  <c r="U391" i="185"/>
  <c r="T391" i="185"/>
  <c r="R391" i="185"/>
  <c r="W390" i="185"/>
  <c r="X390" i="185" s="1"/>
  <c r="V390" i="185"/>
  <c r="Q389" i="185"/>
  <c r="Q388" i="185" s="1"/>
  <c r="P389" i="185"/>
  <c r="P388" i="185" s="1"/>
  <c r="U388" i="185"/>
  <c r="S388" i="185"/>
  <c r="R388" i="185"/>
  <c r="O388" i="185"/>
  <c r="N388" i="185"/>
  <c r="M388" i="185"/>
  <c r="L388" i="185"/>
  <c r="K388" i="185"/>
  <c r="J388" i="185"/>
  <c r="X387" i="185"/>
  <c r="V387" i="185"/>
  <c r="Q387" i="185"/>
  <c r="P387" i="185"/>
  <c r="Q386" i="185"/>
  <c r="Q385" i="185" s="1"/>
  <c r="P386" i="185"/>
  <c r="P385" i="185" s="1"/>
  <c r="U385" i="185"/>
  <c r="S385" i="185"/>
  <c r="R385" i="185"/>
  <c r="O385" i="185"/>
  <c r="N385" i="185"/>
  <c r="M385" i="185"/>
  <c r="L385" i="185"/>
  <c r="K385" i="185"/>
  <c r="J385" i="185"/>
  <c r="W384" i="185"/>
  <c r="X384" i="185" s="1"/>
  <c r="V384" i="185"/>
  <c r="R384" i="185"/>
  <c r="R383" i="185" s="1"/>
  <c r="K384" i="185"/>
  <c r="K383" i="185" s="1"/>
  <c r="U383" i="185"/>
  <c r="T383" i="185"/>
  <c r="S383" i="185"/>
  <c r="Q383" i="185"/>
  <c r="P383" i="185"/>
  <c r="O383" i="185"/>
  <c r="N383" i="185"/>
  <c r="M383" i="185"/>
  <c r="L383" i="185"/>
  <c r="J383" i="185"/>
  <c r="W379" i="185"/>
  <c r="X379" i="185" s="1"/>
  <c r="V379" i="185"/>
  <c r="R379" i="185"/>
  <c r="J379" i="185"/>
  <c r="W378" i="185"/>
  <c r="X378" i="185" s="1"/>
  <c r="V378" i="185"/>
  <c r="R378" i="185"/>
  <c r="J378" i="185"/>
  <c r="Z377" i="185"/>
  <c r="W377" i="185"/>
  <c r="X377" i="185" s="1"/>
  <c r="V377" i="185"/>
  <c r="R377" i="185"/>
  <c r="J377" i="185"/>
  <c r="W376" i="185"/>
  <c r="X376" i="185" s="1"/>
  <c r="V376" i="185"/>
  <c r="S376" i="185"/>
  <c r="J376" i="185"/>
  <c r="W374" i="185"/>
  <c r="V374" i="185"/>
  <c r="W373" i="185"/>
  <c r="V373" i="185"/>
  <c r="R373" i="185"/>
  <c r="W372" i="185"/>
  <c r="V372" i="185"/>
  <c r="R372" i="185"/>
  <c r="J372" i="185"/>
  <c r="W371" i="185"/>
  <c r="V371" i="185"/>
  <c r="W370" i="185"/>
  <c r="V370" i="185"/>
  <c r="R370" i="185"/>
  <c r="Z369" i="185"/>
  <c r="W369" i="185"/>
  <c r="X369" i="185" s="1"/>
  <c r="V369" i="185"/>
  <c r="R369" i="185"/>
  <c r="J369" i="185"/>
  <c r="U368" i="185"/>
  <c r="U367" i="185" s="1"/>
  <c r="T368" i="185"/>
  <c r="Q368" i="185"/>
  <c r="P368" i="185"/>
  <c r="P367" i="185" s="1"/>
  <c r="O368" i="185"/>
  <c r="O367" i="185" s="1"/>
  <c r="N368" i="185"/>
  <c r="N367" i="185" s="1"/>
  <c r="M368" i="185"/>
  <c r="M367" i="185" s="1"/>
  <c r="L368" i="185"/>
  <c r="L367" i="185" s="1"/>
  <c r="K368" i="185"/>
  <c r="K367" i="185" s="1"/>
  <c r="T367" i="185"/>
  <c r="Q367" i="185"/>
  <c r="Z366" i="185"/>
  <c r="X366" i="185"/>
  <c r="V366" i="185"/>
  <c r="R366" i="185"/>
  <c r="Z365" i="185"/>
  <c r="W365" i="185"/>
  <c r="V365" i="185"/>
  <c r="R365" i="185"/>
  <c r="W364" i="185"/>
  <c r="X364" i="185" s="1"/>
  <c r="V364" i="185"/>
  <c r="Q364" i="185"/>
  <c r="P364" i="185"/>
  <c r="J364" i="185"/>
  <c r="J359" i="185" s="1"/>
  <c r="Z363" i="185"/>
  <c r="W363" i="185"/>
  <c r="V363" i="185"/>
  <c r="R363" i="185"/>
  <c r="Q363" i="185"/>
  <c r="P363" i="185"/>
  <c r="Z362" i="185"/>
  <c r="W362" i="185"/>
  <c r="V362" i="185"/>
  <c r="Q362" i="185"/>
  <c r="P362" i="185"/>
  <c r="W361" i="185"/>
  <c r="X361" i="185" s="1"/>
  <c r="V361" i="185"/>
  <c r="S361" i="185"/>
  <c r="R361" i="185" s="1"/>
  <c r="Q361" i="185"/>
  <c r="P361" i="185"/>
  <c r="X360" i="185"/>
  <c r="V360" i="185"/>
  <c r="S360" i="185"/>
  <c r="Q360" i="185"/>
  <c r="P360" i="185"/>
  <c r="U359" i="185"/>
  <c r="T359" i="185"/>
  <c r="O359" i="185"/>
  <c r="N359" i="185"/>
  <c r="M359" i="185"/>
  <c r="L359" i="185"/>
  <c r="K359" i="185"/>
  <c r="Z358" i="185"/>
  <c r="W358" i="185"/>
  <c r="X358" i="185" s="1"/>
  <c r="V358" i="185"/>
  <c r="R358" i="185"/>
  <c r="R355" i="185" s="1"/>
  <c r="Q358" i="185"/>
  <c r="P358" i="185"/>
  <c r="W357" i="185"/>
  <c r="X357" i="185" s="1"/>
  <c r="V357" i="185"/>
  <c r="Q357" i="185"/>
  <c r="P357" i="185"/>
  <c r="W356" i="185"/>
  <c r="X356" i="185" s="1"/>
  <c r="V356" i="185"/>
  <c r="Q356" i="185"/>
  <c r="P356" i="185"/>
  <c r="U355" i="185"/>
  <c r="T355" i="185"/>
  <c r="S355" i="185"/>
  <c r="O355" i="185"/>
  <c r="N355" i="185"/>
  <c r="M355" i="185"/>
  <c r="L355" i="185"/>
  <c r="K355" i="185"/>
  <c r="J355" i="185"/>
  <c r="T353" i="185"/>
  <c r="R353" i="185"/>
  <c r="J353" i="185"/>
  <c r="T352" i="185"/>
  <c r="R352" i="185"/>
  <c r="Q352" i="185"/>
  <c r="P352" i="185"/>
  <c r="J352" i="185"/>
  <c r="T351" i="185"/>
  <c r="Q351" i="185"/>
  <c r="P351" i="185"/>
  <c r="J351" i="185"/>
  <c r="W350" i="185"/>
  <c r="V350" i="185"/>
  <c r="R350" i="185"/>
  <c r="Q350" i="185"/>
  <c r="P350" i="185"/>
  <c r="K350" i="185"/>
  <c r="K346" i="185" s="1"/>
  <c r="T349" i="185"/>
  <c r="W349" i="185" s="1"/>
  <c r="R349" i="185"/>
  <c r="Q349" i="185"/>
  <c r="P349" i="185"/>
  <c r="Z348" i="185"/>
  <c r="W348" i="185"/>
  <c r="V348" i="185"/>
  <c r="R348" i="185"/>
  <c r="Q348" i="185"/>
  <c r="P348" i="185"/>
  <c r="T347" i="185"/>
  <c r="Q347" i="185"/>
  <c r="P347" i="185"/>
  <c r="U346" i="185"/>
  <c r="S346" i="185"/>
  <c r="O346" i="185"/>
  <c r="N346" i="185"/>
  <c r="M346" i="185"/>
  <c r="L346" i="185"/>
  <c r="S345" i="185"/>
  <c r="Q345" i="185"/>
  <c r="Q344" i="185" s="1"/>
  <c r="P345" i="185"/>
  <c r="P344" i="185" s="1"/>
  <c r="W344" i="185"/>
  <c r="U344" i="185"/>
  <c r="O344" i="185"/>
  <c r="N344" i="185"/>
  <c r="M344" i="185"/>
  <c r="L344" i="185"/>
  <c r="K344" i="185"/>
  <c r="J344" i="185"/>
  <c r="X341" i="185"/>
  <c r="V341" i="185"/>
  <c r="X339" i="185"/>
  <c r="V339" i="185"/>
  <c r="X338" i="185"/>
  <c r="V338" i="185"/>
  <c r="X337" i="185"/>
  <c r="V337" i="185"/>
  <c r="X336" i="185"/>
  <c r="V336" i="185"/>
  <c r="X335" i="185"/>
  <c r="V335" i="185"/>
  <c r="X334" i="185"/>
  <c r="V334" i="185"/>
  <c r="W332" i="185"/>
  <c r="U332" i="185"/>
  <c r="T332" i="185"/>
  <c r="S332" i="185"/>
  <c r="R332" i="185"/>
  <c r="T331" i="185"/>
  <c r="X331" i="185" s="1"/>
  <c r="R331" i="185"/>
  <c r="X330" i="185"/>
  <c r="V330" i="185"/>
  <c r="R330" i="185"/>
  <c r="X329" i="185"/>
  <c r="V329" i="185"/>
  <c r="R329" i="185"/>
  <c r="X328" i="185"/>
  <c r="V328" i="185"/>
  <c r="R328" i="185"/>
  <c r="X327" i="185"/>
  <c r="V327" i="185"/>
  <c r="R327" i="185"/>
  <c r="X326" i="185"/>
  <c r="V326" i="185"/>
  <c r="R326" i="185"/>
  <c r="R325" i="185"/>
  <c r="W324" i="185"/>
  <c r="U324" i="185"/>
  <c r="S324" i="185"/>
  <c r="R324" i="185" s="1"/>
  <c r="X323" i="185"/>
  <c r="V323" i="185"/>
  <c r="R323" i="185"/>
  <c r="W322" i="185"/>
  <c r="V322" i="185"/>
  <c r="R322" i="185"/>
  <c r="W321" i="185"/>
  <c r="V321" i="185"/>
  <c r="R321" i="185"/>
  <c r="R320" i="185"/>
  <c r="U319" i="185"/>
  <c r="T319" i="185"/>
  <c r="S319" i="185"/>
  <c r="Q319" i="185"/>
  <c r="Q316" i="185" s="1"/>
  <c r="P319" i="185"/>
  <c r="P316" i="185" s="1"/>
  <c r="O319" i="185"/>
  <c r="O316" i="185" s="1"/>
  <c r="N319" i="185"/>
  <c r="N316" i="185" s="1"/>
  <c r="M319" i="185"/>
  <c r="M316" i="185" s="1"/>
  <c r="L319" i="185"/>
  <c r="L316" i="185" s="1"/>
  <c r="K319" i="185"/>
  <c r="K316" i="185" s="1"/>
  <c r="J319" i="185"/>
  <c r="J316" i="185" s="1"/>
  <c r="X318" i="185"/>
  <c r="V318" i="185"/>
  <c r="X317" i="185"/>
  <c r="V317" i="185"/>
  <c r="G317" i="185"/>
  <c r="G36" i="185" s="1"/>
  <c r="X315" i="185"/>
  <c r="V315" i="185"/>
  <c r="W314" i="185"/>
  <c r="V314" i="185"/>
  <c r="Q314" i="185"/>
  <c r="Q313" i="185" s="1"/>
  <c r="Q312" i="185" s="1"/>
  <c r="Q311" i="185" s="1"/>
  <c r="P314" i="185"/>
  <c r="P313" i="185" s="1"/>
  <c r="P312" i="185" s="1"/>
  <c r="P311" i="185" s="1"/>
  <c r="U313" i="185"/>
  <c r="T313" i="185"/>
  <c r="T312" i="185" s="1"/>
  <c r="T311" i="185" s="1"/>
  <c r="S313" i="185"/>
  <c r="S312" i="185" s="1"/>
  <c r="S311" i="185" s="1"/>
  <c r="R313" i="185"/>
  <c r="R312" i="185" s="1"/>
  <c r="R311" i="185" s="1"/>
  <c r="O313" i="185"/>
  <c r="O312" i="185" s="1"/>
  <c r="O311" i="185" s="1"/>
  <c r="N313" i="185"/>
  <c r="N312" i="185" s="1"/>
  <c r="N311" i="185" s="1"/>
  <c r="M313" i="185"/>
  <c r="M312" i="185" s="1"/>
  <c r="M311" i="185" s="1"/>
  <c r="L313" i="185"/>
  <c r="L312" i="185" s="1"/>
  <c r="L311" i="185" s="1"/>
  <c r="K313" i="185"/>
  <c r="K312" i="185" s="1"/>
  <c r="K311" i="185" s="1"/>
  <c r="J313" i="185"/>
  <c r="J312" i="185" s="1"/>
  <c r="J311" i="185" s="1"/>
  <c r="W310" i="185"/>
  <c r="V310" i="185"/>
  <c r="Q310" i="185"/>
  <c r="P310" i="185"/>
  <c r="J310" i="185"/>
  <c r="W309" i="185"/>
  <c r="V309" i="185"/>
  <c r="Q309" i="185"/>
  <c r="P309" i="185"/>
  <c r="J309" i="185"/>
  <c r="W307" i="185"/>
  <c r="V307" i="185"/>
  <c r="W306" i="185"/>
  <c r="V306" i="185"/>
  <c r="R306" i="185"/>
  <c r="J306" i="185"/>
  <c r="W305" i="185"/>
  <c r="V305" i="185"/>
  <c r="Q305" i="185"/>
  <c r="P305" i="185"/>
  <c r="J305" i="185"/>
  <c r="T304" i="185"/>
  <c r="T302" i="185" s="1"/>
  <c r="T301" i="185" s="1"/>
  <c r="R304" i="185"/>
  <c r="J304" i="185"/>
  <c r="X303" i="185"/>
  <c r="V303" i="185"/>
  <c r="R303" i="185"/>
  <c r="U302" i="185"/>
  <c r="U301" i="185" s="1"/>
  <c r="S302" i="185"/>
  <c r="S301" i="185" s="1"/>
  <c r="O302" i="185"/>
  <c r="O301" i="185" s="1"/>
  <c r="N302" i="185"/>
  <c r="M302" i="185"/>
  <c r="M301" i="185" s="1"/>
  <c r="L302" i="185"/>
  <c r="L301" i="185" s="1"/>
  <c r="K302" i="185"/>
  <c r="K301" i="185" s="1"/>
  <c r="N301" i="185"/>
  <c r="Q300" i="185"/>
  <c r="P300" i="185"/>
  <c r="J300" i="185"/>
  <c r="J295" i="185" s="1"/>
  <c r="J294" i="185" s="1"/>
  <c r="W299" i="185"/>
  <c r="X299" i="185" s="1"/>
  <c r="V299" i="185"/>
  <c r="Q299" i="185"/>
  <c r="P299" i="185"/>
  <c r="W298" i="185"/>
  <c r="X298" i="185" s="1"/>
  <c r="V298" i="185"/>
  <c r="R298" i="185"/>
  <c r="Q298" i="185"/>
  <c r="P298" i="185"/>
  <c r="K298" i="185"/>
  <c r="W297" i="185"/>
  <c r="V297" i="185"/>
  <c r="Q297" i="185"/>
  <c r="P297" i="185"/>
  <c r="W296" i="185"/>
  <c r="V296" i="185"/>
  <c r="R296" i="185"/>
  <c r="R295" i="185" s="1"/>
  <c r="R294" i="185" s="1"/>
  <c r="Q296" i="185"/>
  <c r="P296" i="185"/>
  <c r="K296" i="185"/>
  <c r="K295" i="185" s="1"/>
  <c r="K294" i="185" s="1"/>
  <c r="U295" i="185"/>
  <c r="U294" i="185" s="1"/>
  <c r="S295" i="185"/>
  <c r="S294" i="185" s="1"/>
  <c r="O295" i="185"/>
  <c r="O294" i="185" s="1"/>
  <c r="N295" i="185"/>
  <c r="N294" i="185" s="1"/>
  <c r="M295" i="185"/>
  <c r="M294" i="185" s="1"/>
  <c r="L295" i="185"/>
  <c r="L294" i="185" s="1"/>
  <c r="X293" i="185"/>
  <c r="V293" i="185"/>
  <c r="J293" i="185"/>
  <c r="J285" i="185" s="1"/>
  <c r="J284" i="185" s="1"/>
  <c r="X292" i="185"/>
  <c r="V292" i="185"/>
  <c r="X291" i="185"/>
  <c r="V291" i="185"/>
  <c r="X290" i="185"/>
  <c r="V290" i="185"/>
  <c r="X289" i="185"/>
  <c r="V289" i="185"/>
  <c r="X288" i="185"/>
  <c r="V288" i="185"/>
  <c r="Q288" i="185"/>
  <c r="P288" i="185"/>
  <c r="X287" i="185"/>
  <c r="V287" i="185"/>
  <c r="P287" i="185"/>
  <c r="X286" i="185"/>
  <c r="V286" i="185"/>
  <c r="Q286" i="185"/>
  <c r="P286" i="185"/>
  <c r="X285" i="185"/>
  <c r="V285" i="185"/>
  <c r="S285" i="185"/>
  <c r="S284" i="185" s="1"/>
  <c r="R285" i="185"/>
  <c r="R284" i="185" s="1"/>
  <c r="O285" i="185"/>
  <c r="O284" i="185" s="1"/>
  <c r="N285" i="185"/>
  <c r="N284" i="185" s="1"/>
  <c r="M285" i="185"/>
  <c r="M284" i="185" s="1"/>
  <c r="L285" i="185"/>
  <c r="L284" i="185" s="1"/>
  <c r="K285" i="185"/>
  <c r="K284" i="185" s="1"/>
  <c r="X284" i="185"/>
  <c r="V284" i="185"/>
  <c r="X282" i="185"/>
  <c r="V282" i="185"/>
  <c r="X280" i="185"/>
  <c r="V280" i="185"/>
  <c r="X279" i="185"/>
  <c r="V279" i="185"/>
  <c r="X278" i="185"/>
  <c r="V278" i="185"/>
  <c r="W277" i="185"/>
  <c r="U277" i="185"/>
  <c r="T277" i="185"/>
  <c r="S277" i="185"/>
  <c r="R277" i="185"/>
  <c r="W276" i="185"/>
  <c r="X276" i="185" s="1"/>
  <c r="V276" i="185"/>
  <c r="Q276" i="185"/>
  <c r="P276" i="185"/>
  <c r="J276" i="185"/>
  <c r="W275" i="185"/>
  <c r="V275" i="185"/>
  <c r="Q275" i="185"/>
  <c r="P275" i="185"/>
  <c r="W274" i="185"/>
  <c r="X274" i="185" s="1"/>
  <c r="V274" i="185"/>
  <c r="R274" i="185"/>
  <c r="Q274" i="185"/>
  <c r="P274" i="185"/>
  <c r="J274" i="185"/>
  <c r="W273" i="185"/>
  <c r="X273" i="185" s="1"/>
  <c r="V273" i="185"/>
  <c r="R273" i="185"/>
  <c r="Q273" i="185"/>
  <c r="P273" i="185"/>
  <c r="U272" i="185"/>
  <c r="U271" i="185" s="1"/>
  <c r="T272" i="185"/>
  <c r="T271" i="185" s="1"/>
  <c r="S272" i="185"/>
  <c r="S271" i="185" s="1"/>
  <c r="O272" i="185"/>
  <c r="O271" i="185" s="1"/>
  <c r="O270" i="185" s="1"/>
  <c r="N272" i="185"/>
  <c r="N271" i="185" s="1"/>
  <c r="N270" i="185" s="1"/>
  <c r="M272" i="185"/>
  <c r="M271" i="185" s="1"/>
  <c r="M270" i="185" s="1"/>
  <c r="L272" i="185"/>
  <c r="L271" i="185" s="1"/>
  <c r="L270" i="185" s="1"/>
  <c r="K272" i="185"/>
  <c r="K271" i="185" s="1"/>
  <c r="W269" i="185"/>
  <c r="V269" i="185"/>
  <c r="R269" i="185"/>
  <c r="R265" i="185" s="1"/>
  <c r="R264" i="185" s="1"/>
  <c r="J269" i="185"/>
  <c r="X267" i="185"/>
  <c r="V267" i="185"/>
  <c r="Q267" i="185"/>
  <c r="P267" i="185"/>
  <c r="X266" i="185"/>
  <c r="V266" i="185"/>
  <c r="Q266" i="185"/>
  <c r="Q265" i="185" s="1"/>
  <c r="Q264" i="185" s="1"/>
  <c r="P266" i="185"/>
  <c r="T265" i="185"/>
  <c r="V265" i="185" s="1"/>
  <c r="S265" i="185"/>
  <c r="S264" i="185" s="1"/>
  <c r="O265" i="185"/>
  <c r="O264" i="185" s="1"/>
  <c r="N265" i="185"/>
  <c r="N264" i="185" s="1"/>
  <c r="M265" i="185"/>
  <c r="M264" i="185" s="1"/>
  <c r="L265" i="185"/>
  <c r="L264" i="185" s="1"/>
  <c r="K265" i="185"/>
  <c r="K264" i="185" s="1"/>
  <c r="J265" i="185"/>
  <c r="J264" i="185" s="1"/>
  <c r="Q263" i="185"/>
  <c r="P263" i="185"/>
  <c r="J263" i="185"/>
  <c r="Q262" i="185"/>
  <c r="P262" i="185"/>
  <c r="J262" i="185"/>
  <c r="W261" i="185"/>
  <c r="Q261" i="185"/>
  <c r="P261" i="185"/>
  <c r="W260" i="185"/>
  <c r="V260" i="185"/>
  <c r="Q260" i="185"/>
  <c r="P260" i="185"/>
  <c r="U259" i="185"/>
  <c r="S259" i="185"/>
  <c r="S258" i="185" s="1"/>
  <c r="R259" i="185"/>
  <c r="R258" i="185" s="1"/>
  <c r="O259" i="185"/>
  <c r="O258" i="185" s="1"/>
  <c r="N259" i="185"/>
  <c r="N258" i="185" s="1"/>
  <c r="M259" i="185"/>
  <c r="M258" i="185" s="1"/>
  <c r="L259" i="185"/>
  <c r="L258" i="185" s="1"/>
  <c r="K259" i="185"/>
  <c r="K258" i="185" s="1"/>
  <c r="U258" i="185"/>
  <c r="R257" i="185"/>
  <c r="Q257" i="185"/>
  <c r="P257" i="185"/>
  <c r="R256" i="185"/>
  <c r="Q256" i="185"/>
  <c r="P256" i="185"/>
  <c r="U255" i="185"/>
  <c r="U254" i="185" s="1"/>
  <c r="S255" i="185"/>
  <c r="S254" i="185" s="1"/>
  <c r="O255" i="185"/>
  <c r="O254" i="185" s="1"/>
  <c r="N255" i="185"/>
  <c r="N254" i="185" s="1"/>
  <c r="M255" i="185"/>
  <c r="M254" i="185" s="1"/>
  <c r="L255" i="185"/>
  <c r="L254" i="185" s="1"/>
  <c r="K255" i="185"/>
  <c r="K254" i="185" s="1"/>
  <c r="J255" i="185"/>
  <c r="J254" i="185" s="1"/>
  <c r="W253" i="185"/>
  <c r="V253" i="185"/>
  <c r="J253" i="185"/>
  <c r="J251" i="185" s="1"/>
  <c r="J250" i="185" s="1"/>
  <c r="W252" i="185"/>
  <c r="V252" i="185"/>
  <c r="R252" i="185"/>
  <c r="R251" i="185" s="1"/>
  <c r="R250" i="185" s="1"/>
  <c r="U251" i="185"/>
  <c r="U250" i="185" s="1"/>
  <c r="T251" i="185"/>
  <c r="S251" i="185"/>
  <c r="S250" i="185" s="1"/>
  <c r="Q251" i="185"/>
  <c r="Q250" i="185" s="1"/>
  <c r="P251" i="185"/>
  <c r="P250" i="185" s="1"/>
  <c r="O251" i="185"/>
  <c r="O250" i="185" s="1"/>
  <c r="N251" i="185"/>
  <c r="N250" i="185" s="1"/>
  <c r="M251" i="185"/>
  <c r="M250" i="185" s="1"/>
  <c r="L251" i="185"/>
  <c r="L250" i="185" s="1"/>
  <c r="K251" i="185"/>
  <c r="K250" i="185" s="1"/>
  <c r="W248" i="185"/>
  <c r="X248" i="185" s="1"/>
  <c r="V248" i="185"/>
  <c r="R248" i="185"/>
  <c r="R245" i="185" s="1"/>
  <c r="Q248" i="185"/>
  <c r="P248" i="185"/>
  <c r="J248" i="185"/>
  <c r="J245" i="185" s="1"/>
  <c r="Z247" i="185"/>
  <c r="W247" i="185"/>
  <c r="X247" i="185" s="1"/>
  <c r="V247" i="185"/>
  <c r="Q247" i="185"/>
  <c r="P247" i="185"/>
  <c r="U245" i="185"/>
  <c r="T245" i="185"/>
  <c r="S245" i="185"/>
  <c r="O245" i="185"/>
  <c r="N245" i="185"/>
  <c r="M245" i="185"/>
  <c r="L245" i="185"/>
  <c r="K245" i="185"/>
  <c r="Z244" i="185"/>
  <c r="W244" i="185"/>
  <c r="X244" i="185" s="1"/>
  <c r="V244" i="185"/>
  <c r="V243" i="185" s="1"/>
  <c r="Q244" i="185"/>
  <c r="Q243" i="185" s="1"/>
  <c r="P244" i="185"/>
  <c r="P243" i="185" s="1"/>
  <c r="J244" i="185"/>
  <c r="J243" i="185" s="1"/>
  <c r="U243" i="185"/>
  <c r="T243" i="185"/>
  <c r="S243" i="185"/>
  <c r="R243" i="185"/>
  <c r="O243" i="185"/>
  <c r="N243" i="185"/>
  <c r="M243" i="185"/>
  <c r="L243" i="185"/>
  <c r="K243" i="185"/>
  <c r="W242" i="185"/>
  <c r="X242" i="185" s="1"/>
  <c r="V242" i="185"/>
  <c r="Q242" i="185"/>
  <c r="P242" i="185"/>
  <c r="X241" i="185"/>
  <c r="V241" i="185"/>
  <c r="R241" i="185"/>
  <c r="Q241" i="185"/>
  <c r="P241" i="185"/>
  <c r="R240" i="185"/>
  <c r="Q240" i="185"/>
  <c r="P240" i="185"/>
  <c r="W239" i="185"/>
  <c r="X239" i="185" s="1"/>
  <c r="V239" i="185"/>
  <c r="R239" i="185"/>
  <c r="Q239" i="185"/>
  <c r="P239" i="185"/>
  <c r="W238" i="185"/>
  <c r="V238" i="185"/>
  <c r="Q238" i="185"/>
  <c r="P238" i="185"/>
  <c r="X237" i="185"/>
  <c r="V237" i="185"/>
  <c r="R237" i="185"/>
  <c r="Q237" i="185"/>
  <c r="P237" i="185"/>
  <c r="X236" i="185"/>
  <c r="V236" i="185"/>
  <c r="R236" i="185"/>
  <c r="Q236" i="185"/>
  <c r="P236" i="185"/>
  <c r="W235" i="185"/>
  <c r="X235" i="185" s="1"/>
  <c r="V235" i="185"/>
  <c r="Q235" i="185"/>
  <c r="P235" i="185"/>
  <c r="N235" i="185"/>
  <c r="N234" i="185" s="1"/>
  <c r="N233" i="185" s="1"/>
  <c r="K235" i="185"/>
  <c r="S235" i="185" s="1"/>
  <c r="S234" i="185" s="1"/>
  <c r="S233" i="185" s="1"/>
  <c r="U234" i="185"/>
  <c r="U233" i="185" s="1"/>
  <c r="O234" i="185"/>
  <c r="O233" i="185" s="1"/>
  <c r="M234" i="185"/>
  <c r="M233" i="185" s="1"/>
  <c r="L234" i="185"/>
  <c r="L233" i="185" s="1"/>
  <c r="J234" i="185"/>
  <c r="J233" i="185" s="1"/>
  <c r="X232" i="185"/>
  <c r="V232" i="185"/>
  <c r="R232" i="185"/>
  <c r="R231" i="185" s="1"/>
  <c r="R230" i="185" s="1"/>
  <c r="Q232" i="185"/>
  <c r="Q231" i="185" s="1"/>
  <c r="Q230" i="185" s="1"/>
  <c r="P232" i="185"/>
  <c r="P231" i="185" s="1"/>
  <c r="P230" i="185" s="1"/>
  <c r="X231" i="185"/>
  <c r="V231" i="185"/>
  <c r="S231" i="185"/>
  <c r="S230" i="185" s="1"/>
  <c r="O231" i="185"/>
  <c r="O230" i="185" s="1"/>
  <c r="N231" i="185"/>
  <c r="N230" i="185" s="1"/>
  <c r="M231" i="185"/>
  <c r="M230" i="185" s="1"/>
  <c r="L231" i="185"/>
  <c r="L230" i="185" s="1"/>
  <c r="K231" i="185"/>
  <c r="K230" i="185" s="1"/>
  <c r="J231" i="185"/>
  <c r="J230" i="185" s="1"/>
  <c r="X230" i="185"/>
  <c r="V230" i="185"/>
  <c r="W228" i="185"/>
  <c r="X228" i="185" s="1"/>
  <c r="V228" i="185"/>
  <c r="Q228" i="185"/>
  <c r="P228" i="185"/>
  <c r="J228" i="185"/>
  <c r="W227" i="185"/>
  <c r="V227" i="185"/>
  <c r="Q227" i="185"/>
  <c r="P227" i="185"/>
  <c r="J227" i="185"/>
  <c r="W226" i="185"/>
  <c r="X226" i="185" s="1"/>
  <c r="V226" i="185"/>
  <c r="R226" i="185"/>
  <c r="J226" i="185"/>
  <c r="W225" i="185"/>
  <c r="X225" i="185" s="1"/>
  <c r="V225" i="185"/>
  <c r="R225" i="185"/>
  <c r="J225" i="185"/>
  <c r="U224" i="185"/>
  <c r="T224" i="185"/>
  <c r="S224" i="185"/>
  <c r="O224" i="185"/>
  <c r="N224" i="185"/>
  <c r="M224" i="185"/>
  <c r="L224" i="185"/>
  <c r="K224" i="185"/>
  <c r="Z223" i="185"/>
  <c r="W223" i="185"/>
  <c r="X223" i="185" s="1"/>
  <c r="V223" i="185"/>
  <c r="R223" i="185"/>
  <c r="J223" i="185"/>
  <c r="W222" i="185"/>
  <c r="V222" i="185"/>
  <c r="Q222" i="185"/>
  <c r="P222" i="185"/>
  <c r="J222" i="185"/>
  <c r="W221" i="185"/>
  <c r="V221" i="185"/>
  <c r="S221" i="185"/>
  <c r="S218" i="185" s="1"/>
  <c r="S217" i="185" s="1"/>
  <c r="Q221" i="185"/>
  <c r="P221" i="185"/>
  <c r="J221" i="185"/>
  <c r="Z220" i="185"/>
  <c r="W220" i="185"/>
  <c r="V220" i="185"/>
  <c r="R220" i="185"/>
  <c r="R218" i="185" s="1"/>
  <c r="R217" i="185" s="1"/>
  <c r="Q220" i="185"/>
  <c r="P220" i="185"/>
  <c r="J220" i="185"/>
  <c r="Z219" i="185"/>
  <c r="W219" i="185"/>
  <c r="V219" i="185"/>
  <c r="Q219" i="185"/>
  <c r="J219" i="185"/>
  <c r="U218" i="185"/>
  <c r="T218" i="185"/>
  <c r="T217" i="185" s="1"/>
  <c r="O218" i="185"/>
  <c r="O217" i="185" s="1"/>
  <c r="N218" i="185"/>
  <c r="N217" i="185" s="1"/>
  <c r="M218" i="185"/>
  <c r="M217" i="185" s="1"/>
  <c r="L218" i="185"/>
  <c r="L217" i="185" s="1"/>
  <c r="K218" i="185"/>
  <c r="K217" i="185" s="1"/>
  <c r="Z216" i="185"/>
  <c r="W216" i="185"/>
  <c r="W215" i="185" s="1"/>
  <c r="V216" i="185"/>
  <c r="R216" i="185"/>
  <c r="R215" i="185" s="1"/>
  <c r="R214" i="185" s="1"/>
  <c r="Q216" i="185"/>
  <c r="Q215" i="185" s="1"/>
  <c r="Q214" i="185" s="1"/>
  <c r="P216" i="185"/>
  <c r="P215" i="185" s="1"/>
  <c r="P214" i="185" s="1"/>
  <c r="U215" i="185"/>
  <c r="T215" i="185"/>
  <c r="T214" i="185" s="1"/>
  <c r="S215" i="185"/>
  <c r="S214" i="185" s="1"/>
  <c r="O215" i="185"/>
  <c r="O214" i="185" s="1"/>
  <c r="N215" i="185"/>
  <c r="N214" i="185" s="1"/>
  <c r="M215" i="185"/>
  <c r="M214" i="185" s="1"/>
  <c r="L215" i="185"/>
  <c r="L214" i="185" s="1"/>
  <c r="K215" i="185"/>
  <c r="K214" i="185" s="1"/>
  <c r="J215" i="185"/>
  <c r="J214" i="185" s="1"/>
  <c r="W213" i="185"/>
  <c r="Z212" i="185"/>
  <c r="W212" i="185"/>
  <c r="X212" i="185" s="1"/>
  <c r="V212" i="185"/>
  <c r="R212" i="185"/>
  <c r="Q212" i="185"/>
  <c r="P212" i="185"/>
  <c r="J212" i="185"/>
  <c r="Z211" i="185"/>
  <c r="W211" i="185"/>
  <c r="X211" i="185" s="1"/>
  <c r="V211" i="185"/>
  <c r="R211" i="185"/>
  <c r="Q211" i="185"/>
  <c r="P211" i="185"/>
  <c r="R210" i="185"/>
  <c r="Q210" i="185"/>
  <c r="P210" i="185"/>
  <c r="J210" i="185"/>
  <c r="W209" i="185"/>
  <c r="X209" i="185" s="1"/>
  <c r="V209" i="185"/>
  <c r="Q209" i="185"/>
  <c r="P209" i="185"/>
  <c r="W208" i="185"/>
  <c r="X208" i="185" s="1"/>
  <c r="V208" i="185"/>
  <c r="Q208" i="185"/>
  <c r="P208" i="185"/>
  <c r="U207" i="185"/>
  <c r="U206" i="185" s="1"/>
  <c r="S207" i="185"/>
  <c r="S206" i="185" s="1"/>
  <c r="O207" i="185"/>
  <c r="O206" i="185" s="1"/>
  <c r="N207" i="185"/>
  <c r="N206" i="185" s="1"/>
  <c r="M207" i="185"/>
  <c r="M206" i="185" s="1"/>
  <c r="L207" i="185"/>
  <c r="L206" i="185" s="1"/>
  <c r="K207" i="185"/>
  <c r="K206" i="185" s="1"/>
  <c r="X205" i="185"/>
  <c r="V205" i="185"/>
  <c r="R205" i="185"/>
  <c r="Q205" i="185"/>
  <c r="P205" i="185"/>
  <c r="W204" i="185"/>
  <c r="W202" i="185" s="1"/>
  <c r="V204" i="185"/>
  <c r="R204" i="185"/>
  <c r="R202" i="185" s="1"/>
  <c r="R201" i="185" s="1"/>
  <c r="X203" i="185"/>
  <c r="V203" i="185"/>
  <c r="R203" i="185"/>
  <c r="P203" i="185"/>
  <c r="U202" i="185"/>
  <c r="U201" i="185" s="1"/>
  <c r="T202" i="185"/>
  <c r="T201" i="185" s="1"/>
  <c r="S202" i="185"/>
  <c r="S201" i="185" s="1"/>
  <c r="Q202" i="185"/>
  <c r="Q201" i="185" s="1"/>
  <c r="P202" i="185"/>
  <c r="P201" i="185" s="1"/>
  <c r="O202" i="185"/>
  <c r="O201" i="185" s="1"/>
  <c r="N202" i="185"/>
  <c r="N201" i="185" s="1"/>
  <c r="M202" i="185"/>
  <c r="M201" i="185" s="1"/>
  <c r="L202" i="185"/>
  <c r="L201" i="185" s="1"/>
  <c r="K202" i="185"/>
  <c r="K201" i="185" s="1"/>
  <c r="J202" i="185"/>
  <c r="J201" i="185" s="1"/>
  <c r="Z199" i="185"/>
  <c r="W199" i="185"/>
  <c r="V199" i="185"/>
  <c r="V198" i="185" s="1"/>
  <c r="J199" i="185"/>
  <c r="J198" i="185" s="1"/>
  <c r="U198" i="185"/>
  <c r="T198" i="185"/>
  <c r="S198" i="185"/>
  <c r="R198" i="185"/>
  <c r="Q198" i="185"/>
  <c r="P198" i="185"/>
  <c r="O198" i="185"/>
  <c r="N198" i="185"/>
  <c r="M198" i="185"/>
  <c r="L198" i="185"/>
  <c r="K198" i="185"/>
  <c r="W197" i="185"/>
  <c r="V197" i="185"/>
  <c r="Q197" i="185"/>
  <c r="P197" i="185"/>
  <c r="J197" i="185"/>
  <c r="Z196" i="185"/>
  <c r="W196" i="185"/>
  <c r="X196" i="185" s="1"/>
  <c r="V196" i="185"/>
  <c r="R196" i="185"/>
  <c r="Q196" i="185"/>
  <c r="P196" i="185"/>
  <c r="J196" i="185"/>
  <c r="W195" i="185"/>
  <c r="V195" i="185"/>
  <c r="R195" i="185"/>
  <c r="Q195" i="185"/>
  <c r="P195" i="185"/>
  <c r="W194" i="185"/>
  <c r="X194" i="185" s="1"/>
  <c r="V194" i="185"/>
  <c r="R194" i="185"/>
  <c r="Q194" i="185"/>
  <c r="P194" i="185"/>
  <c r="K194" i="185"/>
  <c r="W193" i="185"/>
  <c r="X193" i="185" s="1"/>
  <c r="V193" i="185"/>
  <c r="Q193" i="185"/>
  <c r="P193" i="185"/>
  <c r="K193" i="185"/>
  <c r="W192" i="185"/>
  <c r="V192" i="185"/>
  <c r="R192" i="185"/>
  <c r="Q192" i="185"/>
  <c r="P192" i="185"/>
  <c r="U191" i="185"/>
  <c r="U190" i="185" s="1"/>
  <c r="T191" i="185"/>
  <c r="T190" i="185" s="1"/>
  <c r="S191" i="185"/>
  <c r="S190" i="185" s="1"/>
  <c r="O191" i="185"/>
  <c r="O190" i="185" s="1"/>
  <c r="N191" i="185"/>
  <c r="N190" i="185" s="1"/>
  <c r="M191" i="185"/>
  <c r="M190" i="185" s="1"/>
  <c r="L191" i="185"/>
  <c r="L190" i="185" s="1"/>
  <c r="Z189" i="185"/>
  <c r="W189" i="185"/>
  <c r="V189" i="185"/>
  <c r="R189" i="185"/>
  <c r="Q189" i="185"/>
  <c r="P189" i="185"/>
  <c r="Z188" i="185"/>
  <c r="W188" i="185"/>
  <c r="X188" i="185" s="1"/>
  <c r="V188" i="185"/>
  <c r="R188" i="185"/>
  <c r="Q188" i="185"/>
  <c r="P188" i="185"/>
  <c r="W187" i="185"/>
  <c r="X187" i="185" s="1"/>
  <c r="V187" i="185"/>
  <c r="Q187" i="185"/>
  <c r="P187" i="185"/>
  <c r="U186" i="185"/>
  <c r="U185" i="185" s="1"/>
  <c r="T186" i="185"/>
  <c r="T185" i="185" s="1"/>
  <c r="S186" i="185"/>
  <c r="S185" i="185" s="1"/>
  <c r="O186" i="185"/>
  <c r="O185" i="185" s="1"/>
  <c r="N186" i="185"/>
  <c r="N185" i="185" s="1"/>
  <c r="M186" i="185"/>
  <c r="M185" i="185" s="1"/>
  <c r="L186" i="185"/>
  <c r="L185" i="185" s="1"/>
  <c r="K186" i="185"/>
  <c r="K185" i="185" s="1"/>
  <c r="J186" i="185"/>
  <c r="J185" i="185" s="1"/>
  <c r="T184" i="185"/>
  <c r="W184" i="185" s="1"/>
  <c r="Q184" i="185"/>
  <c r="P184" i="185"/>
  <c r="Q183" i="185"/>
  <c r="P183" i="185"/>
  <c r="X182" i="185"/>
  <c r="Q182" i="185"/>
  <c r="P182" i="185"/>
  <c r="U181" i="185"/>
  <c r="U180" i="185" s="1"/>
  <c r="S181" i="185"/>
  <c r="S180" i="185" s="1"/>
  <c r="R181" i="185"/>
  <c r="R180" i="185" s="1"/>
  <c r="O181" i="185"/>
  <c r="O180" i="185" s="1"/>
  <c r="N181" i="185"/>
  <c r="N180" i="185" s="1"/>
  <c r="M181" i="185"/>
  <c r="M180" i="185" s="1"/>
  <c r="L181" i="185"/>
  <c r="L180" i="185" s="1"/>
  <c r="K181" i="185"/>
  <c r="K180" i="185" s="1"/>
  <c r="J181" i="185"/>
  <c r="J180" i="185" s="1"/>
  <c r="W178" i="185"/>
  <c r="W177" i="185" s="1"/>
  <c r="Q178" i="185"/>
  <c r="Q177" i="185" s="1"/>
  <c r="Q176" i="185" s="1"/>
  <c r="P178" i="185"/>
  <c r="P177" i="185" s="1"/>
  <c r="P176" i="185" s="1"/>
  <c r="U177" i="185"/>
  <c r="U176" i="185" s="1"/>
  <c r="T177" i="185"/>
  <c r="T176" i="185" s="1"/>
  <c r="S177" i="185"/>
  <c r="S176" i="185" s="1"/>
  <c r="R177" i="185"/>
  <c r="R176" i="185" s="1"/>
  <c r="O177" i="185"/>
  <c r="O176" i="185" s="1"/>
  <c r="N177" i="185"/>
  <c r="N176" i="185" s="1"/>
  <c r="M177" i="185"/>
  <c r="M176" i="185" s="1"/>
  <c r="L177" i="185"/>
  <c r="L176" i="185" s="1"/>
  <c r="K177" i="185"/>
  <c r="K176" i="185" s="1"/>
  <c r="J177" i="185"/>
  <c r="J176" i="185" s="1"/>
  <c r="W175" i="185"/>
  <c r="X175" i="185" s="1"/>
  <c r="V175" i="185"/>
  <c r="Q175" i="185"/>
  <c r="P175" i="185"/>
  <c r="K175" i="185"/>
  <c r="W174" i="185"/>
  <c r="V174" i="185"/>
  <c r="R174" i="185"/>
  <c r="Q174" i="185"/>
  <c r="P174" i="185"/>
  <c r="R173" i="185"/>
  <c r="Q173" i="185"/>
  <c r="P173" i="185"/>
  <c r="Z172" i="185"/>
  <c r="W172" i="185"/>
  <c r="X172" i="185" s="1"/>
  <c r="V172" i="185"/>
  <c r="R172" i="185"/>
  <c r="Q172" i="185"/>
  <c r="P172" i="185"/>
  <c r="Z171" i="185"/>
  <c r="W171" i="185"/>
  <c r="V171" i="185"/>
  <c r="R171" i="185"/>
  <c r="Q171" i="185"/>
  <c r="W170" i="185"/>
  <c r="V170" i="185"/>
  <c r="R170" i="185"/>
  <c r="Q170" i="185"/>
  <c r="P170" i="185"/>
  <c r="U169" i="185"/>
  <c r="U168" i="185" s="1"/>
  <c r="S169" i="185"/>
  <c r="S168" i="185" s="1"/>
  <c r="O169" i="185"/>
  <c r="O168" i="185" s="1"/>
  <c r="N169" i="185"/>
  <c r="N168" i="185" s="1"/>
  <c r="M169" i="185"/>
  <c r="M168" i="185" s="1"/>
  <c r="L169" i="185"/>
  <c r="L168" i="185" s="1"/>
  <c r="K169" i="185"/>
  <c r="K168" i="185" s="1"/>
  <c r="J169" i="185"/>
  <c r="J168" i="185" s="1"/>
  <c r="X167" i="185"/>
  <c r="Q167" i="185"/>
  <c r="P167" i="185"/>
  <c r="X166" i="185"/>
  <c r="Q166" i="185"/>
  <c r="P166" i="185"/>
  <c r="R165" i="185"/>
  <c r="R164" i="185" s="1"/>
  <c r="R163" i="185" s="1"/>
  <c r="U164" i="185"/>
  <c r="U163" i="185" s="1"/>
  <c r="S164" i="185"/>
  <c r="S163" i="185" s="1"/>
  <c r="Q164" i="185"/>
  <c r="Q163" i="185" s="1"/>
  <c r="P164" i="185"/>
  <c r="P163" i="185" s="1"/>
  <c r="O164" i="185"/>
  <c r="O163" i="185" s="1"/>
  <c r="N164" i="185"/>
  <c r="N163" i="185" s="1"/>
  <c r="M164" i="185"/>
  <c r="M163" i="185" s="1"/>
  <c r="L164" i="185"/>
  <c r="L163" i="185" s="1"/>
  <c r="K164" i="185"/>
  <c r="K163" i="185" s="1"/>
  <c r="J164" i="185"/>
  <c r="J163" i="185" s="1"/>
  <c r="X161" i="185"/>
  <c r="X160" i="185"/>
  <c r="X159" i="185"/>
  <c r="Q159" i="185"/>
  <c r="P159" i="185"/>
  <c r="X158" i="185"/>
  <c r="S158" i="185"/>
  <c r="Q158" i="185"/>
  <c r="P158" i="185"/>
  <c r="X157" i="185"/>
  <c r="S157" i="185"/>
  <c r="Q157" i="185"/>
  <c r="P157" i="185"/>
  <c r="X156" i="185"/>
  <c r="Q156" i="185"/>
  <c r="P156" i="185"/>
  <c r="X154" i="185"/>
  <c r="R154" i="185"/>
  <c r="R153" i="185" s="1"/>
  <c r="R152" i="185" s="1"/>
  <c r="Q154" i="185"/>
  <c r="Q153" i="185" s="1"/>
  <c r="Q152" i="185" s="1"/>
  <c r="P154" i="185"/>
  <c r="P153" i="185" s="1"/>
  <c r="P152" i="185" s="1"/>
  <c r="J154" i="185"/>
  <c r="J153" i="185" s="1"/>
  <c r="J152" i="185" s="1"/>
  <c r="W153" i="185"/>
  <c r="W152" i="185" s="1"/>
  <c r="U153" i="185"/>
  <c r="T153" i="185"/>
  <c r="S153" i="185"/>
  <c r="S152" i="185" s="1"/>
  <c r="O153" i="185"/>
  <c r="O152" i="185" s="1"/>
  <c r="N153" i="185"/>
  <c r="N152" i="185" s="1"/>
  <c r="M153" i="185"/>
  <c r="M152" i="185" s="1"/>
  <c r="L153" i="185"/>
  <c r="L152" i="185" s="1"/>
  <c r="K153" i="185"/>
  <c r="K152" i="185" s="1"/>
  <c r="U152" i="185"/>
  <c r="W151" i="185"/>
  <c r="X151" i="185" s="1"/>
  <c r="V151" i="185"/>
  <c r="R151" i="185"/>
  <c r="Q151" i="185"/>
  <c r="P151" i="185"/>
  <c r="J151" i="185"/>
  <c r="J147" i="185" s="1"/>
  <c r="J146" i="185" s="1"/>
  <c r="Z150" i="185"/>
  <c r="W150" i="185"/>
  <c r="V150" i="185"/>
  <c r="R150" i="185"/>
  <c r="Q150" i="185"/>
  <c r="P150" i="185"/>
  <c r="W149" i="185"/>
  <c r="V149" i="185"/>
  <c r="R149" i="185"/>
  <c r="Q149" i="185"/>
  <c r="P149" i="185"/>
  <c r="W148" i="185"/>
  <c r="V148" i="185"/>
  <c r="R148" i="185"/>
  <c r="Q148" i="185"/>
  <c r="P148" i="185"/>
  <c r="O148" i="185"/>
  <c r="O147" i="185" s="1"/>
  <c r="O146" i="185" s="1"/>
  <c r="U147" i="185"/>
  <c r="U146" i="185" s="1"/>
  <c r="T147" i="185"/>
  <c r="T146" i="185" s="1"/>
  <c r="S147" i="185"/>
  <c r="S146" i="185" s="1"/>
  <c r="N147" i="185"/>
  <c r="N146" i="185" s="1"/>
  <c r="M147" i="185"/>
  <c r="M146" i="185" s="1"/>
  <c r="L147" i="185"/>
  <c r="L146" i="185" s="1"/>
  <c r="K147" i="185"/>
  <c r="K146" i="185" s="1"/>
  <c r="R145" i="185"/>
  <c r="Q145" i="185"/>
  <c r="P145" i="185"/>
  <c r="Z144" i="185"/>
  <c r="W144" i="185"/>
  <c r="V144" i="185"/>
  <c r="R144" i="185"/>
  <c r="Q144" i="185"/>
  <c r="Q143" i="185" s="1"/>
  <c r="Q142" i="185" s="1"/>
  <c r="P144" i="185"/>
  <c r="P143" i="185" s="1"/>
  <c r="P142" i="185" s="1"/>
  <c r="U143" i="185"/>
  <c r="U142" i="185" s="1"/>
  <c r="S143" i="185"/>
  <c r="S142" i="185" s="1"/>
  <c r="O143" i="185"/>
  <c r="O142" i="185" s="1"/>
  <c r="N143" i="185"/>
  <c r="N142" i="185" s="1"/>
  <c r="M143" i="185"/>
  <c r="M142" i="185" s="1"/>
  <c r="L143" i="185"/>
  <c r="L142" i="185" s="1"/>
  <c r="K143" i="185"/>
  <c r="K142" i="185" s="1"/>
  <c r="J143" i="185"/>
  <c r="J142" i="185" s="1"/>
  <c r="Q141" i="185"/>
  <c r="Q140" i="185" s="1"/>
  <c r="Q139" i="185" s="1"/>
  <c r="P141" i="185"/>
  <c r="P140" i="185" s="1"/>
  <c r="P139" i="185" s="1"/>
  <c r="U140" i="185"/>
  <c r="S140" i="185"/>
  <c r="S139" i="185" s="1"/>
  <c r="R140" i="185"/>
  <c r="R139" i="185" s="1"/>
  <c r="O140" i="185"/>
  <c r="O139" i="185" s="1"/>
  <c r="N140" i="185"/>
  <c r="N139" i="185" s="1"/>
  <c r="M140" i="185"/>
  <c r="M139" i="185" s="1"/>
  <c r="L140" i="185"/>
  <c r="L139" i="185" s="1"/>
  <c r="K140" i="185"/>
  <c r="K139" i="185" s="1"/>
  <c r="J140" i="185"/>
  <c r="J139" i="185" s="1"/>
  <c r="X137" i="185"/>
  <c r="X136" i="185"/>
  <c r="Q136" i="185"/>
  <c r="P136" i="185"/>
  <c r="Z135" i="185"/>
  <c r="W135" i="185"/>
  <c r="X135" i="185" s="1"/>
  <c r="V135" i="185"/>
  <c r="Q135" i="185"/>
  <c r="P135" i="185"/>
  <c r="J135" i="185"/>
  <c r="W134" i="185"/>
  <c r="V134" i="185"/>
  <c r="Q134" i="185"/>
  <c r="P134" i="185"/>
  <c r="Z133" i="185"/>
  <c r="W133" i="185"/>
  <c r="V133" i="185"/>
  <c r="Q133" i="185"/>
  <c r="P133" i="185"/>
  <c r="J133" i="185"/>
  <c r="Z132" i="185"/>
  <c r="W132" i="185"/>
  <c r="V132" i="185"/>
  <c r="R132" i="185"/>
  <c r="R131" i="185" s="1"/>
  <c r="R130" i="185" s="1"/>
  <c r="J132" i="185"/>
  <c r="U131" i="185"/>
  <c r="T131" i="185"/>
  <c r="T130" i="185" s="1"/>
  <c r="S131" i="185"/>
  <c r="S130" i="185" s="1"/>
  <c r="O131" i="185"/>
  <c r="O130" i="185" s="1"/>
  <c r="N131" i="185"/>
  <c r="N130" i="185" s="1"/>
  <c r="M131" i="185"/>
  <c r="M130" i="185" s="1"/>
  <c r="L131" i="185"/>
  <c r="L130" i="185" s="1"/>
  <c r="K131" i="185"/>
  <c r="K130" i="185" s="1"/>
  <c r="S129" i="185"/>
  <c r="Q129" i="185"/>
  <c r="P129" i="185"/>
  <c r="W128" i="185"/>
  <c r="X128" i="185" s="1"/>
  <c r="V128" i="185"/>
  <c r="R128" i="185"/>
  <c r="Q128" i="185"/>
  <c r="P128" i="185"/>
  <c r="W127" i="185"/>
  <c r="X127" i="185" s="1"/>
  <c r="V127" i="185"/>
  <c r="R127" i="185"/>
  <c r="Q127" i="185"/>
  <c r="P127" i="185"/>
  <c r="W126" i="185"/>
  <c r="X126" i="185" s="1"/>
  <c r="V126" i="185"/>
  <c r="R126" i="185"/>
  <c r="Q126" i="185"/>
  <c r="P126" i="185"/>
  <c r="W125" i="185"/>
  <c r="X125" i="185" s="1"/>
  <c r="V125" i="185"/>
  <c r="R125" i="185"/>
  <c r="Q125" i="185"/>
  <c r="P125" i="185"/>
  <c r="Z124" i="185"/>
  <c r="W124" i="185"/>
  <c r="X124" i="185" s="1"/>
  <c r="V124" i="185"/>
  <c r="Q124" i="185"/>
  <c r="P124" i="185"/>
  <c r="U123" i="185"/>
  <c r="U122" i="185" s="1"/>
  <c r="O123" i="185"/>
  <c r="O122" i="185" s="1"/>
  <c r="N123" i="185"/>
  <c r="N122" i="185" s="1"/>
  <c r="M123" i="185"/>
  <c r="M122" i="185" s="1"/>
  <c r="L123" i="185"/>
  <c r="L122" i="185" s="1"/>
  <c r="K123" i="185"/>
  <c r="K122" i="185" s="1"/>
  <c r="J123" i="185"/>
  <c r="J122" i="185" s="1"/>
  <c r="W121" i="185"/>
  <c r="W120" i="185"/>
  <c r="W119" i="185"/>
  <c r="R118" i="185"/>
  <c r="R117" i="185" s="1"/>
  <c r="R116" i="185" s="1"/>
  <c r="Q118" i="185"/>
  <c r="Q117" i="185" s="1"/>
  <c r="Q116" i="185" s="1"/>
  <c r="P118" i="185"/>
  <c r="P117" i="185" s="1"/>
  <c r="P116" i="185" s="1"/>
  <c r="U117" i="185"/>
  <c r="U116" i="185" s="1"/>
  <c r="S117" i="185"/>
  <c r="S116" i="185" s="1"/>
  <c r="O117" i="185"/>
  <c r="O116" i="185" s="1"/>
  <c r="N117" i="185"/>
  <c r="N116" i="185" s="1"/>
  <c r="M117" i="185"/>
  <c r="M116" i="185" s="1"/>
  <c r="L117" i="185"/>
  <c r="L116" i="185" s="1"/>
  <c r="K117" i="185"/>
  <c r="K116" i="185" s="1"/>
  <c r="J117" i="185"/>
  <c r="J116" i="185" s="1"/>
  <c r="W114" i="185"/>
  <c r="R114" i="185"/>
  <c r="J114" i="185"/>
  <c r="Z113" i="185"/>
  <c r="W113" i="185"/>
  <c r="R113" i="185"/>
  <c r="J113" i="185"/>
  <c r="V112" i="185"/>
  <c r="U112" i="185"/>
  <c r="T112" i="185"/>
  <c r="S112" i="185"/>
  <c r="Q112" i="185"/>
  <c r="P112" i="185"/>
  <c r="O112" i="185"/>
  <c r="N112" i="185"/>
  <c r="M112" i="185"/>
  <c r="L112" i="185"/>
  <c r="K112" i="185"/>
  <c r="X111" i="185"/>
  <c r="R111" i="185"/>
  <c r="Q111" i="185"/>
  <c r="P111" i="185"/>
  <c r="J111" i="185"/>
  <c r="W110" i="185"/>
  <c r="X110" i="185" s="1"/>
  <c r="V110" i="185"/>
  <c r="V109" i="185" s="1"/>
  <c r="V108" i="185" s="1"/>
  <c r="R110" i="185"/>
  <c r="R109" i="185" s="1"/>
  <c r="R108" i="185" s="1"/>
  <c r="Q110" i="185"/>
  <c r="Q109" i="185" s="1"/>
  <c r="Q108" i="185" s="1"/>
  <c r="P110" i="185"/>
  <c r="P109" i="185" s="1"/>
  <c r="P108" i="185" s="1"/>
  <c r="U109" i="185"/>
  <c r="U108" i="185" s="1"/>
  <c r="T109" i="185"/>
  <c r="S109" i="185"/>
  <c r="S108" i="185" s="1"/>
  <c r="O109" i="185"/>
  <c r="O108" i="185" s="1"/>
  <c r="N109" i="185"/>
  <c r="N108" i="185" s="1"/>
  <c r="M109" i="185"/>
  <c r="M108" i="185" s="1"/>
  <c r="L109" i="185"/>
  <c r="L108" i="185" s="1"/>
  <c r="K109" i="185"/>
  <c r="K108" i="185" s="1"/>
  <c r="J109" i="185"/>
  <c r="J108" i="185" s="1"/>
  <c r="T108" i="185"/>
  <c r="W107" i="185"/>
  <c r="V107" i="185"/>
  <c r="R107" i="185"/>
  <c r="J107" i="185"/>
  <c r="W106" i="185"/>
  <c r="X106" i="185" s="1"/>
  <c r="V106" i="185"/>
  <c r="Q106" i="185"/>
  <c r="P106" i="185"/>
  <c r="W105" i="185"/>
  <c r="V105" i="185"/>
  <c r="R105" i="185"/>
  <c r="Q105" i="185"/>
  <c r="P105" i="185"/>
  <c r="J105" i="185"/>
  <c r="Z104" i="185"/>
  <c r="W104" i="185"/>
  <c r="V104" i="185"/>
  <c r="R104" i="185"/>
  <c r="Q104" i="185"/>
  <c r="P104" i="185"/>
  <c r="J104" i="185"/>
  <c r="R103" i="185"/>
  <c r="Q103" i="185"/>
  <c r="P103" i="185"/>
  <c r="W102" i="185"/>
  <c r="V102" i="185"/>
  <c r="Q102" i="185"/>
  <c r="P102" i="185"/>
  <c r="U101" i="185"/>
  <c r="S101" i="185"/>
  <c r="S100" i="185" s="1"/>
  <c r="O101" i="185"/>
  <c r="O100" i="185" s="1"/>
  <c r="N101" i="185"/>
  <c r="N100" i="185" s="1"/>
  <c r="M101" i="185"/>
  <c r="M100" i="185" s="1"/>
  <c r="L101" i="185"/>
  <c r="L100" i="185" s="1"/>
  <c r="K101" i="185"/>
  <c r="K100" i="185" s="1"/>
  <c r="W98" i="185"/>
  <c r="Q97" i="185"/>
  <c r="P97" i="185"/>
  <c r="Q96" i="185"/>
  <c r="P96" i="185"/>
  <c r="W95" i="185"/>
  <c r="X95" i="185" s="1"/>
  <c r="V95" i="185"/>
  <c r="Q95" i="185"/>
  <c r="P95" i="185"/>
  <c r="W94" i="185"/>
  <c r="V94" i="185"/>
  <c r="R94" i="185"/>
  <c r="Q94" i="185"/>
  <c r="P94" i="185"/>
  <c r="W93" i="185"/>
  <c r="X93" i="185" s="1"/>
  <c r="V93" i="185"/>
  <c r="R93" i="185"/>
  <c r="Q93" i="185"/>
  <c r="P93" i="185"/>
  <c r="W92" i="185"/>
  <c r="X92" i="185" s="1"/>
  <c r="V92" i="185"/>
  <c r="R92" i="185"/>
  <c r="Q92" i="185"/>
  <c r="P92" i="185"/>
  <c r="J92" i="185"/>
  <c r="T91" i="185"/>
  <c r="W91" i="185" s="1"/>
  <c r="R91" i="185"/>
  <c r="Q91" i="185"/>
  <c r="P91" i="185"/>
  <c r="J91" i="185"/>
  <c r="U90" i="185"/>
  <c r="S90" i="185"/>
  <c r="S89" i="185" s="1"/>
  <c r="O90" i="185"/>
  <c r="O89" i="185" s="1"/>
  <c r="N90" i="185"/>
  <c r="N89" i="185" s="1"/>
  <c r="M90" i="185"/>
  <c r="M89" i="185" s="1"/>
  <c r="L90" i="185"/>
  <c r="L89" i="185" s="1"/>
  <c r="K90" i="185"/>
  <c r="K89" i="185" s="1"/>
  <c r="X88" i="185"/>
  <c r="R88" i="185"/>
  <c r="Q88" i="185"/>
  <c r="P88" i="185"/>
  <c r="X87" i="185"/>
  <c r="R87" i="185"/>
  <c r="R86" i="185" s="1"/>
  <c r="Q87" i="185"/>
  <c r="Q86" i="185" s="1"/>
  <c r="P87" i="185"/>
  <c r="P86" i="185" s="1"/>
  <c r="T86" i="185"/>
  <c r="X86" i="185" s="1"/>
  <c r="S86" i="185"/>
  <c r="O86" i="185"/>
  <c r="N86" i="185"/>
  <c r="M86" i="185"/>
  <c r="L86" i="185"/>
  <c r="K86" i="185"/>
  <c r="J86" i="185"/>
  <c r="W85" i="185"/>
  <c r="W84" i="185" s="1"/>
  <c r="V85" i="185"/>
  <c r="Q85" i="185"/>
  <c r="P85" i="185"/>
  <c r="P84" i="185" s="1"/>
  <c r="P83" i="185" s="1"/>
  <c r="N85" i="185"/>
  <c r="N84" i="185" s="1"/>
  <c r="N83" i="185" s="1"/>
  <c r="K85" i="185"/>
  <c r="K84" i="185" s="1"/>
  <c r="K83" i="185" s="1"/>
  <c r="U84" i="185"/>
  <c r="T84" i="185"/>
  <c r="T83" i="185" s="1"/>
  <c r="S84" i="185"/>
  <c r="S83" i="185" s="1"/>
  <c r="R84" i="185"/>
  <c r="R83" i="185" s="1"/>
  <c r="Q84" i="185"/>
  <c r="Q83" i="185" s="1"/>
  <c r="O84" i="185"/>
  <c r="O83" i="185" s="1"/>
  <c r="M84" i="185"/>
  <c r="M83" i="185" s="1"/>
  <c r="L84" i="185"/>
  <c r="L83" i="185" s="1"/>
  <c r="J84" i="185"/>
  <c r="J83" i="185" s="1"/>
  <c r="W81" i="185"/>
  <c r="R81" i="185"/>
  <c r="J81" i="185"/>
  <c r="W80" i="185"/>
  <c r="X80" i="185" s="1"/>
  <c r="V80" i="185"/>
  <c r="S80" i="185"/>
  <c r="R80" i="185" s="1"/>
  <c r="J80" i="185"/>
  <c r="W79" i="185"/>
  <c r="V79" i="185"/>
  <c r="R79" i="185"/>
  <c r="J79" i="185"/>
  <c r="J77" i="185" s="1"/>
  <c r="J76" i="185" s="1"/>
  <c r="Z78" i="185"/>
  <c r="W78" i="185"/>
  <c r="X78" i="185" s="1"/>
  <c r="V78" i="185"/>
  <c r="R78" i="185"/>
  <c r="Q78" i="185"/>
  <c r="Q77" i="185" s="1"/>
  <c r="Q76" i="185" s="1"/>
  <c r="P78" i="185"/>
  <c r="P77" i="185" s="1"/>
  <c r="P76" i="185" s="1"/>
  <c r="U77" i="185"/>
  <c r="T77" i="185"/>
  <c r="T76" i="185" s="1"/>
  <c r="O77" i="185"/>
  <c r="O76" i="185" s="1"/>
  <c r="N77" i="185"/>
  <c r="N76" i="185" s="1"/>
  <c r="M77" i="185"/>
  <c r="M76" i="185" s="1"/>
  <c r="L77" i="185"/>
  <c r="L76" i="185" s="1"/>
  <c r="K77" i="185"/>
  <c r="K76" i="185" s="1"/>
  <c r="W75" i="185"/>
  <c r="V75" i="185"/>
  <c r="Q75" i="185"/>
  <c r="P75" i="185"/>
  <c r="J75" i="185"/>
  <c r="J72" i="185" s="1"/>
  <c r="J71" i="185" s="1"/>
  <c r="W74" i="185"/>
  <c r="X74" i="185" s="1"/>
  <c r="V74" i="185"/>
  <c r="R74" i="185"/>
  <c r="R72" i="185" s="1"/>
  <c r="R71" i="185" s="1"/>
  <c r="W73" i="185"/>
  <c r="V73" i="185"/>
  <c r="Q73" i="185"/>
  <c r="Q72" i="185" s="1"/>
  <c r="Q71" i="185" s="1"/>
  <c r="P73" i="185"/>
  <c r="U72" i="185"/>
  <c r="T72" i="185"/>
  <c r="T71" i="185" s="1"/>
  <c r="S72" i="185"/>
  <c r="S71" i="185" s="1"/>
  <c r="O72" i="185"/>
  <c r="O71" i="185" s="1"/>
  <c r="N72" i="185"/>
  <c r="N71" i="185" s="1"/>
  <c r="M72" i="185"/>
  <c r="M71" i="185" s="1"/>
  <c r="L72" i="185"/>
  <c r="L71" i="185" s="1"/>
  <c r="K72" i="185"/>
  <c r="K71" i="185" s="1"/>
  <c r="U71" i="185"/>
  <c r="W70" i="185"/>
  <c r="X70" i="185" s="1"/>
  <c r="Z69" i="185"/>
  <c r="X69" i="185"/>
  <c r="R69" i="185"/>
  <c r="Q69" i="185"/>
  <c r="P69" i="185"/>
  <c r="Z68" i="185"/>
  <c r="X68" i="185"/>
  <c r="V68" i="185"/>
  <c r="R68" i="185"/>
  <c r="Q68" i="185"/>
  <c r="P68" i="185"/>
  <c r="R67" i="185"/>
  <c r="Q67" i="185"/>
  <c r="P67" i="185"/>
  <c r="Q66" i="185"/>
  <c r="P66" i="185"/>
  <c r="Q65" i="185"/>
  <c r="P65" i="185"/>
  <c r="T64" i="185"/>
  <c r="V64" i="185" s="1"/>
  <c r="P64" i="185"/>
  <c r="R64" i="185"/>
  <c r="Q64" i="185"/>
  <c r="J64" i="185"/>
  <c r="J63" i="185" s="1"/>
  <c r="U63" i="185"/>
  <c r="S63" i="185"/>
  <c r="O63" i="185"/>
  <c r="N63" i="185"/>
  <c r="M63" i="185"/>
  <c r="L63" i="185"/>
  <c r="K63" i="185"/>
  <c r="X62" i="185"/>
  <c r="S62" i="185"/>
  <c r="S61" i="185" s="1"/>
  <c r="Q62" i="185"/>
  <c r="Q61" i="185" s="1"/>
  <c r="P62" i="185"/>
  <c r="P61" i="185" s="1"/>
  <c r="W61" i="185"/>
  <c r="U61" i="185"/>
  <c r="T61" i="185"/>
  <c r="O61" i="185"/>
  <c r="N61" i="185"/>
  <c r="M61" i="185"/>
  <c r="L61" i="185"/>
  <c r="K61" i="185"/>
  <c r="J61" i="185"/>
  <c r="X58" i="185"/>
  <c r="X55" i="185"/>
  <c r="X54" i="185"/>
  <c r="X53" i="185"/>
  <c r="X52" i="185"/>
  <c r="Q52" i="185"/>
  <c r="P52" i="185"/>
  <c r="X51" i="185"/>
  <c r="Q51" i="185"/>
  <c r="P51" i="185"/>
  <c r="X50" i="185"/>
  <c r="Q50" i="185"/>
  <c r="P50" i="185"/>
  <c r="T49" i="185"/>
  <c r="X49" i="185" s="1"/>
  <c r="X48" i="185"/>
  <c r="X47" i="185"/>
  <c r="X46" i="185"/>
  <c r="S44" i="185"/>
  <c r="S39" i="185"/>
  <c r="I36" i="185"/>
  <c r="H36" i="185"/>
  <c r="I35" i="185"/>
  <c r="H35" i="185"/>
  <c r="G35" i="185"/>
  <c r="I34" i="185"/>
  <c r="H34" i="185"/>
  <c r="G34" i="185"/>
  <c r="G37" i="185" s="1"/>
  <c r="Y33" i="185"/>
  <c r="Y32" i="185"/>
  <c r="Y31" i="185"/>
  <c r="Y19" i="185"/>
  <c r="Y18" i="185" s="1"/>
  <c r="Y17" i="185" s="1"/>
  <c r="Y16" i="185" s="1"/>
  <c r="S18" i="185"/>
  <c r="S17" i="185" s="1"/>
  <c r="S16" i="185" s="1"/>
  <c r="J191" i="185" l="1"/>
  <c r="J190" i="185" s="1"/>
  <c r="N82" i="185"/>
  <c r="N60" i="185"/>
  <c r="N229" i="185"/>
  <c r="N162" i="185"/>
  <c r="W243" i="185"/>
  <c r="V313" i="185"/>
  <c r="N499" i="185"/>
  <c r="S77" i="185"/>
  <c r="S76" i="185" s="1"/>
  <c r="V359" i="185"/>
  <c r="O229" i="185"/>
  <c r="M283" i="185"/>
  <c r="V251" i="185"/>
  <c r="V355" i="185"/>
  <c r="L499" i="185"/>
  <c r="R101" i="185"/>
  <c r="R100" i="185" s="1"/>
  <c r="K354" i="185"/>
  <c r="J90" i="185"/>
  <c r="J89" i="185" s="1"/>
  <c r="R143" i="185"/>
  <c r="R142" i="185" s="1"/>
  <c r="X153" i="185"/>
  <c r="J207" i="185"/>
  <c r="J206" i="185" s="1"/>
  <c r="X243" i="185"/>
  <c r="J259" i="185"/>
  <c r="J258" i="185" s="1"/>
  <c r="J249" i="185" s="1"/>
  <c r="O499" i="185"/>
  <c r="O450" i="185" s="1"/>
  <c r="O42" i="185" s="1"/>
  <c r="V185" i="185"/>
  <c r="O354" i="185"/>
  <c r="R359" i="185"/>
  <c r="V72" i="185"/>
  <c r="K234" i="185"/>
  <c r="K233" i="185" s="1"/>
  <c r="K229" i="185" s="1"/>
  <c r="M249" i="185"/>
  <c r="X216" i="185"/>
  <c r="M382" i="185"/>
  <c r="M381" i="185" s="1"/>
  <c r="M380" i="185" s="1"/>
  <c r="J60" i="185"/>
  <c r="J59" i="185" s="1"/>
  <c r="R207" i="185"/>
  <c r="R206" i="185" s="1"/>
  <c r="V467" i="185"/>
  <c r="X479" i="185"/>
  <c r="J499" i="185"/>
  <c r="R499" i="185"/>
  <c r="X565" i="185"/>
  <c r="X567" i="185"/>
  <c r="T499" i="185"/>
  <c r="J229" i="185"/>
  <c r="X253" i="185"/>
  <c r="N283" i="185"/>
  <c r="Q382" i="185"/>
  <c r="Q381" i="185" s="1"/>
  <c r="M499" i="185"/>
  <c r="U312" i="185"/>
  <c r="U311" i="185" s="1"/>
  <c r="V311" i="185" s="1"/>
  <c r="Q499" i="185"/>
  <c r="V184" i="185"/>
  <c r="J454" i="185"/>
  <c r="S470" i="185"/>
  <c r="S469" i="185" s="1"/>
  <c r="S454" i="185" s="1"/>
  <c r="X219" i="185"/>
  <c r="X277" i="185"/>
  <c r="M354" i="185"/>
  <c r="K454" i="185"/>
  <c r="V470" i="185"/>
  <c r="X553" i="185"/>
  <c r="X555" i="185"/>
  <c r="O179" i="185"/>
  <c r="J272" i="185"/>
  <c r="J271" i="185" s="1"/>
  <c r="J368" i="185"/>
  <c r="J367" i="185" s="1"/>
  <c r="X518" i="185"/>
  <c r="X549" i="185"/>
  <c r="X551" i="185"/>
  <c r="Q245" i="185"/>
  <c r="Q295" i="185"/>
  <c r="Q294" i="185" s="1"/>
  <c r="X528" i="185"/>
  <c r="X541" i="185"/>
  <c r="X543" i="185"/>
  <c r="X573" i="185"/>
  <c r="R255" i="185"/>
  <c r="R254" i="185" s="1"/>
  <c r="R249" i="185" s="1"/>
  <c r="V463" i="185"/>
  <c r="X465" i="185"/>
  <c r="W467" i="185"/>
  <c r="X467" i="185" s="1"/>
  <c r="W500" i="185"/>
  <c r="X500" i="185" s="1"/>
  <c r="X537" i="185"/>
  <c r="X539" i="185"/>
  <c r="X569" i="185"/>
  <c r="V301" i="185"/>
  <c r="M343" i="185"/>
  <c r="X456" i="185"/>
  <c r="W455" i="185"/>
  <c r="W493" i="185"/>
  <c r="X493" i="185" s="1"/>
  <c r="L138" i="185"/>
  <c r="M82" i="185"/>
  <c r="X105" i="185"/>
  <c r="K191" i="185"/>
  <c r="K190" i="185" s="1"/>
  <c r="K179" i="185" s="1"/>
  <c r="T264" i="185"/>
  <c r="X264" i="185" s="1"/>
  <c r="R272" i="185"/>
  <c r="R271" i="185" s="1"/>
  <c r="R270" i="185" s="1"/>
  <c r="K283" i="185"/>
  <c r="S283" i="185"/>
  <c r="P302" i="185"/>
  <c r="P301" i="185" s="1"/>
  <c r="N343" i="185"/>
  <c r="P355" i="185"/>
  <c r="V451" i="185"/>
  <c r="U469" i="185"/>
  <c r="U454" i="185" s="1"/>
  <c r="X504" i="185"/>
  <c r="X520" i="185"/>
  <c r="Q131" i="185"/>
  <c r="Q130" i="185" s="1"/>
  <c r="W245" i="185"/>
  <c r="X245" i="185" s="1"/>
  <c r="L283" i="185"/>
  <c r="J302" i="185"/>
  <c r="J301" i="185" s="1"/>
  <c r="J283" i="185" s="1"/>
  <c r="Q302" i="185"/>
  <c r="Q301" i="185" s="1"/>
  <c r="O343" i="185"/>
  <c r="O342" i="185" s="1"/>
  <c r="W355" i="185"/>
  <c r="X355" i="185" s="1"/>
  <c r="R354" i="185"/>
  <c r="L354" i="185"/>
  <c r="P382" i="185"/>
  <c r="P381" i="185" s="1"/>
  <c r="X494" i="185"/>
  <c r="K499" i="185"/>
  <c r="S499" i="185"/>
  <c r="V502" i="185"/>
  <c r="X517" i="185"/>
  <c r="J112" i="185"/>
  <c r="V224" i="185"/>
  <c r="O249" i="185"/>
  <c r="O283" i="185"/>
  <c r="L418" i="185"/>
  <c r="R423" i="185"/>
  <c r="R418" i="185" s="1"/>
  <c r="N454" i="185"/>
  <c r="N450" i="185" s="1"/>
  <c r="N42" i="185" s="1"/>
  <c r="X461" i="185"/>
  <c r="L60" i="185"/>
  <c r="L59" i="185" s="1"/>
  <c r="R112" i="185"/>
  <c r="L179" i="185"/>
  <c r="V277" i="185"/>
  <c r="J346" i="185"/>
  <c r="W418" i="185"/>
  <c r="P499" i="185"/>
  <c r="R454" i="185"/>
  <c r="R450" i="185" s="1"/>
  <c r="R42" i="185" s="1"/>
  <c r="V77" i="185"/>
  <c r="X94" i="185"/>
  <c r="X102" i="185"/>
  <c r="V146" i="185"/>
  <c r="J162" i="185"/>
  <c r="X221" i="185"/>
  <c r="T250" i="185"/>
  <c r="X265" i="185"/>
  <c r="S359" i="185"/>
  <c r="S354" i="185" s="1"/>
  <c r="Q394" i="185"/>
  <c r="V500" i="185"/>
  <c r="X516" i="185"/>
  <c r="K200" i="185"/>
  <c r="V202" i="185"/>
  <c r="S200" i="185"/>
  <c r="S229" i="185"/>
  <c r="T270" i="185"/>
  <c r="V332" i="185"/>
  <c r="K343" i="185"/>
  <c r="X350" i="185"/>
  <c r="J354" i="185"/>
  <c r="V368" i="185"/>
  <c r="O382" i="185"/>
  <c r="O381" i="185" s="1"/>
  <c r="O380" i="185" s="1"/>
  <c r="W383" i="185"/>
  <c r="X383" i="185" s="1"/>
  <c r="X462" i="185"/>
  <c r="X468" i="185"/>
  <c r="X471" i="185"/>
  <c r="W480" i="185"/>
  <c r="X480" i="185" s="1"/>
  <c r="U499" i="185"/>
  <c r="X371" i="185"/>
  <c r="X372" i="185"/>
  <c r="W470" i="185"/>
  <c r="X470" i="185" s="1"/>
  <c r="V84" i="185"/>
  <c r="X150" i="185"/>
  <c r="X171" i="185"/>
  <c r="L200" i="185"/>
  <c r="P224" i="185"/>
  <c r="X297" i="185"/>
  <c r="V215" i="185"/>
  <c r="U162" i="185"/>
  <c r="Q90" i="185"/>
  <c r="Q89" i="185" s="1"/>
  <c r="O162" i="185"/>
  <c r="M200" i="185"/>
  <c r="X75" i="185"/>
  <c r="L162" i="185"/>
  <c r="Q123" i="185"/>
  <c r="Q122" i="185" s="1"/>
  <c r="Q115" i="185" s="1"/>
  <c r="P265" i="185"/>
  <c r="P264" i="185" s="1"/>
  <c r="L454" i="185"/>
  <c r="L450" i="185" s="1"/>
  <c r="L42" i="185" s="1"/>
  <c r="O454" i="185"/>
  <c r="P63" i="185"/>
  <c r="P60" i="185" s="1"/>
  <c r="P90" i="185"/>
  <c r="P89" i="185" s="1"/>
  <c r="Q186" i="185"/>
  <c r="Q185" i="185" s="1"/>
  <c r="Q207" i="185"/>
  <c r="Q206" i="185" s="1"/>
  <c r="V176" i="185"/>
  <c r="Q181" i="185"/>
  <c r="Q180" i="185" s="1"/>
  <c r="Q224" i="185"/>
  <c r="Q259" i="185"/>
  <c r="Q258" i="185" s="1"/>
  <c r="X474" i="185"/>
  <c r="X477" i="185"/>
  <c r="P207" i="185"/>
  <c r="P206" i="185" s="1"/>
  <c r="X238" i="185"/>
  <c r="X415" i="185"/>
  <c r="X416" i="185"/>
  <c r="M454" i="185"/>
  <c r="X483" i="185"/>
  <c r="Q454" i="185"/>
  <c r="P454" i="185"/>
  <c r="X460" i="185"/>
  <c r="U418" i="185"/>
  <c r="N418" i="185"/>
  <c r="R399" i="185"/>
  <c r="X422" i="185"/>
  <c r="P394" i="185"/>
  <c r="W398" i="185"/>
  <c r="W396" i="185" s="1"/>
  <c r="V427" i="185"/>
  <c r="T396" i="185"/>
  <c r="V396" i="185" s="1"/>
  <c r="M418" i="185"/>
  <c r="T423" i="185"/>
  <c r="X423" i="185" s="1"/>
  <c r="W399" i="185"/>
  <c r="X399" i="185" s="1"/>
  <c r="V399" i="185"/>
  <c r="X414" i="185"/>
  <c r="T420" i="185"/>
  <c r="X420" i="185" s="1"/>
  <c r="Z422" i="185"/>
  <c r="V436" i="185"/>
  <c r="J418" i="185"/>
  <c r="W447" i="185"/>
  <c r="X447" i="185" s="1"/>
  <c r="V446" i="185"/>
  <c r="O418" i="185"/>
  <c r="P418" i="185"/>
  <c r="K418" i="185"/>
  <c r="S418" i="185"/>
  <c r="U60" i="185"/>
  <c r="X81" i="185"/>
  <c r="K82" i="185"/>
  <c r="Q101" i="185"/>
  <c r="Q100" i="185" s="1"/>
  <c r="R123" i="185"/>
  <c r="R122" i="185" s="1"/>
  <c r="R115" i="185" s="1"/>
  <c r="M138" i="185"/>
  <c r="J138" i="185"/>
  <c r="K162" i="185"/>
  <c r="X170" i="185"/>
  <c r="P191" i="185"/>
  <c r="P190" i="185" s="1"/>
  <c r="O60" i="185"/>
  <c r="O59" i="185" s="1"/>
  <c r="L82" i="185"/>
  <c r="X107" i="185"/>
  <c r="K115" i="185"/>
  <c r="X132" i="185"/>
  <c r="S60" i="185"/>
  <c r="R63" i="185"/>
  <c r="V153" i="185"/>
  <c r="N200" i="185"/>
  <c r="M60" i="185"/>
  <c r="M59" i="185" s="1"/>
  <c r="U76" i="185"/>
  <c r="V76" i="185" s="1"/>
  <c r="X134" i="185"/>
  <c r="P131" i="185"/>
  <c r="P130" i="185" s="1"/>
  <c r="K60" i="185"/>
  <c r="K59" i="185" s="1"/>
  <c r="X114" i="185"/>
  <c r="O115" i="185"/>
  <c r="J131" i="185"/>
  <c r="J130" i="185" s="1"/>
  <c r="J115" i="185" s="1"/>
  <c r="S82" i="185"/>
  <c r="R186" i="185"/>
  <c r="R185" i="185" s="1"/>
  <c r="X104" i="185"/>
  <c r="X133" i="185"/>
  <c r="X148" i="185"/>
  <c r="T165" i="185"/>
  <c r="Z165" i="185" s="1"/>
  <c r="X321" i="185"/>
  <c r="R90" i="185"/>
  <c r="R89" i="185" s="1"/>
  <c r="M162" i="185"/>
  <c r="W251" i="185"/>
  <c r="W250" i="185" s="1"/>
  <c r="X252" i="185"/>
  <c r="W319" i="185"/>
  <c r="X319" i="185" s="1"/>
  <c r="Q169" i="185"/>
  <c r="Q168" i="185" s="1"/>
  <c r="Q162" i="185" s="1"/>
  <c r="Q191" i="185"/>
  <c r="Q190" i="185" s="1"/>
  <c r="U214" i="185"/>
  <c r="V214" i="185" s="1"/>
  <c r="L229" i="185"/>
  <c r="W353" i="185"/>
  <c r="V353" i="185"/>
  <c r="X373" i="185"/>
  <c r="P147" i="185"/>
  <c r="P146" i="185" s="1"/>
  <c r="P138" i="185" s="1"/>
  <c r="V177" i="185"/>
  <c r="R191" i="185"/>
  <c r="R190" i="185" s="1"/>
  <c r="T256" i="185"/>
  <c r="V256" i="185" s="1"/>
  <c r="X314" i="185"/>
  <c r="W313" i="185"/>
  <c r="X313" i="185" s="1"/>
  <c r="P72" i="185"/>
  <c r="P71" i="185" s="1"/>
  <c r="N138" i="185"/>
  <c r="M179" i="185"/>
  <c r="X222" i="185"/>
  <c r="Q63" i="185"/>
  <c r="Q60" i="185" s="1"/>
  <c r="Q59" i="185" s="1"/>
  <c r="X189" i="185"/>
  <c r="V191" i="185"/>
  <c r="V190" i="185" s="1"/>
  <c r="N249" i="185"/>
  <c r="P255" i="185"/>
  <c r="P254" i="185" s="1"/>
  <c r="X310" i="185"/>
  <c r="V71" i="185"/>
  <c r="R77" i="185"/>
  <c r="R76" i="185" s="1"/>
  <c r="U83" i="185"/>
  <c r="V83" i="185" s="1"/>
  <c r="J101" i="185"/>
  <c r="J100" i="185" s="1"/>
  <c r="J82" i="185" s="1"/>
  <c r="Q147" i="185"/>
  <c r="Q146" i="185" s="1"/>
  <c r="Q138" i="185" s="1"/>
  <c r="R169" i="185"/>
  <c r="R168" i="185" s="1"/>
  <c r="R162" i="185" s="1"/>
  <c r="J179" i="185"/>
  <c r="P181" i="185"/>
  <c r="P180" i="185" s="1"/>
  <c r="P186" i="185"/>
  <c r="P185" i="185" s="1"/>
  <c r="W112" i="185"/>
  <c r="X112" i="185" s="1"/>
  <c r="N115" i="185"/>
  <c r="V147" i="185"/>
  <c r="R147" i="185"/>
  <c r="R146" i="185" s="1"/>
  <c r="R138" i="185" s="1"/>
  <c r="X174" i="185"/>
  <c r="T183" i="185"/>
  <c r="W183" i="185" s="1"/>
  <c r="J218" i="185"/>
  <c r="J217" i="185" s="1"/>
  <c r="S249" i="185"/>
  <c r="U343" i="185"/>
  <c r="J343" i="185"/>
  <c r="J342" i="185" s="1"/>
  <c r="Q359" i="185"/>
  <c r="P234" i="185"/>
  <c r="P233" i="185" s="1"/>
  <c r="Q255" i="185"/>
  <c r="Q254" i="185" s="1"/>
  <c r="P259" i="185"/>
  <c r="P258" i="185" s="1"/>
  <c r="W272" i="185"/>
  <c r="W271" i="185" s="1"/>
  <c r="P295" i="185"/>
  <c r="P294" i="185" s="1"/>
  <c r="V302" i="185"/>
  <c r="L343" i="185"/>
  <c r="L342" i="185" s="1"/>
  <c r="X363" i="185"/>
  <c r="X370" i="185"/>
  <c r="M229" i="185"/>
  <c r="R302" i="185"/>
  <c r="R301" i="185" s="1"/>
  <c r="R283" i="185" s="1"/>
  <c r="V349" i="185"/>
  <c r="R382" i="185"/>
  <c r="R381" i="185" s="1"/>
  <c r="R380" i="185" s="1"/>
  <c r="V391" i="185"/>
  <c r="J224" i="185"/>
  <c r="R224" i="185"/>
  <c r="R200" i="185" s="1"/>
  <c r="P272" i="185"/>
  <c r="P271" i="185" s="1"/>
  <c r="P270" i="185" s="1"/>
  <c r="Q285" i="185"/>
  <c r="Q284" i="185" s="1"/>
  <c r="X309" i="185"/>
  <c r="W359" i="185"/>
  <c r="X362" i="185"/>
  <c r="S382" i="185"/>
  <c r="S381" i="185" s="1"/>
  <c r="S380" i="185" s="1"/>
  <c r="P245" i="185"/>
  <c r="Q346" i="185"/>
  <c r="Q343" i="185" s="1"/>
  <c r="V367" i="185"/>
  <c r="J382" i="185"/>
  <c r="J381" i="185" s="1"/>
  <c r="J380" i="185" s="1"/>
  <c r="Q218" i="185"/>
  <c r="Q217" i="185" s="1"/>
  <c r="P218" i="185"/>
  <c r="P217" i="185" s="1"/>
  <c r="N382" i="185"/>
  <c r="N381" i="185" s="1"/>
  <c r="N380" i="185" s="1"/>
  <c r="K382" i="185"/>
  <c r="K381" i="185" s="1"/>
  <c r="K380" i="185" s="1"/>
  <c r="T97" i="185"/>
  <c r="U100" i="185"/>
  <c r="X61" i="185"/>
  <c r="X91" i="185"/>
  <c r="V201" i="185"/>
  <c r="T210" i="185"/>
  <c r="W64" i="185"/>
  <c r="Z64" i="185"/>
  <c r="X84" i="185"/>
  <c r="W83" i="185"/>
  <c r="T67" i="185"/>
  <c r="T96" i="185"/>
  <c r="G33" i="185"/>
  <c r="O82" i="185"/>
  <c r="T66" i="185"/>
  <c r="N59" i="185"/>
  <c r="T141" i="185"/>
  <c r="V61" i="185"/>
  <c r="R62" i="185"/>
  <c r="R61" i="185" s="1"/>
  <c r="X73" i="185"/>
  <c r="X79" i="185"/>
  <c r="P101" i="185"/>
  <c r="P100" i="185" s="1"/>
  <c r="S162" i="185"/>
  <c r="T173" i="185"/>
  <c r="X177" i="185"/>
  <c r="W176" i="185"/>
  <c r="X176" i="185" s="1"/>
  <c r="U179" i="185"/>
  <c r="W77" i="185"/>
  <c r="X85" i="185"/>
  <c r="L115" i="185"/>
  <c r="P123" i="185"/>
  <c r="P122" i="185" s="1"/>
  <c r="W131" i="185"/>
  <c r="K138" i="185"/>
  <c r="U139" i="185"/>
  <c r="W198" i="185"/>
  <c r="X198" i="185" s="1"/>
  <c r="X199" i="185"/>
  <c r="O200" i="185"/>
  <c r="W224" i="185"/>
  <c r="X224" i="185" s="1"/>
  <c r="X227" i="185"/>
  <c r="T103" i="185"/>
  <c r="T118" i="185"/>
  <c r="W147" i="185"/>
  <c r="X149" i="185"/>
  <c r="X184" i="185"/>
  <c r="X204" i="185"/>
  <c r="W72" i="185"/>
  <c r="X113" i="185"/>
  <c r="M115" i="185"/>
  <c r="S123" i="185"/>
  <c r="S122" i="185" s="1"/>
  <c r="S115" i="185" s="1"/>
  <c r="T129" i="185"/>
  <c r="V131" i="185"/>
  <c r="U130" i="185"/>
  <c r="S138" i="185"/>
  <c r="P171" i="185"/>
  <c r="P169" i="185" s="1"/>
  <c r="P168" i="185" s="1"/>
  <c r="P162" i="185" s="1"/>
  <c r="S179" i="185"/>
  <c r="O138" i="185"/>
  <c r="U89" i="185"/>
  <c r="X144" i="185"/>
  <c r="X202" i="185"/>
  <c r="W201" i="185"/>
  <c r="V91" i="185"/>
  <c r="X197" i="185"/>
  <c r="T240" i="185"/>
  <c r="V245" i="185"/>
  <c r="W109" i="185"/>
  <c r="N179" i="185"/>
  <c r="T152" i="185"/>
  <c r="T164" i="185"/>
  <c r="V186" i="185"/>
  <c r="W186" i="185"/>
  <c r="W191" i="185"/>
  <c r="X178" i="185"/>
  <c r="Q203" i="185"/>
  <c r="X215" i="185"/>
  <c r="W214" i="185"/>
  <c r="X214" i="185" s="1"/>
  <c r="X195" i="185"/>
  <c r="W234" i="185"/>
  <c r="X269" i="185"/>
  <c r="X192" i="185"/>
  <c r="U217" i="185"/>
  <c r="V217" i="185" s="1"/>
  <c r="V218" i="185"/>
  <c r="L249" i="185"/>
  <c r="V347" i="185"/>
  <c r="W347" i="185"/>
  <c r="T346" i="185"/>
  <c r="V346" i="185" s="1"/>
  <c r="W218" i="185"/>
  <c r="U229" i="185"/>
  <c r="Q234" i="185"/>
  <c r="Q233" i="185" s="1"/>
  <c r="S270" i="185"/>
  <c r="X220" i="185"/>
  <c r="R235" i="185"/>
  <c r="R234" i="185" s="1"/>
  <c r="R233" i="185" s="1"/>
  <c r="R229" i="185" s="1"/>
  <c r="T257" i="185"/>
  <c r="T263" i="185"/>
  <c r="W316" i="185"/>
  <c r="K249" i="185"/>
  <c r="X306" i="185"/>
  <c r="W351" i="185"/>
  <c r="V351" i="185"/>
  <c r="U249" i="185"/>
  <c r="Q272" i="185"/>
  <c r="Q271" i="185" s="1"/>
  <c r="Q270" i="185" s="1"/>
  <c r="V271" i="185"/>
  <c r="X349" i="185"/>
  <c r="U283" i="185"/>
  <c r="X305" i="185"/>
  <c r="X260" i="185"/>
  <c r="U270" i="185"/>
  <c r="V270" i="185" s="1"/>
  <c r="X296" i="185"/>
  <c r="V352" i="185"/>
  <c r="W352" i="185"/>
  <c r="N354" i="185"/>
  <c r="N342" i="185" s="1"/>
  <c r="V272" i="185"/>
  <c r="X307" i="185"/>
  <c r="X275" i="185"/>
  <c r="P285" i="185"/>
  <c r="P284" i="185" s="1"/>
  <c r="S316" i="185"/>
  <c r="R319" i="185"/>
  <c r="R316" i="185" s="1"/>
  <c r="V319" i="185"/>
  <c r="U316" i="185"/>
  <c r="T345" i="185"/>
  <c r="S344" i="185"/>
  <c r="S343" i="185" s="1"/>
  <c r="R345" i="185"/>
  <c r="R344" i="185" s="1"/>
  <c r="R376" i="185"/>
  <c r="R368" i="185" s="1"/>
  <c r="R367" i="185" s="1"/>
  <c r="S368" i="185"/>
  <c r="S367" i="185" s="1"/>
  <c r="W304" i="185"/>
  <c r="V304" i="185"/>
  <c r="T324" i="185"/>
  <c r="T316" i="185" s="1"/>
  <c r="X332" i="185"/>
  <c r="X348" i="185"/>
  <c r="X365" i="185"/>
  <c r="X392" i="185"/>
  <c r="W391" i="185"/>
  <c r="X391" i="185" s="1"/>
  <c r="V312" i="185"/>
  <c r="V331" i="185"/>
  <c r="P346" i="185"/>
  <c r="P343" i="185" s="1"/>
  <c r="W368" i="185"/>
  <c r="X374" i="185"/>
  <c r="U382" i="185"/>
  <c r="V383" i="185"/>
  <c r="X322" i="185"/>
  <c r="R346" i="185"/>
  <c r="T386" i="185"/>
  <c r="W445" i="185"/>
  <c r="X445" i="185" s="1"/>
  <c r="U441" i="185"/>
  <c r="W441" i="185"/>
  <c r="P359" i="185"/>
  <c r="P354" i="185" s="1"/>
  <c r="Q355" i="185"/>
  <c r="U354" i="185"/>
  <c r="T354" i="185"/>
  <c r="T389" i="185"/>
  <c r="T454" i="185"/>
  <c r="V455" i="185"/>
  <c r="J450" i="185"/>
  <c r="J42" i="185" s="1"/>
  <c r="L382" i="185"/>
  <c r="L381" i="185" s="1"/>
  <c r="L380" i="185" s="1"/>
  <c r="T395" i="185"/>
  <c r="W463" i="185"/>
  <c r="X463" i="185" s="1"/>
  <c r="X466" i="185"/>
  <c r="X476" i="185"/>
  <c r="X457" i="185"/>
  <c r="V398" i="185"/>
  <c r="X433" i="185"/>
  <c r="W448" i="185"/>
  <c r="X448" i="185" s="1"/>
  <c r="T431" i="185"/>
  <c r="Z433" i="185"/>
  <c r="V447" i="185"/>
  <c r="W451" i="185"/>
  <c r="V449" i="185"/>
  <c r="X459" i="185"/>
  <c r="AA493" i="185"/>
  <c r="X525" i="185"/>
  <c r="X505" i="185"/>
  <c r="X495" i="185"/>
  <c r="X506" i="185"/>
  <c r="X512" i="185"/>
  <c r="X513" i="185"/>
  <c r="X521" i="185"/>
  <c r="X522" i="185"/>
  <c r="W502" i="185"/>
  <c r="Q354" i="185" l="1"/>
  <c r="V499" i="185"/>
  <c r="S59" i="185"/>
  <c r="T181" i="185"/>
  <c r="T180" i="185" s="1"/>
  <c r="W354" i="185"/>
  <c r="X354" i="185" s="1"/>
  <c r="K342" i="185"/>
  <c r="V264" i="185"/>
  <c r="W469" i="185"/>
  <c r="X469" i="185" s="1"/>
  <c r="J200" i="185"/>
  <c r="J57" i="185" s="1"/>
  <c r="Q229" i="185"/>
  <c r="Q450" i="185"/>
  <c r="Q42" i="185" s="1"/>
  <c r="T255" i="185"/>
  <c r="T254" i="185" s="1"/>
  <c r="Q283" i="185"/>
  <c r="M342" i="185"/>
  <c r="M45" i="185" s="1"/>
  <c r="S450" i="185"/>
  <c r="P283" i="185"/>
  <c r="X251" i="185"/>
  <c r="P82" i="185"/>
  <c r="R179" i="185"/>
  <c r="X398" i="185"/>
  <c r="W256" i="185"/>
  <c r="K450" i="185"/>
  <c r="K42" i="185" s="1"/>
  <c r="M450" i="185"/>
  <c r="M42" i="185" s="1"/>
  <c r="Q82" i="185"/>
  <c r="Q249" i="185"/>
  <c r="X250" i="185"/>
  <c r="Q380" i="185"/>
  <c r="U450" i="185"/>
  <c r="V469" i="185"/>
  <c r="K57" i="185"/>
  <c r="V250" i="185"/>
  <c r="U59" i="185"/>
  <c r="P450" i="185"/>
  <c r="P42" i="185" s="1"/>
  <c r="X359" i="185"/>
  <c r="P229" i="185"/>
  <c r="R82" i="185"/>
  <c r="U82" i="185"/>
  <c r="Q179" i="185"/>
  <c r="P200" i="185"/>
  <c r="P249" i="185"/>
  <c r="P380" i="185"/>
  <c r="W312" i="185"/>
  <c r="Q200" i="185"/>
  <c r="X272" i="185"/>
  <c r="P179" i="185"/>
  <c r="P59" i="185"/>
  <c r="V454" i="185"/>
  <c r="V420" i="185"/>
  <c r="V423" i="185"/>
  <c r="R343" i="185"/>
  <c r="R342" i="185" s="1"/>
  <c r="P115" i="185"/>
  <c r="X353" i="185"/>
  <c r="L45" i="185"/>
  <c r="S342" i="185"/>
  <c r="S57" i="185" s="1"/>
  <c r="S56" i="185" s="1"/>
  <c r="S43" i="185" s="1"/>
  <c r="S42" i="185" s="1"/>
  <c r="R60" i="185"/>
  <c r="R59" i="185" s="1"/>
  <c r="W165" i="185"/>
  <c r="V165" i="185"/>
  <c r="K30" i="185"/>
  <c r="K28" i="185" s="1"/>
  <c r="X441" i="185"/>
  <c r="V441" i="185"/>
  <c r="X368" i="185"/>
  <c r="W367" i="185"/>
  <c r="X367" i="185" s="1"/>
  <c r="W394" i="185"/>
  <c r="X396" i="185"/>
  <c r="X271" i="185"/>
  <c r="W270" i="185"/>
  <c r="X270" i="185" s="1"/>
  <c r="X109" i="185"/>
  <c r="W108" i="185"/>
  <c r="X108" i="185" s="1"/>
  <c r="W173" i="185"/>
  <c r="V173" i="185"/>
  <c r="T169" i="185"/>
  <c r="N57" i="185"/>
  <c r="N30" i="185"/>
  <c r="N28" i="185" s="1"/>
  <c r="N45" i="185"/>
  <c r="L30" i="185"/>
  <c r="L28" i="185" s="1"/>
  <c r="W302" i="185"/>
  <c r="X304" i="185"/>
  <c r="X256" i="185"/>
  <c r="W233" i="185"/>
  <c r="X240" i="185"/>
  <c r="T234" i="185"/>
  <c r="X234" i="185" s="1"/>
  <c r="V240" i="185"/>
  <c r="X72" i="185"/>
  <c r="W71" i="185"/>
  <c r="X71" i="185" s="1"/>
  <c r="W146" i="185"/>
  <c r="X146" i="185" s="1"/>
  <c r="X147" i="185"/>
  <c r="W130" i="185"/>
  <c r="X130" i="185" s="1"/>
  <c r="X131" i="185"/>
  <c r="U200" i="185"/>
  <c r="L57" i="185"/>
  <c r="V354" i="185"/>
  <c r="U342" i="185"/>
  <c r="V255" i="185"/>
  <c r="X201" i="185"/>
  <c r="O57" i="185"/>
  <c r="O30" i="185"/>
  <c r="O28" i="185" s="1"/>
  <c r="O45" i="185"/>
  <c r="W499" i="185"/>
  <c r="X499" i="185" s="1"/>
  <c r="X502" i="185"/>
  <c r="V431" i="185"/>
  <c r="X431" i="185"/>
  <c r="T418" i="185"/>
  <c r="T388" i="185"/>
  <c r="V388" i="185" s="1"/>
  <c r="W389" i="185"/>
  <c r="V389" i="185"/>
  <c r="T344" i="185"/>
  <c r="V345" i="185"/>
  <c r="X345" i="185"/>
  <c r="V257" i="185"/>
  <c r="W257" i="185"/>
  <c r="W255" i="185" s="1"/>
  <c r="T145" i="185"/>
  <c r="T140" i="185"/>
  <c r="W141" i="185"/>
  <c r="V141" i="185"/>
  <c r="V66" i="185"/>
  <c r="Z66" i="185"/>
  <c r="X66" i="185"/>
  <c r="T163" i="185"/>
  <c r="V164" i="185"/>
  <c r="W96" i="185"/>
  <c r="T90" i="185"/>
  <c r="V96" i="185"/>
  <c r="W67" i="185"/>
  <c r="V67" i="185"/>
  <c r="V97" i="185"/>
  <c r="W97" i="185"/>
  <c r="P342" i="185"/>
  <c r="X218" i="185"/>
  <c r="W217" i="185"/>
  <c r="X217" i="185" s="1"/>
  <c r="X347" i="185"/>
  <c r="W346" i="185"/>
  <c r="X152" i="185"/>
  <c r="V152" i="185"/>
  <c r="V130" i="185"/>
  <c r="U115" i="185"/>
  <c r="W76" i="185"/>
  <c r="X76" i="185" s="1"/>
  <c r="X77" i="185"/>
  <c r="T65" i="185"/>
  <c r="X451" i="185"/>
  <c r="T450" i="185"/>
  <c r="V324" i="185"/>
  <c r="X186" i="185"/>
  <c r="W185" i="185"/>
  <c r="X185" i="185" s="1"/>
  <c r="V129" i="185"/>
  <c r="W129" i="185"/>
  <c r="T123" i="185"/>
  <c r="U138" i="185"/>
  <c r="Z210" i="185"/>
  <c r="W210" i="185"/>
  <c r="V210" i="185"/>
  <c r="T207" i="185"/>
  <c r="U381" i="185"/>
  <c r="X64" i="185"/>
  <c r="M30" i="185"/>
  <c r="M28" i="185" s="1"/>
  <c r="V395" i="185"/>
  <c r="X395" i="185"/>
  <c r="T394" i="185"/>
  <c r="V394" i="185" s="1"/>
  <c r="W190" i="185"/>
  <c r="X190" i="185" s="1"/>
  <c r="X191" i="185"/>
  <c r="T101" i="185"/>
  <c r="V103" i="185"/>
  <c r="W103" i="185"/>
  <c r="W181" i="185"/>
  <c r="X183" i="185"/>
  <c r="Q342" i="185"/>
  <c r="V386" i="185"/>
  <c r="T385" i="185"/>
  <c r="W386" i="185"/>
  <c r="X352" i="185"/>
  <c r="T300" i="185"/>
  <c r="X351" i="185"/>
  <c r="X316" i="185"/>
  <c r="W263" i="185"/>
  <c r="V263" i="185"/>
  <c r="W118" i="185"/>
  <c r="V118" i="185"/>
  <c r="V117" i="185" s="1"/>
  <c r="V116" i="185" s="1"/>
  <c r="T117" i="185"/>
  <c r="T116" i="185" s="1"/>
  <c r="X455" i="185"/>
  <c r="V316" i="185"/>
  <c r="X324" i="185"/>
  <c r="W311" i="185"/>
  <c r="X311" i="185" s="1"/>
  <c r="X312" i="185"/>
  <c r="T262" i="185"/>
  <c r="X83" i="185"/>
  <c r="W454" i="185" l="1"/>
  <c r="X454" i="185" s="1"/>
  <c r="V181" i="185"/>
  <c r="J30" i="185"/>
  <c r="J28" i="185" s="1"/>
  <c r="M57" i="185"/>
  <c r="S30" i="185"/>
  <c r="S28" i="185" s="1"/>
  <c r="V450" i="185"/>
  <c r="R30" i="185"/>
  <c r="R28" i="185" s="1"/>
  <c r="Q57" i="185"/>
  <c r="P45" i="185"/>
  <c r="X165" i="185"/>
  <c r="W164" i="185"/>
  <c r="Q45" i="185"/>
  <c r="T122" i="185"/>
  <c r="V122" i="185" s="1"/>
  <c r="V123" i="185"/>
  <c r="W385" i="185"/>
  <c r="X386" i="185"/>
  <c r="X255" i="185"/>
  <c r="W254" i="185"/>
  <c r="T100" i="185"/>
  <c r="V100" i="185" s="1"/>
  <c r="V101" i="185"/>
  <c r="U380" i="185"/>
  <c r="U57" i="185" s="1"/>
  <c r="T206" i="185"/>
  <c r="V207" i="185"/>
  <c r="W450" i="185"/>
  <c r="X450" i="185" s="1"/>
  <c r="V65" i="185"/>
  <c r="W65" i="185"/>
  <c r="Z65" i="185"/>
  <c r="T63" i="185"/>
  <c r="X257" i="185"/>
  <c r="R57" i="185"/>
  <c r="P57" i="185"/>
  <c r="V300" i="185"/>
  <c r="Z300" i="185"/>
  <c r="W300" i="185"/>
  <c r="T295" i="185"/>
  <c r="X210" i="185"/>
  <c r="W207" i="185"/>
  <c r="X181" i="185"/>
  <c r="W180" i="185"/>
  <c r="X118" i="185"/>
  <c r="W117" i="185"/>
  <c r="V163" i="185"/>
  <c r="X389" i="185"/>
  <c r="W388" i="185"/>
  <c r="X388" i="185" s="1"/>
  <c r="X346" i="185"/>
  <c r="W343" i="185"/>
  <c r="T168" i="185"/>
  <c r="V168" i="185" s="1"/>
  <c r="V169" i="185"/>
  <c r="X67" i="185"/>
  <c r="T233" i="185"/>
  <c r="X233" i="185" s="1"/>
  <c r="V234" i="185"/>
  <c r="W301" i="185"/>
  <c r="X301" i="185" s="1"/>
  <c r="X302" i="185"/>
  <c r="W262" i="185"/>
  <c r="V262" i="185"/>
  <c r="T259" i="185"/>
  <c r="X263" i="185"/>
  <c r="W123" i="185"/>
  <c r="X129" i="185"/>
  <c r="T139" i="185"/>
  <c r="V140" i="185"/>
  <c r="V145" i="185"/>
  <c r="T143" i="185"/>
  <c r="W145" i="185"/>
  <c r="X173" i="185"/>
  <c r="W169" i="185"/>
  <c r="Y39" i="185"/>
  <c r="Y35" i="185"/>
  <c r="Y34" i="185"/>
  <c r="Y40" i="185" s="1"/>
  <c r="Y37" i="185"/>
  <c r="Y36" i="185"/>
  <c r="T115" i="185"/>
  <c r="V115" i="185" s="1"/>
  <c r="V385" i="185"/>
  <c r="T382" i="185"/>
  <c r="X103" i="185"/>
  <c r="W101" i="185"/>
  <c r="X97" i="185"/>
  <c r="T89" i="185"/>
  <c r="V90" i="185"/>
  <c r="V254" i="185"/>
  <c r="T179" i="185"/>
  <c r="V179" i="185" s="1"/>
  <c r="V180" i="185"/>
  <c r="X394" i="185"/>
  <c r="W140" i="185"/>
  <c r="X141" i="185"/>
  <c r="X96" i="185"/>
  <c r="W90" i="185"/>
  <c r="T343" i="185"/>
  <c r="V344" i="185"/>
  <c r="X344" i="185"/>
  <c r="V418" i="185"/>
  <c r="X418" i="185"/>
  <c r="W229" i="185"/>
  <c r="X164" i="185" l="1"/>
  <c r="W163" i="185"/>
  <c r="X163" i="185" s="1"/>
  <c r="U56" i="185"/>
  <c r="T342" i="185"/>
  <c r="V342" i="185" s="1"/>
  <c r="V343" i="185"/>
  <c r="W89" i="185"/>
  <c r="X90" i="185"/>
  <c r="T381" i="185"/>
  <c r="V382" i="185"/>
  <c r="X145" i="185"/>
  <c r="W143" i="185"/>
  <c r="X117" i="185"/>
  <c r="W116" i="185"/>
  <c r="X300" i="185"/>
  <c r="W295" i="185"/>
  <c r="X385" i="185"/>
  <c r="W382" i="185"/>
  <c r="T142" i="185"/>
  <c r="V142" i="185" s="1"/>
  <c r="V143" i="185"/>
  <c r="V63" i="185"/>
  <c r="T60" i="185"/>
  <c r="T82" i="185"/>
  <c r="V82" i="185" s="1"/>
  <c r="V89" i="185"/>
  <c r="X262" i="185"/>
  <c r="W259" i="185"/>
  <c r="W206" i="185"/>
  <c r="X207" i="185"/>
  <c r="V206" i="185"/>
  <c r="T200" i="185"/>
  <c r="V200" i="185" s="1"/>
  <c r="X169" i="185"/>
  <c r="W168" i="185"/>
  <c r="X65" i="185"/>
  <c r="W63" i="185"/>
  <c r="X254" i="185"/>
  <c r="X101" i="185"/>
  <c r="W100" i="185"/>
  <c r="X100" i="185" s="1"/>
  <c r="V139" i="185"/>
  <c r="X343" i="185"/>
  <c r="W342" i="185"/>
  <c r="W139" i="185"/>
  <c r="X140" i="185"/>
  <c r="T258" i="185"/>
  <c r="V259" i="185"/>
  <c r="T229" i="185"/>
  <c r="V229" i="185" s="1"/>
  <c r="V233" i="185"/>
  <c r="X123" i="185"/>
  <c r="W122" i="185"/>
  <c r="X122" i="185" s="1"/>
  <c r="T162" i="185"/>
  <c r="V162" i="185" s="1"/>
  <c r="X180" i="185"/>
  <c r="W179" i="185"/>
  <c r="X179" i="185" s="1"/>
  <c r="T294" i="185"/>
  <c r="V295" i="185"/>
  <c r="T138" i="185" l="1"/>
  <c r="V138" i="185" s="1"/>
  <c r="W258" i="185"/>
  <c r="X259" i="185"/>
  <c r="X116" i="185"/>
  <c r="W115" i="185"/>
  <c r="X115" i="185" s="1"/>
  <c r="X139" i="185"/>
  <c r="X168" i="185"/>
  <c r="W162" i="185"/>
  <c r="X162" i="185" s="1"/>
  <c r="X89" i="185"/>
  <c r="W82" i="185"/>
  <c r="X82" i="185" s="1"/>
  <c r="T283" i="185"/>
  <c r="V283" i="185" s="1"/>
  <c r="V294" i="185"/>
  <c r="X295" i="185"/>
  <c r="W294" i="185"/>
  <c r="X143" i="185"/>
  <c r="W142" i="185"/>
  <c r="X142" i="185" s="1"/>
  <c r="V258" i="185"/>
  <c r="T249" i="185"/>
  <c r="V249" i="185" s="1"/>
  <c r="X63" i="185"/>
  <c r="W60" i="185"/>
  <c r="X229" i="185"/>
  <c r="X382" i="185"/>
  <c r="W381" i="185"/>
  <c r="X342" i="185"/>
  <c r="X206" i="185"/>
  <c r="W200" i="185"/>
  <c r="X200" i="185" s="1"/>
  <c r="T59" i="185"/>
  <c r="V60" i="185"/>
  <c r="T380" i="185"/>
  <c r="V380" i="185" s="1"/>
  <c r="V381" i="185"/>
  <c r="W138" i="185" l="1"/>
  <c r="X138" i="185" s="1"/>
  <c r="T57" i="185"/>
  <c r="T45" i="185"/>
  <c r="V59" i="185"/>
  <c r="U42" i="185"/>
  <c r="X258" i="185"/>
  <c r="W249" i="185"/>
  <c r="X249" i="185" s="1"/>
  <c r="X381" i="185"/>
  <c r="W380" i="185"/>
  <c r="X380" i="185" s="1"/>
  <c r="X60" i="185"/>
  <c r="W59" i="185"/>
  <c r="X294" i="185"/>
  <c r="W283" i="185"/>
  <c r="X283" i="185" s="1"/>
  <c r="W57" i="185" l="1"/>
  <c r="X59" i="185"/>
  <c r="T56" i="185"/>
  <c r="V57" i="185"/>
  <c r="T44" i="185"/>
  <c r="X44" i="185" s="1"/>
  <c r="X45" i="185"/>
  <c r="V56" i="185" l="1"/>
  <c r="W56" i="185"/>
  <c r="X57" i="185"/>
  <c r="W43" i="185" l="1"/>
  <c r="T42" i="185"/>
  <c r="V42" i="185" s="1"/>
  <c r="X56" i="185"/>
  <c r="V43" i="185"/>
  <c r="W42" i="185" l="1"/>
  <c r="X43" i="185"/>
  <c r="X42" i="185" l="1"/>
  <c r="V25" i="178" l="1"/>
  <c r="V23" i="178"/>
  <c r="U23" i="178" s="1"/>
  <c r="D23" i="178"/>
  <c r="Q20" i="178"/>
  <c r="T20" i="178" s="1"/>
  <c r="E20" i="178"/>
  <c r="AC20" i="178" s="1"/>
  <c r="AC19" i="178" l="1"/>
  <c r="AC11" i="178" s="1"/>
  <c r="AC10" i="178" s="1"/>
  <c r="AA20" i="178"/>
  <c r="AA19" i="178" s="1"/>
  <c r="S27" i="178"/>
  <c r="S26" i="178"/>
  <c r="U28" i="178" l="1"/>
  <c r="U27" i="178"/>
  <c r="M25" i="178" l="1"/>
  <c r="D25" i="178"/>
  <c r="C27" i="178"/>
  <c r="U25" i="178" l="1"/>
  <c r="C28" i="178"/>
  <c r="S28" i="178"/>
  <c r="S25" i="178" l="1"/>
  <c r="R27" i="178" l="1"/>
  <c r="R28" i="178"/>
  <c r="G25" i="178"/>
  <c r="R26" i="178" l="1"/>
  <c r="R25" i="178" s="1"/>
  <c r="W20" i="178" l="1"/>
  <c r="V13" i="178"/>
  <c r="U18" i="178"/>
  <c r="U13" i="178" s="1"/>
  <c r="D13" i="178"/>
  <c r="C18" i="178"/>
  <c r="Y13" i="178" l="1"/>
  <c r="C14" i="178" l="1"/>
  <c r="U20" i="178" l="1"/>
  <c r="U34" i="178"/>
  <c r="U31" i="178" s="1"/>
  <c r="W22" i="178"/>
  <c r="W19" i="178" s="1"/>
  <c r="V24" i="178"/>
  <c r="V22" i="178" s="1"/>
  <c r="U29" i="178"/>
  <c r="W13" i="178"/>
  <c r="W11" i="178" l="1"/>
  <c r="W10" i="178" s="1"/>
  <c r="U24" i="178"/>
  <c r="U22" i="178" s="1"/>
  <c r="U19" i="178" s="1"/>
  <c r="U11" i="178" s="1"/>
  <c r="U10" i="178" s="1"/>
  <c r="V19" i="178"/>
  <c r="V11" i="178" s="1"/>
  <c r="V10" i="178" s="1"/>
  <c r="P25" i="178" l="1"/>
  <c r="P24" i="178" s="1"/>
  <c r="M20" i="178" l="1"/>
  <c r="J20" i="178"/>
  <c r="G20" i="178"/>
  <c r="P20" i="178" l="1"/>
  <c r="S20" i="178" s="1"/>
  <c r="Z60" i="179" l="1"/>
  <c r="Z59" i="179" s="1"/>
  <c r="AB66" i="179"/>
  <c r="AF66" i="179" s="1"/>
  <c r="AE66" i="179" s="1"/>
  <c r="AB62" i="179"/>
  <c r="AF62" i="179" s="1"/>
  <c r="Y62" i="179"/>
  <c r="Y60" i="179" s="1"/>
  <c r="Y59" i="179" s="1"/>
  <c r="AB58" i="179"/>
  <c r="AA58" i="179" s="1"/>
  <c r="AE58" i="179" s="1"/>
  <c r="Y58" i="179"/>
  <c r="AF58" i="179" l="1"/>
  <c r="AB54" i="179"/>
  <c r="AF54" i="179" s="1"/>
  <c r="AE54" i="179" s="1"/>
  <c r="Y54" i="179"/>
  <c r="U54" i="179"/>
  <c r="I38" i="179"/>
  <c r="J38" i="179"/>
  <c r="K38" i="179"/>
  <c r="L38" i="179"/>
  <c r="M38" i="179"/>
  <c r="N38" i="179"/>
  <c r="O38" i="179"/>
  <c r="P38" i="179"/>
  <c r="Q38" i="179"/>
  <c r="R38" i="179"/>
  <c r="S38" i="179"/>
  <c r="T38" i="179"/>
  <c r="W38" i="179"/>
  <c r="X38" i="179"/>
  <c r="Z38" i="179"/>
  <c r="AB38" i="179"/>
  <c r="AC38" i="179"/>
  <c r="AD38" i="179"/>
  <c r="H38" i="179"/>
  <c r="AF38" i="179"/>
  <c r="AA38" i="179"/>
  <c r="V39" i="179"/>
  <c r="U39" i="179" s="1"/>
  <c r="U38" i="179" s="1"/>
  <c r="AF36" i="179"/>
  <c r="AA36" i="179"/>
  <c r="AE36" i="179" s="1"/>
  <c r="Y36" i="179"/>
  <c r="I18" i="179"/>
  <c r="J18" i="179"/>
  <c r="K18" i="179"/>
  <c r="L18" i="179"/>
  <c r="M18" i="179"/>
  <c r="N18" i="179"/>
  <c r="O18" i="179"/>
  <c r="P18" i="179"/>
  <c r="Q18" i="179"/>
  <c r="R18" i="179"/>
  <c r="S18" i="179"/>
  <c r="T18" i="179"/>
  <c r="W18" i="179"/>
  <c r="W14" i="179" s="1"/>
  <c r="X18" i="179"/>
  <c r="X14" i="179" s="1"/>
  <c r="Z18" i="179"/>
  <c r="AC18" i="179"/>
  <c r="AC14" i="179" s="1"/>
  <c r="AD18" i="179"/>
  <c r="AD14" i="179" s="1"/>
  <c r="AG18" i="179"/>
  <c r="AG14" i="179" s="1"/>
  <c r="H18" i="179"/>
  <c r="I24" i="179"/>
  <c r="J24" i="179"/>
  <c r="K24" i="179"/>
  <c r="L24" i="179"/>
  <c r="M24" i="179"/>
  <c r="N24" i="179"/>
  <c r="O24" i="179"/>
  <c r="P24" i="179"/>
  <c r="Q24" i="179"/>
  <c r="R24" i="179"/>
  <c r="S24" i="179"/>
  <c r="T24" i="179"/>
  <c r="U24" i="179"/>
  <c r="V24" i="179"/>
  <c r="Z24" i="179"/>
  <c r="H24" i="179"/>
  <c r="I15" i="179"/>
  <c r="J15" i="179"/>
  <c r="K15" i="179"/>
  <c r="L15" i="179"/>
  <c r="M15" i="179"/>
  <c r="N15" i="179"/>
  <c r="O15" i="179"/>
  <c r="P15" i="179"/>
  <c r="Q15" i="179"/>
  <c r="R15" i="179"/>
  <c r="S15" i="179"/>
  <c r="T15" i="179"/>
  <c r="U15" i="179"/>
  <c r="V15" i="179"/>
  <c r="Z15" i="179"/>
  <c r="H15" i="179"/>
  <c r="AB17" i="179"/>
  <c r="AA17" i="179" s="1"/>
  <c r="AE17" i="179" s="1"/>
  <c r="AE15" i="179" s="1"/>
  <c r="Y17" i="179"/>
  <c r="Y15" i="179" s="1"/>
  <c r="AB33" i="179"/>
  <c r="AB32" i="179"/>
  <c r="I30" i="179"/>
  <c r="J30" i="179"/>
  <c r="K30" i="179"/>
  <c r="L30" i="179"/>
  <c r="M30" i="179"/>
  <c r="N30" i="179"/>
  <c r="O30" i="179"/>
  <c r="P30" i="179"/>
  <c r="Q30" i="179"/>
  <c r="R30" i="179"/>
  <c r="S30" i="179"/>
  <c r="T30" i="179"/>
  <c r="U30" i="179"/>
  <c r="V30" i="179"/>
  <c r="Y30" i="179"/>
  <c r="Z30" i="179"/>
  <c r="H30" i="179"/>
  <c r="AB29" i="179"/>
  <c r="AF29" i="179" s="1"/>
  <c r="Y29" i="179"/>
  <c r="AB28" i="179"/>
  <c r="AF28" i="179" s="1"/>
  <c r="Y28" i="179"/>
  <c r="AB27" i="179"/>
  <c r="AF27" i="179" s="1"/>
  <c r="AE27" i="179" s="1"/>
  <c r="Y27" i="179"/>
  <c r="AB30" i="179" l="1"/>
  <c r="M14" i="179"/>
  <c r="O14" i="179"/>
  <c r="S14" i="179"/>
  <c r="K14" i="179"/>
  <c r="V38" i="179"/>
  <c r="AA15" i="179"/>
  <c r="H14" i="179"/>
  <c r="N14" i="179"/>
  <c r="AE38" i="179"/>
  <c r="AA27" i="179"/>
  <c r="AB15" i="179"/>
  <c r="T14" i="179"/>
  <c r="L14" i="179"/>
  <c r="R14" i="179"/>
  <c r="AF32" i="179"/>
  <c r="AF30" i="179" s="1"/>
  <c r="Q14" i="179"/>
  <c r="I14" i="179"/>
  <c r="J14" i="179"/>
  <c r="P14" i="179"/>
  <c r="Z14" i="179"/>
  <c r="AF17" i="179"/>
  <c r="AF15" i="179" s="1"/>
  <c r="AB26" i="179" l="1"/>
  <c r="Y26" i="179"/>
  <c r="Y24" i="179" s="1"/>
  <c r="AF26" i="179" l="1"/>
  <c r="AB24" i="179"/>
  <c r="AA26" i="179"/>
  <c r="AB23" i="179"/>
  <c r="AA23" i="179" s="1"/>
  <c r="Y23" i="179"/>
  <c r="AB22" i="179"/>
  <c r="AA22" i="179" s="1"/>
  <c r="Y22" i="179"/>
  <c r="AB21" i="179"/>
  <c r="AF21" i="179" s="1"/>
  <c r="Y20" i="179"/>
  <c r="A4" i="179"/>
  <c r="W69" i="179"/>
  <c r="AB69" i="179" s="1"/>
  <c r="AF69" i="179" s="1"/>
  <c r="AE69" i="179" s="1"/>
  <c r="U69" i="179"/>
  <c r="W68" i="179"/>
  <c r="AB68" i="179" s="1"/>
  <c r="U68" i="179"/>
  <c r="V67" i="179"/>
  <c r="T67" i="179"/>
  <c r="S67" i="179"/>
  <c r="R67" i="179"/>
  <c r="Q67" i="179"/>
  <c r="P67" i="179"/>
  <c r="O67" i="179"/>
  <c r="N67" i="179"/>
  <c r="M67" i="179"/>
  <c r="L67" i="179"/>
  <c r="K67" i="179"/>
  <c r="J67" i="179"/>
  <c r="I67" i="179"/>
  <c r="H67" i="179"/>
  <c r="AE64" i="179"/>
  <c r="AE63" i="179" s="1"/>
  <c r="AA66" i="179"/>
  <c r="AA64" i="179" s="1"/>
  <c r="AA63" i="179" s="1"/>
  <c r="Y66" i="179"/>
  <c r="Y64" i="179" s="1"/>
  <c r="Y63" i="179" s="1"/>
  <c r="AF64" i="179"/>
  <c r="AF63" i="179" s="1"/>
  <c r="AD64" i="179"/>
  <c r="AD63" i="179" s="1"/>
  <c r="AC64" i="179"/>
  <c r="AC63" i="179" s="1"/>
  <c r="AB64" i="179"/>
  <c r="AB63" i="179" s="1"/>
  <c r="Z64" i="179"/>
  <c r="Z63" i="179" s="1"/>
  <c r="X64" i="179"/>
  <c r="X63" i="179" s="1"/>
  <c r="W64" i="179"/>
  <c r="W63" i="179" s="1"/>
  <c r="V64" i="179"/>
  <c r="V63" i="179" s="1"/>
  <c r="U64" i="179"/>
  <c r="U63" i="179" s="1"/>
  <c r="T64" i="179"/>
  <c r="T63" i="179" s="1"/>
  <c r="S64" i="179"/>
  <c r="S63" i="179" s="1"/>
  <c r="R64" i="179"/>
  <c r="R63" i="179" s="1"/>
  <c r="Q64" i="179"/>
  <c r="Q63" i="179" s="1"/>
  <c r="P64" i="179"/>
  <c r="P63" i="179" s="1"/>
  <c r="O64" i="179"/>
  <c r="O63" i="179" s="1"/>
  <c r="N64" i="179"/>
  <c r="N63" i="179" s="1"/>
  <c r="M64" i="179"/>
  <c r="M63" i="179" s="1"/>
  <c r="L64" i="179"/>
  <c r="L63" i="179" s="1"/>
  <c r="K64" i="179"/>
  <c r="K63" i="179" s="1"/>
  <c r="J64" i="179"/>
  <c r="J63" i="179" s="1"/>
  <c r="I64" i="179"/>
  <c r="I63" i="179" s="1"/>
  <c r="H64" i="179"/>
  <c r="H63" i="179" s="1"/>
  <c r="AE62" i="179"/>
  <c r="AE60" i="179" s="1"/>
  <c r="AE59" i="179" s="1"/>
  <c r="AA62" i="179"/>
  <c r="AA60" i="179" s="1"/>
  <c r="AA59" i="179" s="1"/>
  <c r="U62" i="179"/>
  <c r="U60" i="179" s="1"/>
  <c r="U59" i="179" s="1"/>
  <c r="AF60" i="179"/>
  <c r="AF59" i="179" s="1"/>
  <c r="AB60" i="179"/>
  <c r="AB59" i="179" s="1"/>
  <c r="V60" i="179"/>
  <c r="V59" i="179" s="1"/>
  <c r="T60" i="179"/>
  <c r="T59" i="179" s="1"/>
  <c r="S60" i="179"/>
  <c r="S59" i="179" s="1"/>
  <c r="R60" i="179"/>
  <c r="R59" i="179" s="1"/>
  <c r="Q60" i="179"/>
  <c r="Q59" i="179" s="1"/>
  <c r="P60" i="179"/>
  <c r="P59" i="179" s="1"/>
  <c r="O60" i="179"/>
  <c r="O59" i="179" s="1"/>
  <c r="N60" i="179"/>
  <c r="N59" i="179" s="1"/>
  <c r="M60" i="179"/>
  <c r="M59" i="179" s="1"/>
  <c r="L60" i="179"/>
  <c r="L59" i="179" s="1"/>
  <c r="K60" i="179"/>
  <c r="K59" i="179" s="1"/>
  <c r="J60" i="179"/>
  <c r="J59" i="179" s="1"/>
  <c r="I60" i="179"/>
  <c r="I59" i="179" s="1"/>
  <c r="H60" i="179"/>
  <c r="H59" i="179" s="1"/>
  <c r="AA56" i="179"/>
  <c r="AA55" i="179" s="1"/>
  <c r="Y56" i="179"/>
  <c r="Y55" i="179" s="1"/>
  <c r="U58" i="179"/>
  <c r="U56" i="179" s="1"/>
  <c r="U55" i="179" s="1"/>
  <c r="AF56" i="179"/>
  <c r="AF55" i="179" s="1"/>
  <c r="AE56" i="179"/>
  <c r="AE55" i="179" s="1"/>
  <c r="AB56" i="179"/>
  <c r="AB55" i="179" s="1"/>
  <c r="Z56" i="179"/>
  <c r="Z55" i="179" s="1"/>
  <c r="V56" i="179"/>
  <c r="V55" i="179" s="1"/>
  <c r="T56" i="179"/>
  <c r="T55" i="179" s="1"/>
  <c r="S56" i="179"/>
  <c r="S55" i="179" s="1"/>
  <c r="R56" i="179"/>
  <c r="R55" i="179" s="1"/>
  <c r="Q56" i="179"/>
  <c r="Q55" i="179" s="1"/>
  <c r="P56" i="179"/>
  <c r="P55" i="179" s="1"/>
  <c r="O56" i="179"/>
  <c r="O55" i="179" s="1"/>
  <c r="N56" i="179"/>
  <c r="N55" i="179" s="1"/>
  <c r="M56" i="179"/>
  <c r="M55" i="179" s="1"/>
  <c r="L56" i="179"/>
  <c r="L55" i="179" s="1"/>
  <c r="K56" i="179"/>
  <c r="K55" i="179" s="1"/>
  <c r="J56" i="179"/>
  <c r="J55" i="179" s="1"/>
  <c r="I56" i="179"/>
  <c r="I55" i="179" s="1"/>
  <c r="H56" i="179"/>
  <c r="H55" i="179" s="1"/>
  <c r="AE52" i="179"/>
  <c r="AE51" i="179" s="1"/>
  <c r="Y52" i="179"/>
  <c r="Y51" i="179" s="1"/>
  <c r="U52" i="179"/>
  <c r="U51" i="179" s="1"/>
  <c r="AF52" i="179"/>
  <c r="AF51" i="179" s="1"/>
  <c r="AB52" i="179"/>
  <c r="AB51" i="179" s="1"/>
  <c r="AA52" i="179"/>
  <c r="AA51" i="179" s="1"/>
  <c r="Z52" i="179"/>
  <c r="Z51" i="179" s="1"/>
  <c r="V52" i="179"/>
  <c r="V51" i="179" s="1"/>
  <c r="T52" i="179"/>
  <c r="T51" i="179" s="1"/>
  <c r="S52" i="179"/>
  <c r="S51" i="179" s="1"/>
  <c r="R52" i="179"/>
  <c r="R51" i="179" s="1"/>
  <c r="Q52" i="179"/>
  <c r="Q51" i="179" s="1"/>
  <c r="P52" i="179"/>
  <c r="P51" i="179" s="1"/>
  <c r="O52" i="179"/>
  <c r="O51" i="179" s="1"/>
  <c r="N52" i="179"/>
  <c r="N51" i="179" s="1"/>
  <c r="M52" i="179"/>
  <c r="M51" i="179" s="1"/>
  <c r="L52" i="179"/>
  <c r="L51" i="179" s="1"/>
  <c r="K52" i="179"/>
  <c r="K51" i="179" s="1"/>
  <c r="J52" i="179"/>
  <c r="J51" i="179" s="1"/>
  <c r="I52" i="179"/>
  <c r="I51" i="179" s="1"/>
  <c r="H52" i="179"/>
  <c r="H51" i="179" s="1"/>
  <c r="AE41" i="179"/>
  <c r="AE40" i="179" s="1"/>
  <c r="AG41" i="179"/>
  <c r="AG40" i="179" s="1"/>
  <c r="AH41" i="179"/>
  <c r="AH40" i="179" s="1"/>
  <c r="AF41" i="179"/>
  <c r="AF40" i="179" s="1"/>
  <c r="AD41" i="179"/>
  <c r="AD40" i="179" s="1"/>
  <c r="AC41" i="179"/>
  <c r="AC40" i="179" s="1"/>
  <c r="AB41" i="179"/>
  <c r="AB40" i="179" s="1"/>
  <c r="Z41" i="179"/>
  <c r="Z40" i="179" s="1"/>
  <c r="Y41" i="179"/>
  <c r="Y40" i="179" s="1"/>
  <c r="X41" i="179"/>
  <c r="X40" i="179" s="1"/>
  <c r="W41" i="179"/>
  <c r="W40" i="179" s="1"/>
  <c r="V41" i="179"/>
  <c r="V40" i="179" s="1"/>
  <c r="U41" i="179"/>
  <c r="U40" i="179" s="1"/>
  <c r="T41" i="179"/>
  <c r="T40" i="179" s="1"/>
  <c r="S41" i="179"/>
  <c r="S40" i="179" s="1"/>
  <c r="R41" i="179"/>
  <c r="R40" i="179" s="1"/>
  <c r="Q41" i="179"/>
  <c r="Q40" i="179" s="1"/>
  <c r="P41" i="179"/>
  <c r="P40" i="179" s="1"/>
  <c r="O41" i="179"/>
  <c r="O40" i="179" s="1"/>
  <c r="N41" i="179"/>
  <c r="N40" i="179" s="1"/>
  <c r="M41" i="179"/>
  <c r="M40" i="179" s="1"/>
  <c r="L41" i="179"/>
  <c r="L40" i="179" s="1"/>
  <c r="K41" i="179"/>
  <c r="K40" i="179" s="1"/>
  <c r="J41" i="179"/>
  <c r="J40" i="179" s="1"/>
  <c r="I41" i="179"/>
  <c r="I40" i="179" s="1"/>
  <c r="H41" i="179"/>
  <c r="H40" i="179" s="1"/>
  <c r="Y39" i="179"/>
  <c r="AF37" i="179"/>
  <c r="AE37" i="179"/>
  <c r="AB37" i="179"/>
  <c r="AA37" i="179"/>
  <c r="V37" i="179"/>
  <c r="T37" i="179"/>
  <c r="R37" i="179"/>
  <c r="Q37" i="179"/>
  <c r="P37" i="179"/>
  <c r="M37" i="179"/>
  <c r="L37" i="179"/>
  <c r="J37" i="179"/>
  <c r="I37" i="179"/>
  <c r="Z37" i="179"/>
  <c r="S37" i="179"/>
  <c r="O37" i="179"/>
  <c r="N37" i="179"/>
  <c r="K37" i="179"/>
  <c r="H37" i="179"/>
  <c r="AH35" i="179"/>
  <c r="AH34" i="179" s="1"/>
  <c r="AG35" i="179"/>
  <c r="AG34" i="179" s="1"/>
  <c r="AF35" i="179"/>
  <c r="AF34" i="179" s="1"/>
  <c r="AE35" i="179"/>
  <c r="AE34" i="179" s="1"/>
  <c r="AD35" i="179"/>
  <c r="AD34" i="179" s="1"/>
  <c r="AC35" i="179"/>
  <c r="AC34" i="179" s="1"/>
  <c r="AB35" i="179"/>
  <c r="AB34" i="179" s="1"/>
  <c r="AA35" i="179"/>
  <c r="AA34" i="179" s="1"/>
  <c r="Z35" i="179"/>
  <c r="Z34" i="179" s="1"/>
  <c r="Y35" i="179"/>
  <c r="Y34" i="179" s="1"/>
  <c r="X35" i="179"/>
  <c r="X34" i="179" s="1"/>
  <c r="W35" i="179"/>
  <c r="W34" i="179" s="1"/>
  <c r="V35" i="179"/>
  <c r="V34" i="179" s="1"/>
  <c r="U35" i="179"/>
  <c r="U34" i="179" s="1"/>
  <c r="T35" i="179"/>
  <c r="T34" i="179" s="1"/>
  <c r="S35" i="179"/>
  <c r="S34" i="179" s="1"/>
  <c r="R35" i="179"/>
  <c r="R34" i="179" s="1"/>
  <c r="Q35" i="179"/>
  <c r="Q34" i="179" s="1"/>
  <c r="P35" i="179"/>
  <c r="P34" i="179" s="1"/>
  <c r="O35" i="179"/>
  <c r="O34" i="179" s="1"/>
  <c r="N35" i="179"/>
  <c r="N34" i="179" s="1"/>
  <c r="M35" i="179"/>
  <c r="M34" i="179" s="1"/>
  <c r="L35" i="179"/>
  <c r="L34" i="179" s="1"/>
  <c r="K35" i="179"/>
  <c r="K34" i="179" s="1"/>
  <c r="J35" i="179"/>
  <c r="J34" i="179" s="1"/>
  <c r="I35" i="179"/>
  <c r="I34" i="179" s="1"/>
  <c r="H35" i="179"/>
  <c r="H34" i="179" s="1"/>
  <c r="AA33" i="179"/>
  <c r="AE32" i="179"/>
  <c r="AA32" i="179"/>
  <c r="AE29" i="179"/>
  <c r="AA29" i="179"/>
  <c r="AE28" i="179"/>
  <c r="AA28" i="179"/>
  <c r="Y21" i="179"/>
  <c r="U21" i="179"/>
  <c r="U20" i="179" s="1"/>
  <c r="U18" i="179" s="1"/>
  <c r="U14" i="179" s="1"/>
  <c r="V20" i="179"/>
  <c r="V18" i="179" s="1"/>
  <c r="V14" i="179" s="1"/>
  <c r="R11" i="179"/>
  <c r="S11" i="179" s="1"/>
  <c r="T11" i="179" s="1"/>
  <c r="K11" i="179"/>
  <c r="L11" i="179" s="1"/>
  <c r="M11" i="179" s="1"/>
  <c r="N11" i="179" s="1"/>
  <c r="O11" i="179" s="1"/>
  <c r="P11" i="179" s="1"/>
  <c r="H11" i="179"/>
  <c r="I11" i="179" s="1"/>
  <c r="B11" i="179"/>
  <c r="D11" i="179" s="1"/>
  <c r="E11" i="179" s="1"/>
  <c r="F11" i="179" s="1"/>
  <c r="X13" i="179" l="1"/>
  <c r="X12" i="179" s="1"/>
  <c r="K13" i="179"/>
  <c r="K12" i="179" s="1"/>
  <c r="S13" i="179"/>
  <c r="O13" i="179"/>
  <c r="O12" i="179" s="1"/>
  <c r="L13" i="179"/>
  <c r="L12" i="179" s="1"/>
  <c r="H13" i="179"/>
  <c r="H12" i="179" s="1"/>
  <c r="P13" i="179"/>
  <c r="P12" i="179" s="1"/>
  <c r="I13" i="179"/>
  <c r="I12" i="179" s="1"/>
  <c r="Q13" i="179"/>
  <c r="Q12" i="179" s="1"/>
  <c r="J13" i="179"/>
  <c r="J12" i="179" s="1"/>
  <c r="R13" i="179"/>
  <c r="Z13" i="179"/>
  <c r="Z12" i="179" s="1"/>
  <c r="AG69" i="179"/>
  <c r="T13" i="179"/>
  <c r="T12" i="179" s="1"/>
  <c r="M13" i="179"/>
  <c r="M12" i="179" s="1"/>
  <c r="V13" i="179"/>
  <c r="V12" i="179" s="1"/>
  <c r="N13" i="179"/>
  <c r="N12" i="179" s="1"/>
  <c r="AD13" i="179"/>
  <c r="R12" i="179"/>
  <c r="S12" i="179"/>
  <c r="AC68" i="179"/>
  <c r="AA21" i="179"/>
  <c r="AA68" i="179"/>
  <c r="AB67" i="179"/>
  <c r="U67" i="179"/>
  <c r="Y38" i="179"/>
  <c r="Y37" i="179" s="1"/>
  <c r="AF20" i="179"/>
  <c r="AE20" i="179" s="1"/>
  <c r="AE21" i="179"/>
  <c r="W67" i="179"/>
  <c r="W13" i="179" s="1"/>
  <c r="AA41" i="179"/>
  <c r="AA40" i="179" s="1"/>
  <c r="AB20" i="179"/>
  <c r="AB18" i="179" s="1"/>
  <c r="AB14" i="179" s="1"/>
  <c r="Y18" i="179"/>
  <c r="Y14" i="179" s="1"/>
  <c r="U37" i="179"/>
  <c r="U13" i="179" s="1"/>
  <c r="AF23" i="179"/>
  <c r="AE23" i="179" s="1"/>
  <c r="AA30" i="179"/>
  <c r="AA24" i="179"/>
  <c r="AE26" i="179"/>
  <c r="AE24" i="179" s="1"/>
  <c r="AF24" i="179"/>
  <c r="AF22" i="179"/>
  <c r="AE22" i="179" s="1"/>
  <c r="AE30" i="179"/>
  <c r="AA69" i="179"/>
  <c r="AC69" i="179"/>
  <c r="Y13" i="179" l="1"/>
  <c r="Y12" i="179" s="1"/>
  <c r="AB13" i="179"/>
  <c r="AB12" i="179" s="1"/>
  <c r="AA67" i="179"/>
  <c r="W12" i="179"/>
  <c r="AE68" i="179"/>
  <c r="AE67" i="179" s="1"/>
  <c r="AF67" i="179"/>
  <c r="AG68" i="179"/>
  <c r="AG67" i="179" s="1"/>
  <c r="AG13" i="179" s="1"/>
  <c r="AC67" i="179"/>
  <c r="AC13" i="179" s="1"/>
  <c r="U12" i="179"/>
  <c r="AA20" i="179"/>
  <c r="AA18" i="179" s="1"/>
  <c r="AA14" i="179" s="1"/>
  <c r="AF18" i="179"/>
  <c r="AF14" i="179" s="1"/>
  <c r="AE18" i="179"/>
  <c r="AE14" i="179" s="1"/>
  <c r="AE13" i="179" s="1"/>
  <c r="S30" i="178"/>
  <c r="S34" i="178"/>
  <c r="R34" i="178" s="1"/>
  <c r="S35" i="178"/>
  <c r="R35" i="178" s="1"/>
  <c r="S36" i="178"/>
  <c r="R36" i="178" s="1"/>
  <c r="S32" i="178"/>
  <c r="R20" i="178"/>
  <c r="S16" i="178"/>
  <c r="S17" i="178"/>
  <c r="AB17" i="178" s="1"/>
  <c r="AA17" i="178" s="1"/>
  <c r="AD16" i="178" l="1"/>
  <c r="AB16" i="178"/>
  <c r="AA16" i="178" s="1"/>
  <c r="AA13" i="179"/>
  <c r="AF13" i="179"/>
  <c r="AK13" i="179" s="1"/>
  <c r="AE12" i="179"/>
  <c r="R17" i="178"/>
  <c r="AD17" i="178"/>
  <c r="AA12" i="179"/>
  <c r="AC12" i="179"/>
  <c r="AG12" i="179"/>
  <c r="R16" i="178"/>
  <c r="R32" i="178"/>
  <c r="X17" i="178"/>
  <c r="X16" i="178"/>
  <c r="R30" i="178"/>
  <c r="Q31" i="178"/>
  <c r="T31" i="178"/>
  <c r="Q22" i="178"/>
  <c r="T22" i="178"/>
  <c r="Q13" i="178"/>
  <c r="T13" i="178"/>
  <c r="AF12" i="179" l="1"/>
  <c r="Y20" i="178" s="1"/>
  <c r="T19" i="178"/>
  <c r="T11" i="178" s="1"/>
  <c r="T10" i="178" s="1"/>
  <c r="Z19" i="178"/>
  <c r="Z11" i="178" s="1"/>
  <c r="Z10" i="178" s="1"/>
  <c r="F36" i="178"/>
  <c r="L36" i="178"/>
  <c r="O24" i="178"/>
  <c r="I32" i="178"/>
  <c r="F35" i="178"/>
  <c r="L30" i="178"/>
  <c r="C30" i="178"/>
  <c r="E31" i="178"/>
  <c r="G31" i="178"/>
  <c r="H31" i="178"/>
  <c r="J31" i="178"/>
  <c r="K31" i="178"/>
  <c r="M31" i="178"/>
  <c r="N31" i="178"/>
  <c r="C32" i="178"/>
  <c r="C36" i="178"/>
  <c r="C35" i="178"/>
  <c r="O34" i="178"/>
  <c r="L34" i="178"/>
  <c r="I34" i="178"/>
  <c r="D34" i="178"/>
  <c r="P33" i="178"/>
  <c r="L33" i="178"/>
  <c r="I33" i="178"/>
  <c r="C33" i="178"/>
  <c r="O29" i="178"/>
  <c r="L29" i="178"/>
  <c r="I29" i="178"/>
  <c r="G29" i="178"/>
  <c r="S29" i="178" s="1"/>
  <c r="R29" i="178" s="1"/>
  <c r="D29" i="178"/>
  <c r="O28" i="178"/>
  <c r="L28" i="178"/>
  <c r="I28" i="178"/>
  <c r="F28" i="178"/>
  <c r="F25" i="178" s="1"/>
  <c r="O27" i="178"/>
  <c r="L27" i="178"/>
  <c r="I27" i="178"/>
  <c r="O26" i="178"/>
  <c r="L26" i="178"/>
  <c r="I26" i="178"/>
  <c r="C26" i="178"/>
  <c r="C25" i="178" s="1"/>
  <c r="M24" i="178"/>
  <c r="J25" i="178"/>
  <c r="J24" i="178" s="1"/>
  <c r="D24" i="178"/>
  <c r="O23" i="178"/>
  <c r="M23" i="178"/>
  <c r="I23" i="178"/>
  <c r="F23" i="178"/>
  <c r="P22" i="178"/>
  <c r="N22" i="178"/>
  <c r="K22" i="178"/>
  <c r="H22" i="178"/>
  <c r="O20" i="178"/>
  <c r="L20" i="178"/>
  <c r="I20" i="178"/>
  <c r="F20" i="178"/>
  <c r="C20" i="178"/>
  <c r="O17" i="178"/>
  <c r="L17" i="178"/>
  <c r="I17" i="178"/>
  <c r="F17" i="178"/>
  <c r="C17" i="178"/>
  <c r="O16" i="178"/>
  <c r="L16" i="178"/>
  <c r="I16" i="178"/>
  <c r="F16" i="178"/>
  <c r="C16" i="178"/>
  <c r="O14" i="178"/>
  <c r="L14" i="178"/>
  <c r="J14" i="178"/>
  <c r="G14" i="178"/>
  <c r="P13" i="178"/>
  <c r="N13" i="178"/>
  <c r="M13" i="178"/>
  <c r="K13" i="178"/>
  <c r="H13" i="178"/>
  <c r="E13" i="178"/>
  <c r="D9" i="178"/>
  <c r="E9" i="178" s="1"/>
  <c r="F9" i="178" s="1"/>
  <c r="G9" i="178" s="1"/>
  <c r="H9" i="178" s="1"/>
  <c r="I9" i="178" s="1"/>
  <c r="J9" i="178" s="1"/>
  <c r="K9" i="178" s="1"/>
  <c r="L9" i="178" s="1"/>
  <c r="M9" i="178" s="1"/>
  <c r="N9" i="178" s="1"/>
  <c r="O9" i="178" s="1"/>
  <c r="B9" i="178"/>
  <c r="C13" i="178" l="1"/>
  <c r="S14" i="178"/>
  <c r="AF20" i="178"/>
  <c r="AF21" i="178"/>
  <c r="Y22" i="178"/>
  <c r="Y19" i="178" s="1"/>
  <c r="S23" i="178"/>
  <c r="X20" i="178"/>
  <c r="R23" i="178"/>
  <c r="E19" i="178"/>
  <c r="E11" i="178" s="1"/>
  <c r="E10" i="178" s="1"/>
  <c r="C34" i="178"/>
  <c r="C31" i="178" s="1"/>
  <c r="O33" i="178"/>
  <c r="O31" i="178" s="1"/>
  <c r="S33" i="178"/>
  <c r="P9" i="178"/>
  <c r="Q9" i="178" s="1"/>
  <c r="R9" i="178" s="1"/>
  <c r="S9" i="178" s="1"/>
  <c r="T9" i="178" s="1"/>
  <c r="U9" i="178" s="1"/>
  <c r="V9" i="178" s="1"/>
  <c r="W9" i="178" s="1"/>
  <c r="Z9" i="178" s="1"/>
  <c r="AA9" i="178" s="1"/>
  <c r="AB9" i="178" s="1"/>
  <c r="AC9" i="178" s="1"/>
  <c r="AD9" i="178" s="1"/>
  <c r="I25" i="178"/>
  <c r="K19" i="178"/>
  <c r="K11" i="178" s="1"/>
  <c r="K10" i="178" s="1"/>
  <c r="Q19" i="178"/>
  <c r="Q11" i="178" s="1"/>
  <c r="Q10" i="178" s="1"/>
  <c r="H19" i="178"/>
  <c r="H11" i="178" s="1"/>
  <c r="H10" i="178" s="1"/>
  <c r="N19" i="178"/>
  <c r="N11" i="178" s="1"/>
  <c r="N10" i="178" s="1"/>
  <c r="F31" i="178"/>
  <c r="C29" i="178"/>
  <c r="O22" i="178"/>
  <c r="I14" i="178"/>
  <c r="I13" i="178" s="1"/>
  <c r="J13" i="178"/>
  <c r="M22" i="178"/>
  <c r="D31" i="178"/>
  <c r="O13" i="178"/>
  <c r="L25" i="178"/>
  <c r="L24" i="178" s="1"/>
  <c r="O25" i="178"/>
  <c r="P31" i="178"/>
  <c r="P19" i="178" s="1"/>
  <c r="P11" i="178" s="1"/>
  <c r="P10" i="178" s="1"/>
  <c r="L31" i="178"/>
  <c r="I31" i="178"/>
  <c r="L13" i="178"/>
  <c r="G13" i="178"/>
  <c r="F14" i="178"/>
  <c r="F13" i="178" s="1"/>
  <c r="F29" i="178"/>
  <c r="F24" i="178" s="1"/>
  <c r="F22" i="178" s="1"/>
  <c r="I24" i="178"/>
  <c r="I22" i="178" s="1"/>
  <c r="J22" i="178"/>
  <c r="J19" i="178" s="1"/>
  <c r="L23" i="178"/>
  <c r="G24" i="178"/>
  <c r="S24" i="178" s="1"/>
  <c r="C23" i="178"/>
  <c r="AD14" i="178" l="1"/>
  <c r="AD13" i="178" s="1"/>
  <c r="AB14" i="178"/>
  <c r="R14" i="178"/>
  <c r="R13" i="178" s="1"/>
  <c r="S13" i="178"/>
  <c r="R24" i="178"/>
  <c r="R22" i="178" s="1"/>
  <c r="S22" i="178"/>
  <c r="D22" i="178"/>
  <c r="D19" i="178" s="1"/>
  <c r="D11" i="178" s="1"/>
  <c r="D10" i="178" s="1"/>
  <c r="M19" i="178"/>
  <c r="M11" i="178" s="1"/>
  <c r="M10" i="178" s="1"/>
  <c r="R33" i="178"/>
  <c r="R31" i="178" s="1"/>
  <c r="S31" i="178"/>
  <c r="O19" i="178"/>
  <c r="O11" i="178" s="1"/>
  <c r="O10" i="178" s="1"/>
  <c r="F19" i="178"/>
  <c r="F11" i="178" s="1"/>
  <c r="F10" i="178" s="1"/>
  <c r="I19" i="178"/>
  <c r="I11" i="178" s="1"/>
  <c r="I10" i="178" s="1"/>
  <c r="L22" i="178"/>
  <c r="J11" i="178"/>
  <c r="J10" i="178" s="1"/>
  <c r="C24" i="178"/>
  <c r="C22" i="178" s="1"/>
  <c r="C19" i="178" s="1"/>
  <c r="C11" i="178" s="1"/>
  <c r="C10" i="178" s="1"/>
  <c r="G22" i="178"/>
  <c r="G19" i="178" s="1"/>
  <c r="G11" i="178" s="1"/>
  <c r="G10" i="178" s="1"/>
  <c r="AB13" i="178" l="1"/>
  <c r="AB11" i="178" s="1"/>
  <c r="AB10" i="178" s="1"/>
  <c r="AA14" i="178"/>
  <c r="AA13" i="178" s="1"/>
  <c r="AA11" i="178" s="1"/>
  <c r="AA10" i="178" s="1"/>
  <c r="X14" i="178"/>
  <c r="X13" i="178" s="1"/>
  <c r="R19" i="178"/>
  <c r="R11" i="178" s="1"/>
  <c r="R10" i="178" s="1"/>
  <c r="L19" i="178"/>
  <c r="L11" i="178" s="1"/>
  <c r="L10" i="178" s="1"/>
  <c r="X22" i="178"/>
  <c r="X19" i="178" s="1"/>
  <c r="S19" i="178"/>
  <c r="S11" i="178" s="1"/>
  <c r="S10" i="178" s="1"/>
  <c r="X11" i="178" l="1"/>
  <c r="X10" i="178" s="1"/>
  <c r="Y11" i="178"/>
  <c r="Y10" i="178" s="1"/>
</calcChain>
</file>

<file path=xl/sharedStrings.xml><?xml version="1.0" encoding="utf-8"?>
<sst xmlns="http://schemas.openxmlformats.org/spreadsheetml/2006/main" count="5988" uniqueCount="1796">
  <si>
    <t>Thanh toán nợ XDCB</t>
  </si>
  <si>
    <t>TT</t>
  </si>
  <si>
    <t>Địa điểm XD</t>
  </si>
  <si>
    <t>Năng lực thiết kế</t>
  </si>
  <si>
    <t>Thời gian KC-HT</t>
  </si>
  <si>
    <t>Quyết định đầu tư</t>
  </si>
  <si>
    <t>Ghi chú</t>
  </si>
  <si>
    <t xml:space="preserve">Số quyết định </t>
  </si>
  <si>
    <t xml:space="preserve">TMĐT </t>
  </si>
  <si>
    <t>Tổng số</t>
  </si>
  <si>
    <t>A</t>
  </si>
  <si>
    <t>CHUẨN BỊ ĐẦU TƯ</t>
  </si>
  <si>
    <t>I</t>
  </si>
  <si>
    <t>(1)</t>
  </si>
  <si>
    <t>Dự án ...</t>
  </si>
  <si>
    <t>(2)</t>
  </si>
  <si>
    <t>………..</t>
  </si>
  <si>
    <t>II</t>
  </si>
  <si>
    <t>B</t>
  </si>
  <si>
    <t>THỰC HIỆN DỰ ÁN</t>
  </si>
  <si>
    <t>a</t>
  </si>
  <si>
    <t>b</t>
  </si>
  <si>
    <t>Trong đó: NSNN</t>
  </si>
  <si>
    <t>2</t>
  </si>
  <si>
    <t>NSNN</t>
  </si>
  <si>
    <t>Đơn vị: Triệu đồng</t>
  </si>
  <si>
    <t>…</t>
  </si>
  <si>
    <t>Tổng số (tất cả các nguồn vốn)</t>
  </si>
  <si>
    <t>TỔNG SỐ</t>
  </si>
  <si>
    <t xml:space="preserve">Trong đó: </t>
  </si>
  <si>
    <t>Các nguồn vốn khác</t>
  </si>
  <si>
    <t>Trong đó:</t>
  </si>
  <si>
    <t>Tính bằng ngoại tệ</t>
  </si>
  <si>
    <t>Quy đổi ra tiền Việt</t>
  </si>
  <si>
    <t>Danh mục dự án</t>
  </si>
  <si>
    <t>(Áp dụng cho các bộ, ngành, cơ quan Trung ương, các tập đoàn kinh tế và tổng công ty nhà nước)</t>
  </si>
  <si>
    <t>1</t>
  </si>
  <si>
    <t>Số quyết định ngày, tháng, năm ban hành</t>
  </si>
  <si>
    <t>Biểu mẫu số 9</t>
  </si>
  <si>
    <t>c</t>
  </si>
  <si>
    <t>Trong đó</t>
  </si>
  <si>
    <t>STT</t>
  </si>
  <si>
    <t>Ngành, lĩnh vực ............</t>
  </si>
  <si>
    <t>Ngành, Lĩnh vực.......</t>
  </si>
  <si>
    <t>C</t>
  </si>
  <si>
    <t>Chương trình ............</t>
  </si>
  <si>
    <t>TPCP</t>
  </si>
  <si>
    <t>ĐẦU TƯ THEO MỤC TIÊU, NHIỆM VỤ CỤ THỂ</t>
  </si>
  <si>
    <t>Lũy kế khối lượng thực hiện từ KC đến 31/12/2014</t>
  </si>
  <si>
    <t>Số nợ đọng xây dựng cơ bản đến ngày 31/12/2014</t>
  </si>
  <si>
    <t>Ghi chú:</t>
  </si>
  <si>
    <t>Bộ, ngành, cơ quan Trung ương……………</t>
  </si>
  <si>
    <t xml:space="preserve">I </t>
  </si>
  <si>
    <t>Dự kiến kế hoạch 2015 bố trí để thanh toán nợ XDCB</t>
  </si>
  <si>
    <t>Phân loại như mục I nêu trên</t>
  </si>
  <si>
    <t>Ứng trước vốn NSNN trong nước đến hết năm 2014 chưa bố trí nguồn để thu hồi</t>
  </si>
  <si>
    <t>Ngành, lĩnh vực.......</t>
  </si>
  <si>
    <t xml:space="preserve">DANH MỤC CÁC DỰ ÁN SỬ DỤNG VỐN ĐẦU TƯ PHÁT TRIỂN NGUỒN NSNN (VỐN TRONG NƯỚC) NỢ ĐỌNG XÂY DỰNG CƠ BẢN TÍNH ĐẾN NGÀY 31 THÁNG 12 NĂM 2014 </t>
  </si>
  <si>
    <t>- Dự án chuyển đổi hình thức đầu tư</t>
  </si>
  <si>
    <t>(Biểu mẫu kèm theo văn bản số  5318  /BKHĐT-TH ngày  15  tháng  8  năm 2014)</t>
  </si>
  <si>
    <t>Dự án chuyển tiếp sang giai đoạn 2016-2020</t>
  </si>
  <si>
    <t>Dự án giãn hoãn tiến độ thi công và chuyển đổi hình thức đầu tư</t>
  </si>
  <si>
    <t>Phân loại như mục I phần B nêu trên</t>
  </si>
  <si>
    <t>Dự án chuyển tiếp sang năm 2015</t>
  </si>
  <si>
    <t>Lũy kế giải ngân từ KC đến 31/01/2015</t>
  </si>
  <si>
    <r>
      <t xml:space="preserve">Tổng số (tất cả các nguồn vốn) </t>
    </r>
    <r>
      <rPr>
        <vertAlign val="superscript"/>
        <sz val="14"/>
        <rFont val="Times New Roman"/>
        <family val="1"/>
      </rPr>
      <t>(1)</t>
    </r>
  </si>
  <si>
    <r>
      <t>Vốn đối ứng</t>
    </r>
    <r>
      <rPr>
        <vertAlign val="superscript"/>
        <sz val="14"/>
        <rFont val="Times New Roman"/>
        <family val="1"/>
      </rPr>
      <t>(2)</t>
    </r>
  </si>
  <si>
    <r>
      <t>Vốn nước ngoài (theo Hiệp định)</t>
    </r>
    <r>
      <rPr>
        <vertAlign val="superscript"/>
        <sz val="14"/>
        <rFont val="Times New Roman"/>
        <family val="1"/>
      </rPr>
      <t>(3)</t>
    </r>
  </si>
  <si>
    <r>
      <t xml:space="preserve">Tổng số </t>
    </r>
    <r>
      <rPr>
        <vertAlign val="superscript"/>
        <sz val="14"/>
        <rFont val="Times New Roman"/>
        <family val="1"/>
      </rPr>
      <t>(1)</t>
    </r>
  </si>
  <si>
    <r>
      <t xml:space="preserve">Vốn đối ứng </t>
    </r>
    <r>
      <rPr>
        <vertAlign val="superscript"/>
        <sz val="14"/>
        <rFont val="Times New Roman"/>
        <family val="1"/>
      </rPr>
      <t>(2)</t>
    </r>
  </si>
  <si>
    <r>
      <t xml:space="preserve">Vốn nước ngoài (tính theo tiền Việt) </t>
    </r>
    <r>
      <rPr>
        <vertAlign val="superscript"/>
        <sz val="14"/>
        <rFont val="Times New Roman"/>
        <family val="1"/>
      </rPr>
      <t>(3)</t>
    </r>
  </si>
  <si>
    <t>- (2) Phần vốn đối ứng là phần vốn trong nước tính theo tiền Việt Nam đồng</t>
  </si>
  <si>
    <t>- (3) Số vốn nước ngoài (tính bằng ngoại tệ, ghi rõ kèm theo đơn vị ngoại tệ), quy đổi ra Việt Nam đồng theo quy định tại Hiệp định, trường hợp Hiệp định không quy đổi sang Việt Nam đồng quy đổi theo tỷ giá tại thời điểm ký kết Hiệp định.
Phần vốn bố trí kế hoạch, thực hiện và giải ngân hàng năm quy đổi theo Việt Nam đồng tính đến thời điểm thanh toán.</t>
  </si>
  <si>
    <t>- (1) Tổng vốn là tổng số tất cả nguồn vốn:
+ Đối với tổng số vốn của dự án là vốn trong nước và vốn nước ngoài;
+ Tổng số vốn đối ứng là tổng số tất cả các nguồn vốn trong nước đối ứng cho dự án.</t>
  </si>
  <si>
    <t>NSTW</t>
  </si>
  <si>
    <t>Dự án hoàn thành và bàn giao đưa vào sử dụng trước ngày 31/12/2014</t>
  </si>
  <si>
    <t>Quyết định đầu tư điều chỉnh</t>
  </si>
  <si>
    <t>Dự kiến kế hoạch 5 năm 2016-2020</t>
  </si>
  <si>
    <t>Nhu cầu đầu tư 5 năm 2016-2020</t>
  </si>
  <si>
    <t>- Dự án dự kiến hoàn thành và bàn giao đưa vào sử dụng trong giai đoạn 2016-2020</t>
  </si>
  <si>
    <t>- Dự án giãn hoãn tiến độ thi công đến điểm dừng kỹ thuật hợp lý</t>
  </si>
  <si>
    <t>- Dự án hoàn thành sau năm 2020</t>
  </si>
  <si>
    <t>Dự án khởi công mới trong giai đoạn 2016-2020</t>
  </si>
  <si>
    <t>- Dự án hoàn thành và bàn giao đưa vào sử dụng giai đoạn 2016-2020</t>
  </si>
  <si>
    <t>- Dự án dự kiến hoàn thành sau năm 2020</t>
  </si>
  <si>
    <r>
      <t>Lũy kế số vốn kế hoạch đã bố trí từ khởi công đến hết năm 2014</t>
    </r>
    <r>
      <rPr>
        <vertAlign val="superscript"/>
        <sz val="14"/>
        <rFont val="Times New Roman"/>
        <family val="1"/>
      </rPr>
      <t>(*)</t>
    </r>
  </si>
  <si>
    <t xml:space="preserve"> Ghi chú: (*) Lũy kế số vốn đã bố trí đến hết kế hoạch năm 2014, bổ sung tính đến hết ngày 31 tháng 12 năm 2014, không bao gồm số vốn ứng trước chưa bố trí kế hoạch để thu hồi.</t>
  </si>
  <si>
    <t>Lũy kế giải ngân từ khởi công đến hết ngày 31/12/2015</t>
  </si>
  <si>
    <t>Kế hoạch năm 2016 đã được cấp có thẩm quyền quyết định</t>
  </si>
  <si>
    <r>
      <t xml:space="preserve">Lũy kế số vốn đã bố trí từ khởi công đến hết năm 2015 </t>
    </r>
    <r>
      <rPr>
        <vertAlign val="superscript"/>
        <sz val="14"/>
        <rFont val="Times New Roman"/>
        <family val="1"/>
      </rPr>
      <t>(4)</t>
    </r>
  </si>
  <si>
    <t>Trong đó: NSTW</t>
  </si>
  <si>
    <t>ĐẦU TƯ THEO NGÀNH, LĨNH VỰC</t>
  </si>
  <si>
    <t>Chuẩn bị đầu tư</t>
  </si>
  <si>
    <t>Thực hiện dự án</t>
  </si>
  <si>
    <t>Dự án chuyển tiếp từ giai đoạn 2011-2015 sang giai đoạn 2016-2020</t>
  </si>
  <si>
    <t>Dự án hoàn thành và bàn giao đưa vào sử dụng trước năm 2015</t>
  </si>
  <si>
    <t>Phân loại như mục I phần A nêu trên</t>
  </si>
  <si>
    <t>- (4) Lũy kế số vốn đã bố trí đến hết kế hoạch năm 2015, bổ sung tính đến hết ngày 31 tháng 12 năm 2015, không bao gồm số vốn ứng trước chưa bố trí kế hoạch để thu hồi.</t>
  </si>
  <si>
    <r>
      <t xml:space="preserve">Lũy kế số vốn bố trí từ khởi công đến hết năm 2015 </t>
    </r>
    <r>
      <rPr>
        <vertAlign val="superscript"/>
        <sz val="14"/>
        <rFont val="Times New Roman"/>
        <family val="1"/>
      </rPr>
      <t>(1)</t>
    </r>
  </si>
  <si>
    <t>Ghi chú: (1) Lũy kế số vốn đã bố trí đến hết kế hoạch năm 2015, bổ sung tính đến hết ngày 31 tháng 12 năm 2015, không bao gồm số vốn ứng trước chưa bố trí kế hoạch để thu hồi.</t>
  </si>
  <si>
    <t>Lũy kế giải ngân từ khởi công đến hết ngày 31/01/2016</t>
  </si>
  <si>
    <t>(Áp dụng cho các bộ, ngành Trung ương)</t>
  </si>
  <si>
    <t>Bộ, ngành…</t>
  </si>
  <si>
    <t>Trong đó thu hồi các khoản vốn ứng trước</t>
  </si>
  <si>
    <t>Biểu mẫu số II</t>
  </si>
  <si>
    <t>Tỉnh/thành phố trực thuộc Trung ương………</t>
  </si>
  <si>
    <t>Bộ, ngành, tổng công ty …….</t>
  </si>
  <si>
    <t>(Áp dụng cho các tỉnh, thành phố trực thuộc Trung ương)</t>
  </si>
  <si>
    <r>
      <t xml:space="preserve">Lũy kế số vốn đã bố trí từ khởi công đến hết năm 2015 </t>
    </r>
    <r>
      <rPr>
        <vertAlign val="superscript"/>
        <sz val="14"/>
        <rFont val="Times New Roman"/>
        <family val="1"/>
      </rPr>
      <t>(*)</t>
    </r>
  </si>
  <si>
    <t>Số quyết định; ngày, tháng, năm ban hành</t>
  </si>
  <si>
    <t xml:space="preserve">Trong đó: NSTW </t>
  </si>
  <si>
    <t>Thu hồi các khoản ứng trước NSTW</t>
  </si>
  <si>
    <t>- Dự án dự kiến hoàn thành và bàn giao đưa vào sử dụng giai đoạn 2016-2020</t>
  </si>
  <si>
    <t>Ghi chú: (*) Lũy kế số vốn đã bố trí đến hết kế hoạch năm 2015, bổ sung tính đến hết ngày 31 tháng 12 năm 2015, không bao gồm số vốn ứng trước chưa bố trí kế hoạch để thu hồi</t>
  </si>
  <si>
    <t>(1) Lũy kế số vốn đã bố trí đến hết kế hoạch năm 2015, bổ sung tính đến hết ngày 31 tháng 12 năm 2015, không bao gồm số vốn ứng trước chưa bố trí kế hoạch để thu hồi</t>
  </si>
  <si>
    <t>(2) Tổng vốn là tổng số tất cả nguồn vốn:
+ Đối với tổng số vốn của dự án là vốn trong nước và vốn nước ngoài;
+ Tổng số vốn đối ứng là tổng số tất cả các nguồn vốn trong nước đối ứng cho dự án.</t>
  </si>
  <si>
    <t>(3) Phần vốn đối ứng là phần vốn trong nước tính theo tiền Việt Nam đồng</t>
  </si>
  <si>
    <t>(4) Số vốn nước ngoài (tính bằng ngoại tệ, ghi rõ kèm theo đơn vị ngoại tệ), quy đổi ra Việt Nam đồng theo quy định tại Hiệp định, trường hợp Hiệp định không quy đổi sang Việt Nam đồng thì quy đổi theo tỷ giá tại thời điểm ký kết Hiệp định.
Phần vốn bố trí kế hoạch, thực hiện và giải ngân hàng năm quy đổi theo Việt Nam đồng tính đến thời điểm thanh toán.</t>
  </si>
  <si>
    <t>(Biểu mẫu kèm theo văn bản số 8836/BKHĐT-TH ngày 24 tháng 10 năm 2016 của Bộ Kế hoạch và Đầu tư)</t>
  </si>
  <si>
    <t>Dự kiến kế hoạch năm 2017</t>
  </si>
  <si>
    <t>III</t>
  </si>
  <si>
    <t>Ngành Giao thông</t>
  </si>
  <si>
    <t>IV</t>
  </si>
  <si>
    <t>V</t>
  </si>
  <si>
    <t>Ngành Kho tàng</t>
  </si>
  <si>
    <t>VI</t>
  </si>
  <si>
    <t>VII</t>
  </si>
  <si>
    <t>VIII</t>
  </si>
  <si>
    <t>IX</t>
  </si>
  <si>
    <t>Ngành Khoa học, công nghệ</t>
  </si>
  <si>
    <t>X</t>
  </si>
  <si>
    <t>Ngành Thông tin</t>
  </si>
  <si>
    <t>XI</t>
  </si>
  <si>
    <t>Ngành Truyền thông</t>
  </si>
  <si>
    <t>XII</t>
  </si>
  <si>
    <t>XIII</t>
  </si>
  <si>
    <t>Ngành Giáo dục, đào tạo và giáo dục nghề nghiệp</t>
  </si>
  <si>
    <t>XIV</t>
  </si>
  <si>
    <t>Ngành Y tế, dân số và vệ sinh an toàn thực phẩm</t>
  </si>
  <si>
    <t>XV</t>
  </si>
  <si>
    <t>Ngành Xã hội</t>
  </si>
  <si>
    <t>XVI</t>
  </si>
  <si>
    <t>Ngành Tài nguyên và môi trường</t>
  </si>
  <si>
    <t>XVII</t>
  </si>
  <si>
    <t>Ngành Quản lý nhà nước</t>
  </si>
  <si>
    <t>XVIII</t>
  </si>
  <si>
    <t>Chương trình mục tiêu phát triển kinh tế thủy sản bền vững</t>
  </si>
  <si>
    <t>Phân loại như mục I, phần A</t>
  </si>
  <si>
    <t>Chương trình mục tiêu phát triển lâm nghiệp bền vững</t>
  </si>
  <si>
    <t>Chương trình mục tiêu tái cơ cấu kinh tế nông nghiệp và phòng chống giảm nhẹ thiên tai, ổn định đời sống dân cư</t>
  </si>
  <si>
    <t>Chương trình mục tiêu cấp điện nông thôn, miền núi và hải đảo</t>
  </si>
  <si>
    <t>Chương trình mục tiêu giáo dục nghề nghiệp - Việc làm và An toàn lao động</t>
  </si>
  <si>
    <t>Chương trình mục tiêu công nghệ thông tin</t>
  </si>
  <si>
    <t>Chương trình mục tiêu ứng phó với biến đổi khí hậu và tăng trưởng xanh</t>
  </si>
  <si>
    <t>Chương trình mục tiêu đảm bảo trật tự an toàn giao thông, phòng cháy, chữa cháy, phòng chống tội phạm và ma túy</t>
  </si>
  <si>
    <t>Chương trình mục tiêu Công nghiệp quốc phòng thực hiện Nghị quyết 06-NQ/TW của Bộ Chính trị (gọi tắt là CNQP-06/BCT)</t>
  </si>
  <si>
    <t>Chương trình mục tiêu quốc phòng, an ninh trên địa bàn trọng điểm</t>
  </si>
  <si>
    <t>Chương trình mục tiêu Biển Đông-Hải đảo đảm bảo cho lĩnh vực quốc phòng, an ninh trên biển và hải đảo</t>
  </si>
  <si>
    <t>CÁC CHƯƠNG TRÌNH MỤC TIÊU QUỐC GIA</t>
  </si>
  <si>
    <t>Chương trình mục tiêu quốc gia xây dựng nông thôn mới</t>
  </si>
  <si>
    <t>Chương trình mục tiêu quốc gia giảm nghèo bền vững</t>
  </si>
  <si>
    <t>CÁC CHƯƠNG TRÌNH MỤC TIÊU</t>
  </si>
  <si>
    <t>Chương trình mục tiêu phát triển kinh tế - xã hội các vùng</t>
  </si>
  <si>
    <t>Chương trình mục tiêu đầu tư hạ tầng khu kinh tế ven biển, khu kinh tế cửa khẩu, khu công nghiệp, cụm công nghiệp, khu công nghệ cao, khu nông nghiệp ứng dụng công nghệ cao</t>
  </si>
  <si>
    <t>Chương trình mục tiêu giáo dục vùng núi, vùng dân tộc thiểu số, vùng khó khăn</t>
  </si>
  <si>
    <t>Chương trình mục tiêu phát triển hệ thống trợ giúp xã hội</t>
  </si>
  <si>
    <t>Chương trình mục tiêu y tế - dân số</t>
  </si>
  <si>
    <t>Chương trình mục tiêu đầu tư phát triển hệ thống y tế địa phương</t>
  </si>
  <si>
    <t>Chương trình mục tiêu phát triển văn hóa</t>
  </si>
  <si>
    <t>Chương trình mục tiêu phát triển hạ tầng du lịch</t>
  </si>
  <si>
    <t>Chương trình mục tiêu xử lý triệt để cơ sở gây ô nhiễm môi trường nghiêm trọng thuộc đối tượng công ích</t>
  </si>
  <si>
    <t>Nhà tài trợ</t>
  </si>
  <si>
    <t>Ngày ký kết hiệp định</t>
  </si>
  <si>
    <t>Trong đó: cấp phát từ NSTW</t>
  </si>
  <si>
    <r>
      <t>Vốn nước ngoài cấp phát từ NSTW (tính theo tiền Việt)</t>
    </r>
    <r>
      <rPr>
        <vertAlign val="superscript"/>
        <sz val="14"/>
        <rFont val="Times New Roman"/>
        <family val="1"/>
      </rPr>
      <t>(3)</t>
    </r>
  </si>
  <si>
    <r>
      <t xml:space="preserve">Vốn nước ngoài cấp phát từ NSTW (tính theo tiền Việt) </t>
    </r>
    <r>
      <rPr>
        <vertAlign val="superscript"/>
        <sz val="14"/>
        <rFont val="Times New Roman"/>
        <family val="1"/>
      </rPr>
      <t>(3)</t>
    </r>
  </si>
  <si>
    <t>Trong đó: Thanh toán nợ đọng XDCB</t>
  </si>
  <si>
    <t>Biểu mẫu số III</t>
  </si>
  <si>
    <t>Biểu mẫu số IV</t>
  </si>
  <si>
    <t>DỰ KIẾN KẾ HOẠCH ĐẦU TƯ TRUNG HẠN NGUỒN NGÂN SÁCH TRUNG ƯƠNG (VỐN NƯỚC NGOÀI) GIAI ĐOẠN 2016-2020</t>
  </si>
  <si>
    <t>Bộ, ngành/ Tỉnh, thành phố ………..</t>
  </si>
  <si>
    <t>Biểu mẫu số I.a</t>
  </si>
  <si>
    <t>Biểu mẫu số I.b</t>
  </si>
  <si>
    <t>(Áp dụng cho các bộ, ngành trung ương, các tập đoàn kinh tế và các tỉnh, thành phố trực thuộc trung ương có các dự án sử dụng vốn ODA và vốn vay ưu đãi của các nhà tài trợ)</t>
  </si>
  <si>
    <t>Danh mục công trình, dự án</t>
  </si>
  <si>
    <t>QĐ đầu tư ban đầu hoặc QĐ đầu tư điều chỉnh đã được Thủ tướng Chính phủ giao KH các năm</t>
  </si>
  <si>
    <t>Kế hoạch năm 2016 được giao</t>
  </si>
  <si>
    <t>Giải ngân kế hoạch năm 2016 từ 01/01/2016 đến ngày 30/9/2016</t>
  </si>
  <si>
    <t>Vốn trong nước</t>
  </si>
  <si>
    <t>Vốn nước ngoài</t>
  </si>
  <si>
    <t>NSĐP và các nguồn vốn khác</t>
  </si>
  <si>
    <t>Dự án giáo dục đại học từ nguồn vốn vay Ngân hàng thế giới</t>
  </si>
  <si>
    <t>Chương trình nước sạch và vệ sinh nông thôn dựa trên kết quả tại 8 tỉnh đồng bằng sông Hồng</t>
  </si>
  <si>
    <t>Phân loại như trên</t>
  </si>
  <si>
    <t>Quyết định đầu tư ban đầu hoặc QĐ đầu tư điều chỉnh đã được TTg giao kế hoạch các năm</t>
  </si>
  <si>
    <t>Kế hoạch năm 2016 đã được Thủ tướng Chính phủ giao</t>
  </si>
  <si>
    <t>Dự kiến kế hoạch trung hạn giai đoạn 2016-2020</t>
  </si>
  <si>
    <t>Lũy kế số vốn đã bố trí từ khởi công đến hết năm 2015</t>
  </si>
  <si>
    <t>Công nghiệp</t>
  </si>
  <si>
    <t>Ngành nông nghiệp, lâm nghiệp, thủy lợi và thủy sản</t>
  </si>
  <si>
    <t>Công nghệ thông tin</t>
  </si>
  <si>
    <t>Ngành cấp nước, thoát nước và xử lý rác thải, nước thải</t>
  </si>
  <si>
    <t>Ngành Thể thao</t>
  </si>
  <si>
    <t>Ngành Quốc phòng</t>
  </si>
  <si>
    <t>Ngành An ninh</t>
  </si>
  <si>
    <t>ĐẦU TƯ CÁC CHƯƠNG TRÌNH MỤC TIÊU</t>
  </si>
  <si>
    <t>DỰ KIẾN DANH MỤC VÀ MỨC VỐN  KẾ HOẠCH ĐẦU TƯ TRUNG HẠN VỐN NGÂN SÁCH TRUNG ƯƠNG (VỐN TRONG NƯỚC) GIAI ĐOẠN 2016-2020</t>
  </si>
  <si>
    <t>DỰ KIẾN DANH MỤC VÀ MỨC VỐN KẾ HOẠCH ĐẦU TƯ TRUNG HẠN VỐN NGÂN SÁCH TRUNG ƯƠNG (VỐN TRONG NƯỚC) GIAI ĐOẠN 2016-2020</t>
  </si>
  <si>
    <t>DỰ KIẾN DANH MỤC VÀ MỨC VỐN KẾ HOẠCH ĐẦU TƯ TRUNG HẠN VỐN NƯỚC NGOÀI GIẢI NGÂN THEO CƠ CHẾ TÀI CHÍNH TRONG NƯỚC GIAI ĐOẠN 2016-2020</t>
  </si>
  <si>
    <t>(Áp dụng cho các bộ, ngành trung ương và địa phương)</t>
  </si>
  <si>
    <t>VỐN NGÂN SÁCH TRUNG ƯƠNG</t>
  </si>
  <si>
    <t>Ngành, lĩnh vực/ Chương trình…</t>
  </si>
  <si>
    <t>VỐN CÂN ĐỐI NGÂN SÁCH ĐỊA PHƯƠNG</t>
  </si>
  <si>
    <t>NSĐP</t>
  </si>
  <si>
    <t>Số vốn còn thiếu cần tiếp tục bố trí trong giai đoạn 2021-2025</t>
  </si>
  <si>
    <t>Biểu mẫu số V</t>
  </si>
  <si>
    <t>DANH MỤC CÁC DỰ ÁN DỞ DANG CHUYỂN SANG GIAI ĐOẠN 2016-2020 THEO TIẾN ĐỘ ĐƯỢC DUYỆT</t>
  </si>
  <si>
    <r>
      <t>Lũy kế số vốn bố trí từ khởi công đến hết năm 2015</t>
    </r>
    <r>
      <rPr>
        <vertAlign val="superscript"/>
        <sz val="14"/>
        <rFont val="Times New Roman"/>
        <family val="1"/>
      </rPr>
      <t>(1)</t>
    </r>
    <r>
      <rPr>
        <sz val="14"/>
        <rFont val="Times New Roman"/>
        <family val="1"/>
      </rPr>
      <t xml:space="preserve"> </t>
    </r>
  </si>
  <si>
    <t>DANH MỤC CÁC DỰ ÁN GIÃN TIẾN ĐỘ VÀ THỜI GIAN THỰC HIỆN DO KHÔNG CÂN ĐỐI ĐỦ VỐN THEO TIẾN ĐỘ ĐƯỢC DUYỆT</t>
  </si>
  <si>
    <t>Số vốn còn thiếu cần tiếp tục bố trí trong giai đoạn sau</t>
  </si>
  <si>
    <t>Dự kiến kế hoạch đầu tư vốn NSNN năm 2017</t>
  </si>
  <si>
    <t>Ngành Văn hoá</t>
  </si>
  <si>
    <t>DỰ KIẾN DANH MỤC VÀ MỨC VỐN  KẾ HOẠCH ĐẦU TƯ TRUNG HẠN VỐN NƯỚC NGOÀI (VỐN ODA VÀ VỐN VAY ƯU ĐÃI CỦA CÁC NHÀ TÀI TRỢ) NGUỒN NGÂN SÁCH TRUNG ƯƠNG (KHÔNG BAO GỒM VỐN NƯỚC NGOÀI GIẢI NGÂN THEO CƠ CHẾ TÀI CHÍNH TRONG NƯỚC) GIAI ĐOẠN 2016-2020</t>
  </si>
  <si>
    <t>2.1</t>
  </si>
  <si>
    <t>Tỉnh Điện Biên</t>
  </si>
  <si>
    <t>Nguồn vốn</t>
  </si>
  <si>
    <t>Trong nước</t>
  </si>
  <si>
    <t>Ngoài nước</t>
  </si>
  <si>
    <t>Vốn NSNN</t>
  </si>
  <si>
    <t>a)</t>
  </si>
  <si>
    <t>Vốn đầu tư trong cân đối ngân sách địa phương</t>
  </si>
  <si>
    <t>- Vốn đầu tư trong cân đối theo tiêu chí, định mức</t>
  </si>
  <si>
    <t>- Đầu tư từ nguồn thu sử dụng đất</t>
  </si>
  <si>
    <t>- Xổ số kiến thiết</t>
  </si>
  <si>
    <t>b)</t>
  </si>
  <si>
    <t>Vốn ngân sách trung ương</t>
  </si>
  <si>
    <t>Vốn Chương trình mục tiêu</t>
  </si>
  <si>
    <t>Vốn Chương trình mục tiêu quốc gia</t>
  </si>
  <si>
    <t>Chương trình giảm nghèo nhanh bền vững</t>
  </si>
  <si>
    <t>Chương trình 30a (bao gồm cả Chương trình 275)</t>
  </si>
  <si>
    <t>- Bố trí hoàn vốn ứng từ 2009 (Chương trình 30a, Chương trình 275)</t>
  </si>
  <si>
    <t>- Chương trình 30a</t>
  </si>
  <si>
    <t>- Chương trình 275</t>
  </si>
  <si>
    <t>Chương trình 135</t>
  </si>
  <si>
    <t>Vốn trái phiếu chính phủ</t>
  </si>
  <si>
    <t>-</t>
  </si>
  <si>
    <t>Chương trình kiên cố hóa trường lớp học mầm non, tiểu học</t>
  </si>
  <si>
    <t>- (1) Năm N là năm đang thực hiện kế hoạch (dựa trên thời điểm báo cáo)</t>
  </si>
  <si>
    <t xml:space="preserve">- (2) Kế hoạch trung hạn 5 năm giai đoạn chứa năm N+1. </t>
  </si>
  <si>
    <t>- (3) Ghi đầy đủ các nguồn vốn đầu tư công theo quy định tại khoản 21 Điều 4 Luật Đầu tư công</t>
  </si>
  <si>
    <t>Chương trình nông thôn mới</t>
  </si>
  <si>
    <t>Dự án Tái định cư thủy điện Sơn La</t>
  </si>
  <si>
    <t>HỖ TRỢ NHÀ Ở CHO NGƯỜI CÓ CÔNG THEO QĐ 22 TTG</t>
  </si>
  <si>
    <t>Chương trình kiên cố hóa trường, lớp học mẫu giáo, tiểu học sử dụng vốn TPCP dự phòng 2012-2015</t>
  </si>
  <si>
    <t>Kế hoạch đầu tư công trung hạn đã giao đến năm 2019</t>
  </si>
  <si>
    <t>Kế hoạch đầu tư công năm 2020</t>
  </si>
  <si>
    <t>Kế hoạch trung hạn 5 năm giai đoạn 2016-2020</t>
  </si>
  <si>
    <t>Mã dự án</t>
  </si>
  <si>
    <t>Quyết định đầu tư ban đầu</t>
  </si>
  <si>
    <t>Năm N</t>
  </si>
  <si>
    <t>Lũy kế vốn đã bố trí đến hết kế hoạch năm N</t>
  </si>
  <si>
    <t>Kế hoạch năm trung hạn 5 năm giai đoạn 2016-2020</t>
  </si>
  <si>
    <t>Kế hoạch</t>
  </si>
  <si>
    <t>Ước thực hiện từ 1/1 năm N đến 31/12 năm N</t>
  </si>
  <si>
    <t>Giải ngân thực hiện từ 1/1 năm N đến 31/1 năm N+1</t>
  </si>
  <si>
    <t>Trong đó: vốn NSTW</t>
  </si>
  <si>
    <t>Trong đó: vốn …</t>
  </si>
  <si>
    <t>Thu hồi các khoản vốn ứng trước NSTW</t>
  </si>
  <si>
    <r>
      <t>Thanh toán nợ XDCB</t>
    </r>
    <r>
      <rPr>
        <i/>
        <vertAlign val="superscript"/>
        <sz val="14"/>
        <rFont val="Times New Roman"/>
        <family val="1"/>
      </rPr>
      <t>(4)</t>
    </r>
  </si>
  <si>
    <t>CHƯƠNG TRÌNH MỤC TIÊU</t>
  </si>
  <si>
    <t>Chương trình mục tiêu Phát triển kinh tế - xã hội các vùng</t>
  </si>
  <si>
    <t>(3)</t>
  </si>
  <si>
    <t>Dự án nhóm B</t>
  </si>
  <si>
    <t>Đường Phì Nhừ - Phình Giàng - Pú Hồng - Mường Nhà tỉnh Điện Biên</t>
  </si>
  <si>
    <t>402/QĐ-UBND
30/3/2016</t>
  </si>
  <si>
    <t xml:space="preserve"> Đoạn Phì Nhừ - Phình Giàng (GĐ I)</t>
  </si>
  <si>
    <t>341/QĐ-UBND
19/4/2011</t>
  </si>
  <si>
    <t>(4)</t>
  </si>
  <si>
    <t>Tái định cư các hộ dân, chỉnh trị dòng chảy suối Nậm Pồ và san ủi mặt bằng khu trung tâm, huyện Nậm Pồ</t>
  </si>
  <si>
    <t>Đường nội thị trục 27m và khu tái định cư thị trấn Mường Ảng GĐI, huyện Mường Ảng</t>
  </si>
  <si>
    <t>1353/QĐ-UBND, 28/10/2016</t>
  </si>
  <si>
    <t>3</t>
  </si>
  <si>
    <t>Kho lưu trữ chuyên dụng tỉnh Điện Biên</t>
  </si>
  <si>
    <t>4</t>
  </si>
  <si>
    <t>DA Nhà máy nước TT huyện Mường Ảng và TT huyện Nậm Pồ</t>
  </si>
  <si>
    <t>Đoạn đầu đường dân sinh Đèo Gió - Vàng Chua đến Km 2 đường Trung Thu - Lao Sả Phình</t>
  </si>
  <si>
    <t>Bệnh viện đa khoa huyện Nậm Pồ</t>
  </si>
  <si>
    <t>Đầu tư xây dựng công trình đường Quảng Lâm - Huổi Lụ - Pá Mỳ.</t>
  </si>
  <si>
    <t>San ủi mặt bằng, đường nội thị trung tâm huyện lỵ Nậm Pồ</t>
  </si>
  <si>
    <t>Đường liên huyện Hua Ná - Pá Liếng (xã Ẳng Cang, H. Mường Ảng) đi Lọng Khẩu Cắm (xã Mường Phăng, H. Điện Biên).</t>
  </si>
  <si>
    <t xml:space="preserve">Chương trình mục tiêu Hỗ trợ đối ứng ODA cho địa phương </t>
  </si>
  <si>
    <t>Chương trình đô thị miền núi phía Bắc - thành phố Điện Biên Phủ, giai đoạn 2017-2020 (DB02)</t>
  </si>
  <si>
    <t>1186/QĐ-UBND 30/10/2015</t>
  </si>
  <si>
    <t xml:space="preserve"> Chương trình mục tiêu Phát triển lâm nghiệp bền vững</t>
  </si>
  <si>
    <t xml:space="preserve">Bảo vệ và phát triển rừng
</t>
  </si>
  <si>
    <t>Chương trình mục tiêu Tái cơ cấu kinh tế nông nghiệp và phòng chống giảm nhẹ thiên tai, ổn định đời sống dân cư</t>
  </si>
  <si>
    <t>Chương trình theo Quyết định số 1776/QĐ-TTg</t>
  </si>
  <si>
    <t>Phương án bố trí dân cư vùng có nguy cơ sạt lở, lũ quét, ĐBKK các bản Suối Lư I, Suối Lư II, Suối Lư III, đến định cư tại khu vực Huổi Po, xã Keo Lôm, huyện Điện Biên Đông</t>
  </si>
  <si>
    <t>151/QĐ-UBND 14/02/2015</t>
  </si>
  <si>
    <t xml:space="preserve"> Dự án cấp điện nông thôn từ lưới điện quốc gia tỉnh Điện Biên giai đoạn 2014- 2020 </t>
  </si>
  <si>
    <t>Chương trình mục tiêu hỗ trợ đầu tư hạ tầng khu kinh tế cửa khẩu, khu công nghệ cao, khu công nghiệp và cụm công nghiệp, khu nông nghiệp ứng dụng công nghệ cao</t>
  </si>
  <si>
    <t xml:space="preserve"> Đường Tây Trang-Bản Pa Thơm</t>
  </si>
  <si>
    <t xml:space="preserve"> 837-30/10/2014</t>
  </si>
  <si>
    <t>Chương trình mục tiêu Đầu tư phát triển hệ thống y tế địa phương</t>
  </si>
  <si>
    <t>Cải tạo nâng cấp BVĐK tỉnh giai đoạn II (từ 300 lên 500 GB)</t>
  </si>
  <si>
    <t>1343/QĐ-UBND 9/11/2010</t>
  </si>
  <si>
    <t>Chương trình mục tiêu Quốc phòng an ninh trên địa bàn trọng điểm</t>
  </si>
  <si>
    <t>Đường Na Phay - Huổi Chanh -Bản Gia Phú A,B xã Mường Nhà (đường ra biên giới)</t>
  </si>
  <si>
    <t>Bố trí vốn để hoàn ứng</t>
  </si>
  <si>
    <t xml:space="preserve"> Đường Quảng Lâm - Na Cô Sa</t>
  </si>
  <si>
    <t>01-04/1/2010; 1367-12/11/2010' 833-7/9/2013</t>
  </si>
  <si>
    <t>Kè bảo vệ bờ suối khu vực Mốc 14 - Biên giới Việt trung - bản Tả Long San, xã Sen Thượng, huyện Mường Nhé</t>
  </si>
  <si>
    <t>1214/QĐ-UBND, 28/9/2010</t>
  </si>
  <si>
    <t>Kế hoạch trung hạn đã giao đến hết năm 2019</t>
  </si>
  <si>
    <t>Các dự án chuyển tiếp hoàn thành năm 2020</t>
  </si>
  <si>
    <t>Các dự án chuyển tiếp hoàn thành sau năm 2020</t>
  </si>
  <si>
    <t>1065/QĐ-UBND ngày 30/10/2017</t>
  </si>
  <si>
    <t>Các dự án khởi công mới năm 2020</t>
  </si>
  <si>
    <t>KCM 2020</t>
  </si>
  <si>
    <t>Các dự án hoàn thành, bàn giao, đưa vào sử dụng đến ngày 31/12 năm 2019</t>
  </si>
  <si>
    <t>1340/QĐ-UBND ngày 28/10/2016; 357/QĐ-UBND ngày 24/4/2018</t>
  </si>
  <si>
    <t>802-22/10/2014; 660/QĐ-UBND ngày 08/8/2018</t>
  </si>
  <si>
    <t>1148/QĐ-UBND 30/10/2015; 1902/QĐ-UBND ngày 01/7/2019</t>
  </si>
  <si>
    <t>1372/QĐ-UBND, 28/10/2016; 571/QĐ-UBND ngày 14/6/2019</t>
  </si>
  <si>
    <t>Dự án trồng cây phân tán tỉnh Điện Biên giai đoạn 2011 - 2020</t>
  </si>
  <si>
    <t>1003/QĐ-UBND ngày 03/8/2016; Số 37/QĐ-UBND ngày 10/01/2018</t>
  </si>
  <si>
    <t xml:space="preserve">q                                  </t>
  </si>
  <si>
    <t>Ngày kết thúc Hiệp định</t>
  </si>
  <si>
    <t>Lũy kế vốn đã bố trí đến hết kế hoạch năm N-1</t>
  </si>
  <si>
    <t>Lũy kế vốn đã giải ngân đến hết kế hoạch năm N-1</t>
  </si>
  <si>
    <t>Kế hoạch năm N</t>
  </si>
  <si>
    <t>Ước giải ngân kế hoạch năm N từ 1/1 năm N đến 31/1 năm N+1</t>
  </si>
  <si>
    <t>Lũy kế vốn đã giải ngân đến hết KH năm N</t>
  </si>
  <si>
    <t>Kế hoạch đầu tư trung hạn giai đoạn 2016-2020</t>
  </si>
  <si>
    <t>Kế hoạch đầu tư trung hạn giai đoạn 2016-2020 đã giao đến hết năm 2019</t>
  </si>
  <si>
    <t xml:space="preserve">Vốn đối ứng </t>
  </si>
  <si>
    <t>Vốn nước ngoài (tính theo tiền Việt)</t>
  </si>
  <si>
    <t>Tính bằng nguyên tệ</t>
  </si>
  <si>
    <t>Đưa vào cân đối NSTW</t>
  </si>
  <si>
    <t>Vay lại</t>
  </si>
  <si>
    <t>Trong đó: thu hồi các khoản vốn ứng trước</t>
  </si>
  <si>
    <t xml:space="preserve"> NSTW</t>
  </si>
  <si>
    <t>VỐN NƯỚC NGOÀI KHÔNG GIẢI NGÂN THEO CƠ CHẾ TÀI CHÍNH TRONG NƯỚC</t>
  </si>
  <si>
    <t>Các dự án hoàn thành, bàn giao, đưa vào sử dụng đến ngày 31/12 năm 2017</t>
  </si>
  <si>
    <t>Danh mục dự án hoàn thành, bàn giao, đưa vào sử dụng đến ngày 31/12/2011</t>
  </si>
  <si>
    <t>Chương trình đô thị miền núi phía Bắc - thành phố Điện Biên Phủ, giai đoạn 2015-2016 (DB01)</t>
  </si>
  <si>
    <t>WB</t>
  </si>
  <si>
    <t xml:space="preserve">17/07/2014 - </t>
  </si>
  <si>
    <t>156/QĐ-UBND 14/02/2015</t>
  </si>
  <si>
    <t>Danh mục dự án chuyển tiếp hoàn thành sau năm 2018</t>
  </si>
  <si>
    <t>Chương trình đô thị miền núi phía Bắc - thành phố Điện Biên Phủ, giai đoạn 2 (2017-2020)</t>
  </si>
  <si>
    <t>Dự án Cấp điện nông thôn từ lưới điện quốc gia tỉnh Điện Biên, giai đoạn 2018-2020 - EU tài trợ</t>
  </si>
  <si>
    <t>EU</t>
  </si>
  <si>
    <t>660/QĐ-UBND ngày 08/8/2018</t>
  </si>
  <si>
    <t xml:space="preserve">Dự án mở rộng quy mô vệ sinh và nước sạch nông thôn dựa trên kết quả </t>
  </si>
  <si>
    <t xml:space="preserve">29/04/2016 - </t>
  </si>
  <si>
    <t>1039/QĐ-UBND,10/8/2016</t>
  </si>
  <si>
    <t>(3) Số vốn nước ngoài (tính bằng ngoại tệ, ghi rõ kèm theo đơn vị ngoại tệ), quy đổi ra Việt nam đồng theo quy định tại Hiệp định, trường hợp Hiệp định không quy đổi sang Việt nam đồng quy đổi theo tỷ giá thời điểm ký kết Hiệp định.
Phần vốn bố trí kế hoạch, thực hiện và giải ngân hàng năm quy đổi theo Việt nam đồng tính đến thời điểm thanh toán.</t>
  </si>
  <si>
    <t>(4) Kế hoạch trung hạn 5 năm giai đoạn chứa năm N+1. Nếu năm N+1 là năm đầu tiên của kế hoạch trung hạn thì lấy dự kiến kế hoạch trung hạn giai đoạn chứa năm N+1</t>
  </si>
  <si>
    <t>Kế hoạch đầu tư công trung hạn 10% DP chưa giao</t>
  </si>
  <si>
    <t>- 10% DP NSĐP</t>
  </si>
  <si>
    <t>Vốn trái phiếu Chính phủ</t>
  </si>
  <si>
    <t>Giao thông</t>
  </si>
  <si>
    <t>QĐ số 591 ngày 29/6/2017</t>
  </si>
  <si>
    <t>Phân bổ theo hệ số ưu tiên (quy định tại điều 4 Quyết định số 12/2017/QĐ-TTg ngày 22/4/2017 của Thủ tướng Chính phủ</t>
  </si>
  <si>
    <t>Huyện Mường Ảng</t>
  </si>
  <si>
    <t>Huyện Tuần Giáo</t>
  </si>
  <si>
    <t>Huyện Tủa Chùa</t>
  </si>
  <si>
    <t>Huyện Điện Biên</t>
  </si>
  <si>
    <t>Huyện Điện Biên Đông</t>
  </si>
  <si>
    <t>Huyện Mường Chà</t>
  </si>
  <si>
    <t>Huyện Mường Nhé</t>
  </si>
  <si>
    <t>Huyện Nậm Pồ</t>
  </si>
  <si>
    <t>Thị xã Mường Lay</t>
  </si>
  <si>
    <t>Thành phố Điện Biên Phủ</t>
  </si>
  <si>
    <t xml:space="preserve">B </t>
  </si>
  <si>
    <t>Chương trình MTQG giảm nghèo bền vững</t>
  </si>
  <si>
    <t>B.1</t>
  </si>
  <si>
    <t>(*)</t>
  </si>
  <si>
    <t>Dự án nhóm C</t>
  </si>
  <si>
    <t xml:space="preserve">Tuyến đường Sính Phình - Trung Thu - Lao Xả Phình - Tả Sìn Thàng (Từ thôn Lầu Câu Phình đến ngã ba đường Tả Phìn - Tả Sìn Thàng) </t>
  </si>
  <si>
    <t>Lao Xả Phình-Tả Sìn Thàng</t>
  </si>
  <si>
    <t>GTNT A; 2,6 Km</t>
  </si>
  <si>
    <t>2019-2020</t>
  </si>
  <si>
    <t>Tuyến đường Sính Phình - Trung Thu - Lao Xả Phình - Tả Sìn Thàng (Từ trung tâm xã Lao Xả Phình đi thôn 3 hướng sang Trung Thu)</t>
  </si>
  <si>
    <t>2020-2021</t>
  </si>
  <si>
    <t>Nâng cấp mặt đường UBND xã Mường đun - Nà sa - Bản Túc</t>
  </si>
  <si>
    <t>Nhà Văn hóa xã Mường Đun</t>
  </si>
  <si>
    <t>Đường Che Phai-Lại trên-Phiêng Kên-Na Ngua (Đoạn đường từ bản Na Lại đến bản Phiêng Kên) xã Luân Giói</t>
  </si>
  <si>
    <t>Nâng cấp đường Na Sang - Pá Pan - Tà Té, xã Noong U</t>
  </si>
  <si>
    <t>Đường Nậm Vì - Nậm Sin</t>
  </si>
  <si>
    <t>865/QĐ-UBND
15/7/2010; 980-(26/10/2017)</t>
  </si>
  <si>
    <t>TK 10% TMĐT</t>
  </si>
  <si>
    <t>Cầu treo Chuyên Gia 2, xã Nậm Kè</t>
  </si>
  <si>
    <t>Đường dân sinh bản Thẩm Chẩu, xã Xuân Lao</t>
  </si>
  <si>
    <t>Xã Xuân Lao</t>
  </si>
  <si>
    <t xml:space="preserve">GTNT B; 3,951km </t>
  </si>
  <si>
    <t>2017-2019</t>
  </si>
  <si>
    <t>1073/QĐ-UBND 30/10/2017</t>
  </si>
  <si>
    <t>Đường dân sinh liên bản Xôm-bản Pọng-Nậm Pọng, Mường Đăng</t>
  </si>
  <si>
    <t>Xã Mường Đăng</t>
  </si>
  <si>
    <t xml:space="preserve">GTNT B; 4,885km </t>
  </si>
  <si>
    <t>1074/QĐ-UBND 30/10/2017</t>
  </si>
  <si>
    <t>Nhà văn hóa xã Nặm Lịch</t>
  </si>
  <si>
    <t>xã Nặm Lịch</t>
  </si>
  <si>
    <t>606,5m2; 3PLV; PTr</t>
  </si>
  <si>
    <t>941/QĐ-UBND 29/10/2018</t>
  </si>
  <si>
    <t>Nhà văn hóa xã Mường Lạn</t>
  </si>
  <si>
    <t>xã Mường Lạn</t>
  </si>
  <si>
    <t>942/QĐ-UBND 29/10/2018</t>
  </si>
  <si>
    <t>Nhà văn hóa xã Búng Lao</t>
  </si>
  <si>
    <t>xã Búng Lao</t>
  </si>
  <si>
    <t>521,7m2; 3ph làm việc</t>
  </si>
  <si>
    <t>155/QĐ-UBND 30/10/2018</t>
  </si>
  <si>
    <t>Đường dân sinh bản Hua Ná - Pú Khớ, xã Ẳng Cang</t>
  </si>
  <si>
    <t>xã Ẳng Cang</t>
  </si>
  <si>
    <t>GTNT C 5,856km</t>
  </si>
  <si>
    <t>979/QĐ-UBND 30/10/2018</t>
  </si>
  <si>
    <t>Nâng cấp đường bản Nhộp - Chùa Sấu, xã Mường Lạn (GĐII: KCH mặt đường)</t>
  </si>
  <si>
    <t>KCH mặt đường 5,657km</t>
  </si>
  <si>
    <t>940/QĐ-UBND 26/10/2018</t>
  </si>
  <si>
    <t>Nâng cấp đường dân sinh bản Pá Cha, xã Ẳng Tở</t>
  </si>
  <si>
    <t>Đường DS bản Pú Tỉu, xã Ẳng Tở (BT mặt đoạn còn lại + hệ thống thoát nước dọc hoàn chỉnh)</t>
  </si>
  <si>
    <t>Đường Huổi Hâu - Huổi Lụ 2 xã Nà Khoa (nay là Đường Huổi Hâu xã Nà Khoa - Huổi Lụ 2 xã Nậm Nhừ)</t>
  </si>
  <si>
    <t>Xã Nà Khoa - Xã Nậm Nhừ</t>
  </si>
  <si>
    <t>GTNT B; 8,4km</t>
  </si>
  <si>
    <t>981/QĐ-UBND 26/10/2017; 1192- (27/11/2017)</t>
  </si>
  <si>
    <t>xã Nà Hỳ</t>
  </si>
  <si>
    <t>25 ha</t>
  </si>
  <si>
    <t>1091/QĐ-UBND 
30/10/2017</t>
  </si>
  <si>
    <t>Các dự án khởi công mới năm 2019</t>
  </si>
  <si>
    <t>Đường đi bản Huổi Hoi, xã Nà Hỳ</t>
  </si>
  <si>
    <t>xã Nà Hỳ</t>
  </si>
  <si>
    <t>GTNT C;  6,22 km</t>
  </si>
  <si>
    <t>1003/QĐ-UBND 30/10/2018</t>
  </si>
  <si>
    <t>Đường BT vào bản Nà Khuyết xã Chà Cang</t>
  </si>
  <si>
    <t xml:space="preserve"> xã Chà Cang</t>
  </si>
  <si>
    <t>GTNT C; L= 3km</t>
  </si>
  <si>
    <t>1001/QĐ-UBND 30/10/2018</t>
  </si>
  <si>
    <t>Nâng cấp đường vào bản Vàng Xôn 1, 2 xã Nậm Khăn</t>
  </si>
  <si>
    <t>xã Nậm Khăn</t>
  </si>
  <si>
    <t>GTNT C;  4,637 Km</t>
  </si>
  <si>
    <t>1004/QĐ-UBND 30/10/2018</t>
  </si>
  <si>
    <t>Huyện Tủa Chùa</t>
  </si>
  <si>
    <t>Huyện Điện Biên Đông</t>
  </si>
  <si>
    <t>Huyện Điện Biên</t>
  </si>
  <si>
    <t>Huyện Tuần Giáo</t>
  </si>
  <si>
    <t>Huyện Mường Ảng</t>
  </si>
  <si>
    <t>Huyện Nậm Pồ</t>
  </si>
  <si>
    <t>Huyện Mường Chà</t>
  </si>
  <si>
    <t>Huyện Mường Nhé</t>
  </si>
  <si>
    <t>Thị xã Mường Lay</t>
  </si>
  <si>
    <t>Biểu số 38b</t>
  </si>
  <si>
    <t>TỔNG HỢP TÌNH HÌNH THỰC HIỆN KẾ HOẠCH ĐẦU TƯ PHÁT TRIỂN NĂM 2019</t>
  </si>
  <si>
    <t>Địa điểm mở TK dự án</t>
  </si>
  <si>
    <t>Chủ đầu tư</t>
  </si>
  <si>
    <t>Mã số dự án đầu tư</t>
  </si>
  <si>
    <t>Quyết định đầu tư ban đầu hoặc QĐ đầu tư điều chỉnh đã được cấp thẩm quyền phê duyệt</t>
  </si>
  <si>
    <t xml:space="preserve">Lũy kế số vốn đã bố trí từ khởi công đến hết năm 2015 </t>
  </si>
  <si>
    <t>Lũy kế vốn đã bố trí đến 31/12/2016</t>
  </si>
  <si>
    <t>Kế hoạch trung hạn
 giai đoạn 2016-2020</t>
  </si>
  <si>
    <t>Kế hoạch 2019</t>
  </si>
  <si>
    <t>Tỷ lệ giải ngân vốn KH 2019 đến 30/9/2019</t>
  </si>
  <si>
    <t xml:space="preserve">Tổng số </t>
  </si>
  <si>
    <t>Ước giải ngân đến 31/12/2019</t>
  </si>
  <si>
    <t>Tỷ lệ giải ngân đến 30/12/2019</t>
  </si>
  <si>
    <t>Trong đó: NSĐP</t>
  </si>
  <si>
    <t>Trong đó: NSĐP, NSTW</t>
  </si>
  <si>
    <t xml:space="preserve"> Tổng nguồn</t>
  </si>
  <si>
    <t>A1</t>
  </si>
  <si>
    <t>Nguồn vốn được phân bổ</t>
  </si>
  <si>
    <t>1)</t>
  </si>
  <si>
    <t xml:space="preserve">Vốn hỗ trợ CĐNSĐP theo tiêu chí </t>
  </si>
  <si>
    <t xml:space="preserve"> - Vốn theo tiêu chí 40/QĐ-CP</t>
  </si>
  <si>
    <t xml:space="preserve"> - Chênh lệch bội thu NSĐP so với số thực chi trả</t>
  </si>
  <si>
    <t>2)</t>
  </si>
  <si>
    <t xml:space="preserve"> Vốn từ nguồn thu sử dụng đất</t>
  </si>
  <si>
    <t>3)</t>
  </si>
  <si>
    <t xml:space="preserve"> Vốn Xổ số kiến thiết</t>
  </si>
  <si>
    <t>A2</t>
  </si>
  <si>
    <t>Nguồn vốn không phân bổ thực hiện dự án (bố trí để trả nợ vay, lãi vay)</t>
  </si>
  <si>
    <t xml:space="preserve"> </t>
  </si>
  <si>
    <t>Chi tiết ở phần cuối Biểu</t>
  </si>
  <si>
    <t xml:space="preserve"> Bội thu ngân sách địa phương</t>
  </si>
  <si>
    <t>Chính phủ cho vay để trả nợ gốc</t>
  </si>
  <si>
    <t>Chênh lệch bội thu NSĐP so với số thực chi trả</t>
  </si>
  <si>
    <t>Phân bổ thực hiện theo địa bàn</t>
  </si>
  <si>
    <t>Trong đó: Chi cho Giáo dục 20%</t>
  </si>
  <si>
    <t>B1</t>
  </si>
  <si>
    <t>Nguồn vốn theo tiếu chí 40/2015/QĐ-TTg + Nguồn thu sử dụng đất</t>
  </si>
  <si>
    <t xml:space="preserve"> Đối ứng các dự án ODA</t>
  </si>
  <si>
    <t xml:space="preserve"> Trả nợ Ngân hàng PT
 (tín dụng NN)</t>
  </si>
  <si>
    <t xml:space="preserve"> Hỗ trợ Dự án trọng điểm </t>
  </si>
  <si>
    <t>A.1</t>
  </si>
  <si>
    <t>Vốn hỗ trợ CĐNSĐP theo tiêu chí 40/QĐ-CP</t>
  </si>
  <si>
    <r>
      <t xml:space="preserve"> Vốn từ nguồn thu sử dụng đất </t>
    </r>
    <r>
      <rPr>
        <i/>
        <sz val="11"/>
        <rFont val="Times New Roman"/>
        <family val="1"/>
      </rPr>
      <t xml:space="preserve">(không bao gồm đầu tư nguồn thu của cơ quan sử dụng đất; đầu tư hạ tầng từ đấu giá đất) </t>
    </r>
  </si>
  <si>
    <t>A'</t>
  </si>
  <si>
    <t>Trả phí, lãi vay, vay</t>
  </si>
  <si>
    <t xml:space="preserve"> Trả lãi vay đầu tư lưới điện nông thôn II (RELL II)</t>
  </si>
  <si>
    <t>Chương trình đô thị miền núi phía Bắc - thành phố Điện Biên Phủ (DB01) (2%/năm)</t>
  </si>
  <si>
    <t>Chương trình mở rộng qui mô vệ sinh và nước sạch nông thôn dựa trên kết quả</t>
  </si>
  <si>
    <t>Chênh lệch do số Bội thu Trung ương giao là 59.600 tr.đồng số địa phương xác định lại là 59.644 triệu đồng</t>
  </si>
  <si>
    <t>Vay lại từ nguồn Chính phủ vay ngoài nước</t>
  </si>
  <si>
    <t>Vốn theo tiêu chí phân bổ</t>
  </si>
  <si>
    <t xml:space="preserve">Thành phố Điện Biên Phủ </t>
  </si>
  <si>
    <t>Các dự án hoàn thành, bàn giao, đưa vào sử dụng đến ngày 31/12/2018</t>
  </si>
  <si>
    <t xml:space="preserve"> Hạ tầng khu du lịch Him Lam GĐ II</t>
  </si>
  <si>
    <t>ĐBP</t>
  </si>
  <si>
    <t>UBND TPĐBP</t>
  </si>
  <si>
    <t>1228/QĐ-UBND 01/10/2010; 709/QĐ-UB (13/9/2013)</t>
  </si>
  <si>
    <t>Đề xuất Đ/C giảm KH 2019</t>
  </si>
  <si>
    <t>Nhà lớp học năng khiếu + cải tạo, sửa chữa Nhà thiếu nhi tỉnh Điện Biên</t>
  </si>
  <si>
    <t>439/QĐ-UBND 30/03/2016; 1066/QĐ-UBND ngày 30/10/2017</t>
  </si>
  <si>
    <t>TT dứt điểm</t>
  </si>
  <si>
    <t>Xây dựng trường Mầm non Hoa Hồng</t>
  </si>
  <si>
    <t>1271/QĐ-UBND
14/10/2016</t>
  </si>
  <si>
    <t>Sử dụng vốn SN GD 2,55 tỷ đồng</t>
  </si>
  <si>
    <t>Xây dựng trường Mầm non Hoa Mai</t>
  </si>
  <si>
    <t>1272/QĐ-UBND
14/10/2016</t>
  </si>
  <si>
    <t>Đ/c giảm KH 2019</t>
  </si>
  <si>
    <t xml:space="preserve">Đường tổ dân phố 21, phường Him Lam (L=997,05m) </t>
  </si>
  <si>
    <t>1397/QĐ-UBND
28/10/2016</t>
  </si>
  <si>
    <t>Đầu tư bổ sung CSVC trung tâm KTTH-HN tỉnh</t>
  </si>
  <si>
    <t>2017-2018</t>
  </si>
  <si>
    <t>876/QĐ-UBND  06/7/2016</t>
  </si>
  <si>
    <t>Đề xuất Điều chỉnh giảm KH 2019</t>
  </si>
  <si>
    <t>Đường vào Trường Dạy nghề tỉnh Điện Biên</t>
  </si>
  <si>
    <t>775/QĐ-UBND ngày 31/8/2017</t>
  </si>
  <si>
    <t>30/9 chưa giải ngân KH 2018</t>
  </si>
  <si>
    <t>Đường nội thị phường Thanh Bình (L=359m)</t>
  </si>
  <si>
    <t>1341/QĐ-UBND
28/10/2016</t>
  </si>
  <si>
    <t>Các dự án chuyển tiếp hoàn thành sau năm 2019</t>
  </si>
  <si>
    <t>Công trình Cải tạo, xử lý triệt để ô nhiễm bãi chôn lấp rác thải Noong Bua, thành phố Điện Biên Phủ</t>
  </si>
  <si>
    <t>STNMT</t>
  </si>
  <si>
    <t>2015-2018</t>
  </si>
  <si>
    <t xml:space="preserve">316/QĐ-UBND 
18/3/2016 </t>
  </si>
  <si>
    <t>Hạ tầng kỹ thuật khung khu trụ sở cơ quan, khu công cộng, khu thương mại dịch vụ dọc trục đường 60m</t>
  </si>
  <si>
    <t>Sở TNMT</t>
  </si>
  <si>
    <t>2018-2022</t>
  </si>
  <si>
    <t>106/QĐ-UBND ngày 13/02/2017</t>
  </si>
  <si>
    <t>Hoàn ứng theo QĐ số 894/QĐ-UBND ngày 22/10/2018</t>
  </si>
  <si>
    <t>Cầu dầm BTCT L=33 m bản Ta Pô</t>
  </si>
  <si>
    <t>2018-2019</t>
  </si>
  <si>
    <t>1102/QĐ-UBND ngày 30/10/2017</t>
  </si>
  <si>
    <t>Xây dựng trường mầm non Nam Thanh</t>
  </si>
  <si>
    <t>08 PH</t>
  </si>
  <si>
    <t>772/QĐ-UBND ngày 17/9/2018</t>
  </si>
  <si>
    <t>KCM 2019</t>
  </si>
  <si>
    <t>DA Cải tạo các tuyến ống mạng cấp II + III tại Thành phố Điện Biên Phủ</t>
  </si>
  <si>
    <t>Công ty CP cấp nước ĐB</t>
  </si>
  <si>
    <t>2018-2020</t>
  </si>
  <si>
    <t>1000/QĐ-UBND ngày 30/10/2018</t>
  </si>
  <si>
    <t>Cải tạo và mở rộng trụ sở Thành ủy - HĐND, UBND thành phố</t>
  </si>
  <si>
    <t>997/QĐ-UBND ngày 30/10/2018</t>
  </si>
  <si>
    <t>Hỗ trợ xây dựng nhà máy xử lý rác thải tại bãi Púng Min, xã Pom Lót, huyện Điện Biên, tỉnh Điện Biên</t>
  </si>
  <si>
    <t>978/QĐ-UBND ngày 30/10/2018</t>
  </si>
  <si>
    <t>Hỗ trợ ngoài hàng rào</t>
  </si>
  <si>
    <t>Điện Biên</t>
  </si>
  <si>
    <t>UBND huyện ĐB</t>
  </si>
  <si>
    <t>29km</t>
  </si>
  <si>
    <t xml:space="preserve"> 15-19</t>
  </si>
  <si>
    <t>Kè chống sạt lở khu dân cư trung tâm xã Thanh Luông, xã Thanh Luông, huyện Điện Biên</t>
  </si>
  <si>
    <t>550/QĐ-UBND ngày 14/6/2011</t>
  </si>
  <si>
    <t xml:space="preserve"> Nâng cấp đường vào điểm du lịch tâm linh Linh Sơn xã Thanh Luông, huyện Điện Biên.</t>
  </si>
  <si>
    <t>1261/QĐ-UBND 12/10/2016</t>
  </si>
  <si>
    <t>Các dự án dự kiến hoàn thành năm 2019</t>
  </si>
  <si>
    <t>Trung tâm Hội Nghị huyện ĐB</t>
  </si>
  <si>
    <t>370 ngày 7/5/2012; 1607/QĐ-UBND ngày 30/10/2016</t>
  </si>
  <si>
    <t>KH 2018 không được bố trí vốn, theo NQ 70/NQ-CP</t>
  </si>
  <si>
    <t xml:space="preserve">Thủy lợi xã Thanh Nưa </t>
  </si>
  <si>
    <t>40 ha</t>
  </si>
  <si>
    <t>1375/QĐ-UBND 28/10/2016</t>
  </si>
  <si>
    <t>Đường QL279 - Trại 2, xã Thanh Xương, huyện Điện Biên</t>
  </si>
  <si>
    <t>1170/QĐ-UBND 20/09/2016</t>
  </si>
  <si>
    <t>Trụ sở xã Thanh xương</t>
  </si>
  <si>
    <t>2016-2018</t>
  </si>
  <si>
    <t>1251/QĐ-UBND
10/10/2016</t>
  </si>
  <si>
    <t>Đường QL279 - đi bản Nà Pen 1,2,3 xã Nà Nhạn, huyện Điện Biên</t>
  </si>
  <si>
    <t>1183/QĐ-UBND 23/09/2016</t>
  </si>
  <si>
    <t>Lồng ghép vốn CT 135:  3 tỷ đồng</t>
  </si>
  <si>
    <t>Thủy lợi Nà Láo xã Nà Tấu</t>
  </si>
  <si>
    <t>193/QĐ-UBND; 17/02/2016</t>
  </si>
  <si>
    <t>Bố trí sắp xếp ổn định dân TĐC hồ Nậm Khẩu Hu, xã Hua Thanh, huyện Điện Biên</t>
  </si>
  <si>
    <t>Ban QLDA NN&amp;PTNT</t>
  </si>
  <si>
    <t>1326/QĐ-UB
27/10/2016</t>
  </si>
  <si>
    <t xml:space="preserve"> - Lồng ghép vốn đóng góp của DN 9 tỷ </t>
  </si>
  <si>
    <t xml:space="preserve"> Đường vào khu du lịch, tưởng niệm tri ân những người có công với đất nước, với dân tộc tỉnh Điện Biên </t>
  </si>
  <si>
    <t>836/QĐ-UBND 30/10/2014</t>
  </si>
  <si>
    <t>PKĐKKV Mường Nhà</t>
  </si>
  <si>
    <t>Sở Y tế</t>
  </si>
  <si>
    <t>1343/QĐ-UBND 28/10/2016</t>
  </si>
  <si>
    <t>Năm 2017 Bổ sung 6,132 tỷ đồng từ nguồn tăng thu ngân sách tỉnh năm 2016; năm 2018: 2 tỷ từ nguồn tăng thu SXKT</t>
  </si>
  <si>
    <t>Thủy lợi Na Men xã Mường Nhà  huyện Điện Biên</t>
  </si>
  <si>
    <t>1005/QĐ-UBND 30/10/2017</t>
  </si>
  <si>
    <t>Trường Mầm non Thị trấn huyện Điện Biên</t>
  </si>
  <si>
    <t>984/QĐ-UBND 27/10/2017</t>
  </si>
  <si>
    <t xml:space="preserve"> Đường nội thị huyện Điện Biên (GĐII)</t>
  </si>
  <si>
    <t>1012/QĐ-UBND 30/10/2017</t>
  </si>
  <si>
    <t>Nước sinh hoạt tập trung khu vực Pom Lót huyện Điện Biên</t>
  </si>
  <si>
    <t>Cty TNHH Cấp nước ĐB</t>
  </si>
  <si>
    <t>922/QĐ-UBND ngày 09/10/2017</t>
  </si>
  <si>
    <t>Hỗ trợ xây dựng nhà máy xử lý rác thải tại bãi Púng Min, xã Pom Lót, huyện Điện Biên, tỉnh Điện Biên (Hỗ trợ đền bù GPMB)</t>
  </si>
  <si>
    <t>Hỗ trợ đền bù GPMB</t>
  </si>
  <si>
    <t>Các dự dự kiến khởi công mới năm 2019</t>
  </si>
  <si>
    <t xml:space="preserve">Xây dựng trụ sở UBND xã Sam Mứn   </t>
  </si>
  <si>
    <t>2019-2021</t>
  </si>
  <si>
    <t>1013/QĐ-UBND ngày 30/10/2018</t>
  </si>
  <si>
    <t>Trụ sở xã Thanh Nưa</t>
  </si>
  <si>
    <t>Bổ sung cơ sở vật chất trường THPT huyện Điện Biên</t>
  </si>
  <si>
    <t>CBĐT</t>
  </si>
  <si>
    <t xml:space="preserve">Xây dựng trụ sở xã Mường Lói </t>
  </si>
  <si>
    <t>Trụ sở xã chiềng sinh huyện Tuần Giáo</t>
  </si>
  <si>
    <t>Tuần Giáo</t>
  </si>
  <si>
    <t>UBND huyện TG</t>
  </si>
  <si>
    <t>1352/QĐ-UBND 28/10/2016</t>
  </si>
  <si>
    <t xml:space="preserve"> Truờng Mầm non xã Mường Thín, huyện Tuần Giáo</t>
  </si>
  <si>
    <t>178A ngày
30/10/2012</t>
  </si>
  <si>
    <t>Trường THCS và THPT Quài Tở</t>
  </si>
  <si>
    <t>1322/QĐ-UBND
27/10/2016</t>
  </si>
  <si>
    <t>Dự án bố trí dân cư vùng có nguy cơ sạt lở, lũ quét, đặc biệt khó khăn bản Hua Mức 1, Hua Mức 2, Pu Si 2 đến định cư tại bản Hua Mức 2, xã Mường Mùn, huyện Tuần Giáo</t>
  </si>
  <si>
    <t>484/QĐ-UBND 
 24/5/2011; 310/QĐ-UBND 
 20/4/2015</t>
  </si>
  <si>
    <t>Trường THCS xã Chiềng Đông huyện Tuần Giáo</t>
  </si>
  <si>
    <t>2016-2020</t>
  </si>
  <si>
    <t>1493/QĐ-UB
29/11/2016</t>
  </si>
  <si>
    <t xml:space="preserve"> Trụ sở  xã Tỏa Tình huyện Tuần Giáo</t>
  </si>
  <si>
    <t>326/QĐ-UBND
14/04/2017</t>
  </si>
  <si>
    <t>Trụ sở xã Ta Ma huyện Tuần Giáo</t>
  </si>
  <si>
    <t>1455/QĐ-UBND 17/11/2016</t>
  </si>
  <si>
    <t>Trụ sở xã Phình Sáng huyện Tuần Giáo</t>
  </si>
  <si>
    <t>1457/QĐ-UBND 17/11/2016</t>
  </si>
  <si>
    <t xml:space="preserve"> Trụ sở xã Tênh Phông huyện Tuần Giáo</t>
  </si>
  <si>
    <t>1456/QĐ-UBND 17/11/2016</t>
  </si>
  <si>
    <t>Sửa chữa đường Mường Khong - Bản Huổi Nôm</t>
  </si>
  <si>
    <t>986/QĐ-UBND 27/10/2017</t>
  </si>
  <si>
    <t>Trường THCS xã Quài Cang huyện Tuần Giáo</t>
  </si>
  <si>
    <t>10 PH</t>
  </si>
  <si>
    <t>984/QĐ-UBND 30/10/2017</t>
  </si>
  <si>
    <t>Trường Mầm non thị trấn Tuần Giáo</t>
  </si>
  <si>
    <t>8 PH</t>
  </si>
  <si>
    <t>2018-2021</t>
  </si>
  <si>
    <t>983/QĐ-UBND 30/10/2017</t>
  </si>
  <si>
    <t>Đường Trung tâm xã Rạng Đông – Bản Háng Á</t>
  </si>
  <si>
    <t>5km</t>
  </si>
  <si>
    <t>992/QĐ-UBND 30/10/2017</t>
  </si>
  <si>
    <t>Trường MN Mùn Chung xã Mùn Chung</t>
  </si>
  <si>
    <t>985/QĐ-UBND 30/10/2017</t>
  </si>
  <si>
    <t>5</t>
  </si>
  <si>
    <t>Nâng cấp công trình Thủy lợi Nà Chua</t>
  </si>
  <si>
    <t xml:space="preserve">Huyện Điện Biên Đông </t>
  </si>
  <si>
    <t>Đường Nậm Ngám- Pu Nhi A,B,C,D xã Pu Nhi đến bản Sư Lư 1,2,3,4,5 xã Na Son</t>
  </si>
  <si>
    <t>Điện Biên
 Đông</t>
  </si>
  <si>
    <t>UBND huyện ĐBĐ</t>
  </si>
  <si>
    <t>344, ngày 19/4/2011</t>
  </si>
  <si>
    <t>Các dự dự kiến hoàn thành năm 2019</t>
  </si>
  <si>
    <t>Xây dựng trường Mầm non Pu Nhi xã Pu Nhi</t>
  </si>
  <si>
    <t>1220/QĐ-UBND
30/9/2016</t>
  </si>
  <si>
    <t>Trụ sở thị trấn huyện Điện Biên Đông</t>
  </si>
  <si>
    <t>2016-2019</t>
  </si>
  <si>
    <t>1365/QĐ-UBND
28/10/2016</t>
  </si>
  <si>
    <t>Các dự án dự kiến hoàn thành sau năm 2019</t>
  </si>
  <si>
    <t>H.ĐBĐ</t>
  </si>
  <si>
    <t>74 hộ</t>
  </si>
  <si>
    <t>(lồng ghép vốn NSTW)</t>
  </si>
  <si>
    <t xml:space="preserve"> Đường Pá Pao - Mường Luân xã Mường Luân</t>
  </si>
  <si>
    <t>985/QĐ-UBND 27/10/2017</t>
  </si>
  <si>
    <t>Trường THCS thị Trấn ĐBĐ</t>
  </si>
  <si>
    <t>1321/QĐ-UBND ngày 27/10/2016</t>
  </si>
  <si>
    <t>Đường Mường Luân - Co Kham - Na Hát - Páo Sinh</t>
  </si>
  <si>
    <t>ĐBĐ</t>
  </si>
  <si>
    <t>853/QĐ-UBND ngày 20/9/2017</t>
  </si>
  <si>
    <t>Các dự án dự kiến khởi công mới năm 2019</t>
  </si>
  <si>
    <t>Nâng cấp sửa chữa đường nội thị, thảm bê tông nhựa hạt trung một số trục đường nội thị thị trấn Điện Biên Đông</t>
  </si>
  <si>
    <t>Điều chỉnh giảm do Dự án chưa được phê duyệt</t>
  </si>
  <si>
    <t>Trường Tiểu học Chiềng Sơ</t>
  </si>
  <si>
    <t>Tôn tạo sân vận động thị trấn Điện Biên Đông</t>
  </si>
  <si>
    <t>TMĐT 5 tỷ đồng, GĐ 2016-2020 bố trí 3 tỷ, năm 2021 bố trí 2 tỷ)</t>
  </si>
  <si>
    <t>Trạm y tế Phì Nhừ</t>
  </si>
  <si>
    <t>Nâng cấp đường vào xã Noong U</t>
  </si>
  <si>
    <t>Các dự án hoàn thành, bàn giao, đưa vào sử dụng đến ngày 31/12 năm 2018</t>
  </si>
  <si>
    <t>Trường phổ thông dân tộc nội trú huyện Mường Ảng, tỉnh Điện Biên</t>
  </si>
  <si>
    <t>UBND huyện M.Ảng</t>
  </si>
  <si>
    <t>2011-2012</t>
  </si>
  <si>
    <t>496/QĐ-UBND ngày 29/4/2010</t>
  </si>
  <si>
    <t xml:space="preserve"> Đường nội thị giai đoạn I (Đoạn QL 279 đi trung tâm hành chính huyện)</t>
  </si>
  <si>
    <t>891/QĐ-UBND
21/7/2010</t>
  </si>
  <si>
    <t>Công trình hoàn thành năm 2015, bổ sung hạng mục do còn dư vốn dự phòng</t>
  </si>
  <si>
    <t>Trường THCS Mường Lạn</t>
  </si>
  <si>
    <t>Mường Ẳng</t>
  </si>
  <si>
    <t xml:space="preserve"> 925/QĐ-UBND; 29/9/2015</t>
  </si>
  <si>
    <t>Thủy lợi bản Ná Bá Ban, xã Mường lạn</t>
  </si>
  <si>
    <t>1315/QĐ-UBND 27/10/2016</t>
  </si>
  <si>
    <t>Trường Mầm non Sơn Ca huyện Mường Ảng</t>
  </si>
  <si>
    <t>1346/QĐ-UBND
28/10/2016</t>
  </si>
  <si>
    <t>Trường Mầm non Ảng Nưa, xã Ảng Nưa, huyện Mường Ảng</t>
  </si>
  <si>
    <t>1316/QĐ-UBND
27/10/2016</t>
  </si>
  <si>
    <t>Trụ sở liên cơ trạm bảo vệ thực vật, trạm thú y, hạt kiểm lâm huyện Mường Ảng</t>
  </si>
  <si>
    <t>1383/QĐ-UBND
28/10/2016</t>
  </si>
  <si>
    <t>Đường tránh lũ bản Chiềng Lao - Pha Hún, xã Xuân Lao</t>
  </si>
  <si>
    <t>1342/QĐ-UBND 28/10/2016</t>
  </si>
  <si>
    <t xml:space="preserve"> Đường + Ngầm tràn bản Pá Nậm, xã Mường Lạn</t>
  </si>
  <si>
    <t>719/QĐ-UBND ngày 18/8/2017</t>
  </si>
  <si>
    <t>Hồ chứa nước Ẳng Cang (Dự án Nhóm B)</t>
  </si>
  <si>
    <t xml:space="preserve"> 400ha lúa, 1000 ha cà phê, NSH 10.000 dân</t>
  </si>
  <si>
    <t xml:space="preserve"> 2009-2015</t>
  </si>
  <si>
    <t>1487QĐ-UB
17/03/2011
06/12//2007
'249/QĐ-UB</t>
  </si>
  <si>
    <t>CĐNSĐP tỉnh hỗ trợ 60 tỷ</t>
  </si>
  <si>
    <t>Dự án nhóm c</t>
  </si>
  <si>
    <t xml:space="preserve"> Đường Sen Thượng - Lò San Chái</t>
  </si>
  <si>
    <t>Mường Nhé</t>
  </si>
  <si>
    <t>UBND huyện M.Nhé</t>
  </si>
  <si>
    <t>2128/QĐ-UB
3/12/2009</t>
  </si>
  <si>
    <t xml:space="preserve"> Thủy lợi Pờ Nhù Khò</t>
  </si>
  <si>
    <t>1338/QĐ-UB
2/1/2010</t>
  </si>
  <si>
    <t>Cầu treo bản Mường Nhé, xã Mường Nhé</t>
  </si>
  <si>
    <t> 921/QĐ-UBND
21/07/2016</t>
  </si>
  <si>
    <t>Đ/c nguồn vốn</t>
  </si>
  <si>
    <t>Sân vận động huyện Mường Nhé, tỉnh Điện Biên</t>
  </si>
  <si>
    <t>1396/QĐ-UBND 28/10/2016</t>
  </si>
  <si>
    <t xml:space="preserve">Trường dân tộc nội trú THCS Sín Thầu </t>
  </si>
  <si>
    <t>993/QĐ-UB 01/8/2016</t>
  </si>
  <si>
    <t>Trường THCS Chung Chải - Mường Nhé</t>
  </si>
  <si>
    <t>1164/QĐ-UBND 19/9/2016</t>
  </si>
  <si>
    <t>Các dự dự kiến hoàn thành sau năm 2019</t>
  </si>
  <si>
    <t>Trụ sở xã Leng Su Sìn</t>
  </si>
  <si>
    <t xml:space="preserve">1082/QĐ-UBND 26/8/2016 </t>
  </si>
  <si>
    <t>Trụ sở xã Nậm Kè</t>
  </si>
  <si>
    <t>723/QĐ-UBND
18/08/2017</t>
  </si>
  <si>
    <t>Đường Ngã Ba - Huổi Pinh xã Mường Toong, huyện Mường Nhé</t>
  </si>
  <si>
    <t xml:space="preserve"> 887/QĐ-UBND ngày 11/07/2016</t>
  </si>
  <si>
    <t>PKĐKKV Leng Su Sìn (Thành lập mới)</t>
  </si>
  <si>
    <t>1348/QĐ-UBND ngày 28/10/2016</t>
  </si>
  <si>
    <t>Trường THCS xã Huổi Lếch</t>
  </si>
  <si>
    <t>2017-2020</t>
  </si>
  <si>
    <t>1018/QĐ-UBND ngày 30/10/2017</t>
  </si>
  <si>
    <t>Trụ sở xã Huổi Lếch</t>
  </si>
  <si>
    <t>712/QĐ-UBND ngày 18/8/2017</t>
  </si>
  <si>
    <t>Nhà Đa năng và các hạng mục phụ trợ trường THPT huyện Mường Nhé</t>
  </si>
  <si>
    <t>Sở GĐ&amp;ĐT</t>
  </si>
  <si>
    <t>546m2; phụ trợ</t>
  </si>
  <si>
    <t>866/QĐ-UBND 11/10/2018</t>
  </si>
  <si>
    <t xml:space="preserve">Huyện Mường Chà </t>
  </si>
  <si>
    <t xml:space="preserve"> Đường Hừa Ngài - Pa Ham</t>
  </si>
  <si>
    <t>Mường Chà</t>
  </si>
  <si>
    <t>UBND huyện M.Chà</t>
  </si>
  <si>
    <t>989, ngày 31/10/2012</t>
  </si>
  <si>
    <t xml:space="preserve"> Đường Chà Tở - Mường Tùng</t>
  </si>
  <si>
    <t>Ban QLDA GT</t>
  </si>
  <si>
    <t>230/QĐ-UBND  27/2/2010;
394/QĐ-UBND
08/5/2017</t>
  </si>
  <si>
    <t>Trụ sở xã Mường Tùng, huyện Mường Chà</t>
  </si>
  <si>
    <t>1446/QĐ-UBND
23/12/2015</t>
  </si>
  <si>
    <t xml:space="preserve">Xây dựng cơ sở hạ tầng khu A thị trấn Mường Chà </t>
  </si>
  <si>
    <t>1338/QĐ-UBND
28/10/2016</t>
  </si>
  <si>
    <t>Nâng cấp đường giao thông QL 12 - bản Huổi Meo</t>
  </si>
  <si>
    <t>1035/QĐ-UBND
10/8/2016</t>
  </si>
  <si>
    <t>Nâng cấp trường Mầm non Sá Tổng, xã Sá Tổng</t>
  </si>
  <si>
    <t>2 PH; hiệu bộ</t>
  </si>
  <si>
    <t>1344/QĐ-UBND
 28/10/2016</t>
  </si>
  <si>
    <t>Trường Tiểu học Huổi Mí xã Huổi Mí</t>
  </si>
  <si>
    <t>12 PH; hiệu bộ</t>
  </si>
  <si>
    <t>1188/QĐ-UBND
26/9/2016</t>
  </si>
  <si>
    <t>Trường Mầm non Pa Ham xã Pa Ham</t>
  </si>
  <si>
    <t>1323/QĐ-UBND
 27/10/2016</t>
  </si>
  <si>
    <t>Trường mầm non Huổi Mí,huyện Mường Chà</t>
  </si>
  <si>
    <t>4 PH; hiệu bộ</t>
  </si>
  <si>
    <t>621/QĐ-UBND ngày 14/07/2017</t>
  </si>
  <si>
    <t>Trường mầm non Nậm Nèn, xã Nậm Nèn</t>
  </si>
  <si>
    <t>402/QĐ-UBND ngày 10/5/2018</t>
  </si>
  <si>
    <t>Trường THCS Huổi Mí xã Huổi Mí</t>
  </si>
  <si>
    <t>622/QĐ-UBND ngày 14/7/2017</t>
  </si>
  <si>
    <t>Đường giao thông TT xã Hừa Ngài - bản Phua Di Tổng</t>
  </si>
  <si>
    <t>702/QĐ-UBND ngày 21/8/2018</t>
  </si>
  <si>
    <t>Bãi xử lý rác thải huyện</t>
  </si>
  <si>
    <t>998/QĐ-UBND ngày 30/10/2018</t>
  </si>
  <si>
    <t>Trường Mầm non Na Sang</t>
  </si>
  <si>
    <t>661/QĐ-UBND ngày 09/8/2018</t>
  </si>
  <si>
    <t>Nâng cấp, sửa chữa đường giao thông Ma Thì Hồ - Nậm Chua, huyện Mường Chà</t>
  </si>
  <si>
    <t>Đường nội thị khu B thị trấn</t>
  </si>
  <si>
    <t xml:space="preserve"> Đường giao thông Km8+150 (đường QL12- Hừa Ngài) - bản Thèn Pả (L=4,4km)</t>
  </si>
  <si>
    <t>Đường giao thông bản Lùng Tạo - bản Huổi Mí 2, xã Huổi Mí</t>
  </si>
  <si>
    <t>Các dự án dự kiến hoàn thành năm 2018</t>
  </si>
  <si>
    <t xml:space="preserve"> Truờng Mầm non, THCS xã Sín chải (gđ I-gđII)</t>
  </si>
  <si>
    <t>Tủa Chùa</t>
  </si>
  <si>
    <t>UBND huyện T.Chùa</t>
  </si>
  <si>
    <t>GĐ II: 2016-2018</t>
  </si>
  <si>
    <t>848, ngày 19/9/2012; 1023/QĐ-UBND ngày 08/8/2016</t>
  </si>
  <si>
    <t>KH2017 bổ sung KD năm 2016 là 5 tỷ</t>
  </si>
  <si>
    <t>Dự án bố trí ổn định dân cư vùng thiên tai bản Hột, xã Mường Đun, huyện Tủa Chùa.</t>
  </si>
  <si>
    <t>H.TC</t>
  </si>
  <si>
    <t>54 hộ</t>
  </si>
  <si>
    <t>189/QĐ-UBND 10/10/2014</t>
  </si>
  <si>
    <t>Thủy Lợi Bản Hán, xã Mường Đun</t>
  </si>
  <si>
    <t>1376/QĐ-UBND 28/10/2016</t>
  </si>
  <si>
    <t>Nâng cấp mở rộng trụ sở Huyện Ủy Tủa Chùa</t>
  </si>
  <si>
    <t>2016-2017</t>
  </si>
  <si>
    <t>368/QĐ-UBND
29/3/2016</t>
  </si>
  <si>
    <t>Trụ sở xã Sính Phình</t>
  </si>
  <si>
    <t>358/QĐ-UBND
28/3/2016</t>
  </si>
  <si>
    <t>Trụ sở xã Mường Đun</t>
  </si>
  <si>
    <t>367/QĐ-UBND
29/3/2016</t>
  </si>
  <si>
    <t>Trụ sở Đảng ủy - HĐND - UBND xã Xá Nhè, huyện Tủa Chùa</t>
  </si>
  <si>
    <t>1368/QĐ-UBND
28/10/2016</t>
  </si>
  <si>
    <t>Xây dựng đường vào và các công trình phụ trợ thuộc di tích cấp Quốc gia, danh lam thắng cảnh hang động Xá Nhè và Khó Chua La, xã Xá Nhè, huyện Tủa Chùa</t>
  </si>
  <si>
    <t>1385/QĐ-UBND 28/10/2016</t>
  </si>
  <si>
    <t>Đường Cu Dỉ Sang (xã Tả Phìn) - Lầu Câu Phình (xã Lao Xả Phình), huyện Tủa Chùa</t>
  </si>
  <si>
    <t>1237/QĐ-UB
04/10/2016</t>
  </si>
  <si>
    <t>Trường mầm non thị trấn Tủa Chùa</t>
  </si>
  <si>
    <t>Ban QLDA huyện T.Chùa</t>
  </si>
  <si>
    <t>979/QĐ-UBND 26/10/2017</t>
  </si>
  <si>
    <t>Trường THCS và THPT Quyết Tiến  huyện Tủa Chùa</t>
  </si>
  <si>
    <t>905/QĐ-UBND 23/10/2018</t>
  </si>
  <si>
    <t>Trụ sở làm việc Phòng Văn hóa - Thông tin huyện</t>
  </si>
  <si>
    <t>1016/QĐ-UBND 31/10/2018</t>
  </si>
  <si>
    <t xml:space="preserve"> Đường Km45 (Na pheo- Si Pa Phìn) đi Nà Hỳ</t>
  </si>
  <si>
    <t>Nậm Pồ</t>
  </si>
  <si>
    <t>Ban QLDA CTGT</t>
  </si>
  <si>
    <t>31,6km</t>
  </si>
  <si>
    <t>14-17</t>
  </si>
  <si>
    <t>936a/QĐ-UBND 20/9/2011; 1099/QĐ-UBND ngày 29/10/2015</t>
  </si>
  <si>
    <t>CĐNSĐP tỉnh hỗ trợ 40 tỷ</t>
  </si>
  <si>
    <t>PKĐKKV Ba Chà huyện Nậm Pồ</t>
  </si>
  <si>
    <t>1319/QĐ-UBND 27/10/2016</t>
  </si>
  <si>
    <t>TT Dứt điểm</t>
  </si>
  <si>
    <t>Trụ sở liên cơ trạm bảo vệ thực vật, trạm thú y, trạm khuyến nông, hạt kiểm lâm huyện Nậm Pồ</t>
  </si>
  <si>
    <t>1367/QĐ-UBND
28/10/2016</t>
  </si>
  <si>
    <t>Trụ sở xã Chà Nưa</t>
  </si>
  <si>
    <t>UBND huyện N.Pồ</t>
  </si>
  <si>
    <t>1339/QĐ-UBND
28/10/2016</t>
  </si>
  <si>
    <t>Đường dân sinh Vàng Đán Dạo - Huổi Dạo xã Vàng Đán</t>
  </si>
  <si>
    <t>1373/QĐ-UBND 28/10/2016</t>
  </si>
  <si>
    <t>Trường Tiểu học trung tâm huyện Nậm Pồ</t>
  </si>
  <si>
    <t>1345/QĐ-UBND ngày 28/10/2016</t>
  </si>
  <si>
    <t>KH 2018 đến 30/9 chưa giải ngân</t>
  </si>
  <si>
    <t xml:space="preserve"> Nhà Văn hóa xã Pa Tần</t>
  </si>
  <si>
    <t>744/QĐ-UBND 25/8/2017</t>
  </si>
  <si>
    <t xml:space="preserve">Thao trường huyện Nậm Pồ </t>
  </si>
  <si>
    <t>1014/QĐ-UBND 30/10/2017</t>
  </si>
  <si>
    <t>Trường THCS huyện Nậm Pồ</t>
  </si>
  <si>
    <t>Trường Mầm non trung tâm huyện</t>
  </si>
  <si>
    <t>Thủy lợi Nậm Pố xã Nà Hỳ, huyện Nậm Pồ</t>
  </si>
  <si>
    <t>2020-2024</t>
  </si>
  <si>
    <t>1020/QĐ-UBND ngày 10/10/2011</t>
  </si>
  <si>
    <t xml:space="preserve">Hệ thống lưới điện sinh hoạt bản Hô Huổi Luông (8 km) </t>
  </si>
  <si>
    <t>TXML</t>
  </si>
  <si>
    <t>UBND TX M.Lay</t>
  </si>
  <si>
    <t>1280/QĐ-UBND ngày 25/12/2017</t>
  </si>
  <si>
    <t>Hệ thống lưới điện sinh hoạt bản Hô Nậm Cản (7 km)</t>
  </si>
  <si>
    <t>1282/QĐ-UBND ngày 25/12/2017</t>
  </si>
  <si>
    <t>Hệ thống lưới điện sinh hoạt bản Huổi Luân (2 km)</t>
  </si>
  <si>
    <t>1281/QĐ-UBND ngày 25/12/2017</t>
  </si>
  <si>
    <t>Trụ sở làm việc Công an xã Lay Nưa và  Ban CHQS cấp xã thị xã Mường Lay</t>
  </si>
  <si>
    <t>1328/QĐ-UBND ngày 29/12/2017</t>
  </si>
  <si>
    <t>Xây dựng bến cảng Đồi Cao, Mường Lay</t>
  </si>
  <si>
    <t>Nghĩa trang nhân dân thị xã Mường lay</t>
  </si>
  <si>
    <t>Dự án đầu tư cơ sở hạ tầng, hỗ trợ di dân thực hiện định canh, định cư cho đồng bào dân tộc thiểu số Bản Hô Nậm Cản, xã Lay Nưa</t>
  </si>
  <si>
    <t xml:space="preserve">XI </t>
  </si>
  <si>
    <t xml:space="preserve"> Quốc phòng - An ninh</t>
  </si>
  <si>
    <t>Các dự án hoàn thành, bàn giao, đưa vào sử dụng đến ngày 31/12/2017</t>
  </si>
  <si>
    <t>Dự án đường ra biên giới Nậm Nhừ - Mốc 43 xã Nà Khoa Mường Nhé</t>
  </si>
  <si>
    <t>Bộ CHBĐ Biên PHòng</t>
  </si>
  <si>
    <t>957/QĐ-UBND
 22/10/2012</t>
  </si>
  <si>
    <t>Lồng ghép vốn NSTW;</t>
  </si>
  <si>
    <t>Hỗ trợ kinh phí cải tạo sữa chữa nhà làm việc khối Cảnh sát thuộc trụ sở làm việc Công an tỉnh Điện Biên.</t>
  </si>
  <si>
    <t>TPĐBP</t>
  </si>
  <si>
    <t>Công an tỉnh</t>
  </si>
  <si>
    <t>Bố trí dứt điểm năm 2018</t>
  </si>
  <si>
    <t>Hỗ trợ thiết bị Trung tâm chỉ huy  CSLV Khối An ninh - trực thuộc công an tỉnh</t>
  </si>
  <si>
    <t>KH 2017 đến 30/9 chưa giải ngân</t>
  </si>
  <si>
    <t>Hỗ trợ kinh phí đầu tư xây dựng các hạng mục hạ tầng kỹ thuật tại Trụ sở làm việc Công an tỉnh Điện Biên</t>
  </si>
  <si>
    <t xml:space="preserve"> Hỗ trợ đầu tư công trình AD 05</t>
  </si>
  <si>
    <t>Bộ CHQS tỉnh</t>
  </si>
  <si>
    <t>174/QĐ-UBND, 24/02/2006
02//QĐ-UBND, 16/02/2011</t>
  </si>
  <si>
    <t>Đền bù GPMB cụm điểm tựa phòng ngự cấp tiểu đoàn  (địa bàn huyện Điện Biên)</t>
  </si>
  <si>
    <t>Nhà tạm giữ xử phạt hành chính thuộc Công an huyện Tuần Giáo</t>
  </si>
  <si>
    <t>959/QĐ-UBND
24/10/2016</t>
  </si>
  <si>
    <t>Cấp nước cửa khẩu Huổi Puốc</t>
  </si>
  <si>
    <t>ĐB</t>
  </si>
  <si>
    <t>Bộ CHBĐ Biên Phòng</t>
  </si>
  <si>
    <t xml:space="preserve"> 446/QĐ-UBND ngày 22/05/2017</t>
  </si>
  <si>
    <t>Xây dựng hệ thống kho và cải tạo sửa chữa nhà ăn, nhà bếp, các hạng mục phụ trợ Trường quân sự địa phương</t>
  </si>
  <si>
    <t>1015/QĐ-UBND ngày 30/10/2017</t>
  </si>
  <si>
    <t>Đường Na Phay Huổi Chanh - Bản Gia phú A, B xã Mường NHà (đường ra biên giới)</t>
  </si>
  <si>
    <t>BCHBP</t>
  </si>
  <si>
    <t>1148/QĐ-UBND ngày 30/10/2015</t>
  </si>
  <si>
    <t>Nhà ở cán bộ chiến sỹ Trạm kiểm soát Nà Bủng - Đồn biên phòng Nà Bủng, xã Nà Bủng huyện Nậm Pồ</t>
  </si>
  <si>
    <t>huyện Nậm Pồ</t>
  </si>
  <si>
    <t>214/QĐ-UBND ngày 19/3/2018</t>
  </si>
  <si>
    <t xml:space="preserve"> Trụ sở làm việc Ban CHQS xã - Công an xã (3 xã) huyện Mường Chà  (mỗi xã 1.300 triệu đồng)</t>
  </si>
  <si>
    <t>Mường 
Chà</t>
  </si>
  <si>
    <t>UBND huyện M. Chà</t>
  </si>
  <si>
    <t>699/QĐ-UBND ngày 21/8/2018</t>
  </si>
  <si>
    <t>Trụ sở làm việc Ban CHQS xã - Công an xã (3 xã Mường Phăng, Mường Pồn, Mường Nhà) huyện Điện Biên (mỗi xã 1.300 triệu đồng)</t>
  </si>
  <si>
    <t>1010/QĐ-UBND ngày 30/10/2018</t>
  </si>
  <si>
    <t>898/QĐ-UBND ngày 23/10/2018</t>
  </si>
  <si>
    <t xml:space="preserve"> Trụ sở làm việc Ban CHQS xã - Công an xã (3 xã) huyện Mường Nhé (mỗi xã 1.300 triệu đồng)</t>
  </si>
  <si>
    <t xml:space="preserve"> Trụ sở làm việc Ban CHQS xã - Công an xã (3 xã) huyện Nậm Pồ (mỗi xã 1.300 triệu đồng)</t>
  </si>
  <si>
    <t xml:space="preserve"> Khoa học và công nghệ</t>
  </si>
  <si>
    <t xml:space="preserve"> Dự án ứng dụng công nghệ thông tin trong HĐ các cơ quan Đảng Tỉnh Điện Biên</t>
  </si>
  <si>
    <t>VP Tỉnh ủy</t>
  </si>
  <si>
    <t>333/QĐ-UBND
23/3/2016</t>
  </si>
  <si>
    <t xml:space="preserve"> Hỗ trợ dân tộc đặc biệt khó khăn (Dân tộc Cống) tỉnh ĐB (QĐ 1672/QĐ-TTg)</t>
  </si>
  <si>
    <t>Công trình quyết toán còn nợ vốn</t>
  </si>
  <si>
    <t>San nền giao thông thoát nước bản Si Văn, xã Pa Thơm</t>
  </si>
  <si>
    <t>1122/QĐ-UBND ngày 30/10/2017</t>
  </si>
  <si>
    <t>San nền giao thông, thoát nước bản Púng Bon, xã Pa Thơm</t>
  </si>
  <si>
    <t>Cầu treo bản Púng Bon xã Pa Thơm huyện Điện Biên</t>
  </si>
  <si>
    <t>MN</t>
  </si>
  <si>
    <t>Hết nhu cầu</t>
  </si>
  <si>
    <t>Công trình nước sinh hoạt bản Púng Bon, xã Pa Thơm, huyện Điện Biên</t>
  </si>
  <si>
    <t>Các dự án chưa được phê duyệt QĐ đầu tư</t>
  </si>
  <si>
    <t>San nền, giao thông, thoát nước điểm dân cư Huổi Moi và Nước sinh hoạt bản Huổi Moi</t>
  </si>
  <si>
    <t>San nền, giao thông, thoát nước điểm dân cư Lả Chà, xã Pa Tần, huyện Nậm Pồ</t>
  </si>
  <si>
    <t>Công trình thủy lợi bản Lả Chà, xã Pa Tần, huyện Nậm Pồ</t>
  </si>
  <si>
    <t>Công trình nước sinh hoạt  bản  Lả Chà, xã Pa Tần, huyện Nậm Pồ</t>
  </si>
  <si>
    <t>6</t>
  </si>
  <si>
    <t>Công trình nước sinh hoạt bản Nậm Kè, xã Nậm Kè, huyện Mường Nhé</t>
  </si>
  <si>
    <t>San nền giao thông thoát nước bản Nậm Kè, xã Nậm Kè, huyện Mường Nhé</t>
  </si>
  <si>
    <t>Ban Dân tộc</t>
  </si>
  <si>
    <t>Nhà sinh hoạt cộng đồng bản Nậm Kè, xã Nậm Kè, huyện Mường Nhé</t>
  </si>
  <si>
    <t xml:space="preserve">Công trình Đường giao thông (Giai đoạn II) vào bản Nậm Kè - xã Nậm Kè </t>
  </si>
  <si>
    <t>Nhà sinh hoạt cộng đồng bản Lả Chà, xã Pa Tần, huyện Nậm Pồ</t>
  </si>
  <si>
    <t>Nhà sinh hoạt cộng đồng bản Púng Bon, xã Pa Thơm, huyện Điện Biên</t>
  </si>
  <si>
    <t>Công trình nhà sinh hoạt cộng đồng, bản Huổi Moi, huyện Điện Biên</t>
  </si>
  <si>
    <t xml:space="preserve"> Các ngành Tỉnh - CT Công cộng</t>
  </si>
  <si>
    <t>Kè chống sạt lở bờ sông Nậm Rốm (Giai đoạn II)</t>
  </si>
  <si>
    <t>Ban QLDA các CT XD&amp;CN</t>
  </si>
  <si>
    <t>Đến 2018</t>
  </si>
  <si>
    <t xml:space="preserve">2130/QĐ-UBND, 03/12/2009 203/QĐ-UBND ngày 21/3/2017
 </t>
  </si>
  <si>
    <t>Dự án đã Đ/c QM, bố trí vốn thanh toán điểm dừng kỹ thuật.</t>
  </si>
  <si>
    <t>Trung tâm đăng kiểm xe cơ giới tỉnh Điện Biên</t>
  </si>
  <si>
    <t>Sở GTVT</t>
  </si>
  <si>
    <t>1145/QĐ-UBND
30/10/2015</t>
  </si>
  <si>
    <t xml:space="preserve">Nhà thư viện thuộc Dự án Nhà thí nghiệm, thư viện Trường Cao đẳng Kinh tế - Kỹ thuật Điện Biên </t>
  </si>
  <si>
    <t>Trường CĐKT-KT</t>
  </si>
  <si>
    <t>983/QĐ-UBND 30/10/2012; 923/QĐ-UBND 22/7/2016</t>
  </si>
  <si>
    <t xml:space="preserve"> Cải tạo, sửa chữa Đài PTTH tỉnh (sửa chữa nhà làm việc khu văn phòng, tường rào bảo vệ; xây kè chắn đất…)</t>
  </si>
  <si>
    <t>Đài PT&amp;TH tỉnh</t>
  </si>
  <si>
    <t>1384/QĐ-UBND 28/10/2016</t>
  </si>
  <si>
    <t>Kè bảo vệ Trung tâm hội nghị - Văn hóa tỉnh Điện Biên</t>
  </si>
  <si>
    <t>VP UBND tỉnh</t>
  </si>
  <si>
    <t>1359/QĐ-UBND
28/10/2016</t>
  </si>
  <si>
    <t xml:space="preserve"> Mở rộng, cải tạo trụ sở làm việc Đảng ủy dân chính Đảng tỉnh</t>
  </si>
  <si>
    <t>Đảng ủy DC</t>
  </si>
  <si>
    <t>866/QĐ-UBND 25/9/2017</t>
  </si>
  <si>
    <t>Cải tạo, Nâng cấp Trụ sở làm việc Trung tâm quy hoạch xây dựng đô thị và Nông thôn - Sở Xây dựng</t>
  </si>
  <si>
    <t>TT QHXD&amp;NN</t>
  </si>
  <si>
    <t>867/QĐ-UBND 25/9/2017</t>
  </si>
  <si>
    <t>Sửa chửa, mở rộng Trụ sở Sở Nội vụ tỉnh Điện Biên</t>
  </si>
  <si>
    <t>Sở Nội vụ</t>
  </si>
  <si>
    <t>615/QĐ-UBND 11/7/2017</t>
  </si>
  <si>
    <t>406/QĐ-UBND
30/3/2016</t>
  </si>
  <si>
    <t xml:space="preserve">LG vốn NSTW </t>
  </si>
  <si>
    <t>Sở Công thương</t>
  </si>
  <si>
    <t>802/QĐ-UBND
22/10/2014</t>
  </si>
  <si>
    <t xml:space="preserve"> Đối ứng nguốn vốn NSTW</t>
  </si>
  <si>
    <t>Trường THPT Lương Thế Vinh</t>
  </si>
  <si>
    <t>Sở GD&amp;ĐT</t>
  </si>
  <si>
    <t>835/QĐ-UBND  10/9/2012</t>
  </si>
  <si>
    <t xml:space="preserve"> Bảo tồn, tôn tạo di tích Khu trung tâm đề kháng Him Lam </t>
  </si>
  <si>
    <t>2007-2011</t>
  </si>
  <si>
    <t xml:space="preserve"> 528/QĐ-UBND  17/5/2006</t>
  </si>
  <si>
    <t>Đường dạo leo núi khu du lịch Pa Khoang</t>
  </si>
  <si>
    <t>2011-2020</t>
  </si>
  <si>
    <t>301/QĐ-UBND ngày 06/4/2011; 545/QDD-UBND ngày 05/7/2018</t>
  </si>
  <si>
    <t>Điều chỉnh dự án</t>
  </si>
  <si>
    <t xml:space="preserve">Nhà Ký túc xá học viên và Các hạng mục phụ trợ Trường Chính trị tỉnh </t>
  </si>
  <si>
    <t>Trường Chính trị</t>
  </si>
  <si>
    <t>144 
người</t>
  </si>
  <si>
    <t>82/QĐ-UBND ngày 25/01/2017</t>
  </si>
  <si>
    <t xml:space="preserve"> XD Phòng học và Hội trường Trường CĐ Sư phạm</t>
  </si>
  <si>
    <t>Trường CĐSP</t>
  </si>
  <si>
    <t>16 PH 
+ 500 chỗ</t>
  </si>
  <si>
    <t>911/QĐ-UBND 04/10/2017</t>
  </si>
  <si>
    <t xml:space="preserve"> Xây dựng một số biển tấm lớn tại các cửa khẩu</t>
  </si>
  <si>
    <t>971/QĐ-UBND 25/10/2017</t>
  </si>
  <si>
    <t>Nhà Đa năng, Nhà BGH và các hạng mục phụ trợ trường THPT Mường Nhà</t>
  </si>
  <si>
    <t>1001/QĐ-UBND 27/10/2017</t>
  </si>
  <si>
    <t>Trường phổ thông DTNT THPT huyện Nậm Pồ (huyện/ trường mới thành lập)</t>
  </si>
  <si>
    <t>1064/QĐ-UBND 30/10/2017</t>
  </si>
  <si>
    <t>LG vốn hỗ trợ có mục tiêu, xã hội hóa 40 tỷ đồng</t>
  </si>
  <si>
    <t>Nhà Đa năng và các hạng mục phụ trợ trường THPT Mường Ảng</t>
  </si>
  <si>
    <t>Mường Ảng</t>
  </si>
  <si>
    <t>567/QĐ-UBND ngày 17/7/2018</t>
  </si>
  <si>
    <t xml:space="preserve"> Dự án đầu tư trang thiết bị cho hệ thống quan trắc và phân tích môi trường tỉnh Điện Biên</t>
  </si>
  <si>
    <t>Sở TN&amp;MT</t>
  </si>
  <si>
    <t>855/QĐ-UBND ngày 09/10/2018</t>
  </si>
  <si>
    <t>Trụ sở Ban QLDA các công trình Dân dụng và Công nghiệp tỉnh Điện Biên</t>
  </si>
  <si>
    <t>Ban QLDA CN&amp;XD</t>
  </si>
  <si>
    <t>696/QĐ-UBND ngày 21/8/2018</t>
  </si>
  <si>
    <t>Trung tâm khuyến nông giống cây trồng vật nuôi tỉnh Điện Biên</t>
  </si>
  <si>
    <t>Ban QLDA các CT NN&amp;PTNT</t>
  </si>
  <si>
    <t>963/QĐ-UBND ngày 29/10/2018</t>
  </si>
  <si>
    <t>Cơ sở hạ tầng các khu bảo tồn tỉnh Điện Biên (Giai đoạn I)</t>
  </si>
  <si>
    <t>KCM 2019, LG NSTW</t>
  </si>
  <si>
    <t>Xây dựng hạ tầng kỹ thuật chính quyền điện tử tỉnh Điện Biên (Giai đoạn I)</t>
  </si>
  <si>
    <t>Sở TTTT</t>
  </si>
  <si>
    <t xml:space="preserve">1405/QĐ-UBND ngày 31/10/2016; 703/QĐ-UBND ngày 22/8/2018 </t>
  </si>
  <si>
    <t>Trụ sở làm việc Ban quản lý dự án các công trình Nông nghiệp và Phát triển nông thôn Điện Biên</t>
  </si>
  <si>
    <t>Bổ sung cơ sở vật chất trường THPT Thanh Nưa huyện Điện Biên</t>
  </si>
  <si>
    <t xml:space="preserve">Sửa chữa, nâng cấp một số hạng mục Công trình Sân vận động tỉnh </t>
  </si>
  <si>
    <t xml:space="preserve">XD mới Khoa tiền lâm sàng và sửa chữa, nâng cấp một số khoa, phòng và các hạng mục phụ trợ Trường CĐ Y tế Điện Biên. </t>
  </si>
  <si>
    <t>A)</t>
  </si>
  <si>
    <t>Các dự án ODA do địa phương quản lý</t>
  </si>
  <si>
    <t>I)</t>
  </si>
  <si>
    <t>Chương trình WB</t>
  </si>
  <si>
    <t>Các dự án chuyển tiếp hoàn thành năm 2019</t>
  </si>
  <si>
    <t>Dự án Giảm nghèo các tỉnh miền núi phía bắc giai đoạn 2, tỉnh Điện Biên</t>
  </si>
  <si>
    <t>các huyện</t>
  </si>
  <si>
    <t>2188/QĐ-TTg 08/12/2014; 1080/QĐ-BKHĐT ngày 07/8/2017</t>
  </si>
  <si>
    <t>Bổ sung vốn NSĐP chi phí QLDA, dự kiến kéo dài đến tháng 6/2019</t>
  </si>
  <si>
    <t>Dự án PT Nông thôn dựa vào kết quả (vốnJICA)</t>
  </si>
  <si>
    <t>Vốn WB</t>
  </si>
  <si>
    <t>Dự án mở rộng quy mô vệ sinh và nước sạch nông thôn dựa trên kết quả (vốn WB)</t>
  </si>
  <si>
    <t>Dự án xử lý chất thải rắn Bệnh viện đa khoa huyện Tuần Giáo do WB tài trợ</t>
  </si>
  <si>
    <t>Dự án hỗ trợ kỹ thuật và dự án cấp điện nông thôn giai đoạn 215-2020 sử dụng vốn ODA do Ngân hàng phát triển Châu Á (ADB) tài trợ và Dự án hỗ trợ cho tăng trưởng toàn diện khu vực Tiểu vùng Mê Công mở rộng</t>
  </si>
  <si>
    <t>Dự án Phát triển cơ sở hạ tầng du lịch hỗ trợ cho tăng trưởng toàn diện khu vực Tiểu vùng Mê Công mở rộng</t>
  </si>
  <si>
    <t>Số 2192 ngày 25/6/2015</t>
  </si>
  <si>
    <t>B)</t>
  </si>
  <si>
    <t>Các dự án ODA do các bộ ngành Trung ương đầu tư trên địa bàn</t>
  </si>
  <si>
    <t>Dự án Phát triển trẻ thơ toàn diện tỉnh Điện Biên giai đoạn 2017-2021</t>
  </si>
  <si>
    <t>59/QĐ-UBND 25/01/2018</t>
  </si>
  <si>
    <t xml:space="preserve">2192/QĐ-BVHTTDL, ngày 25/6/2015 </t>
  </si>
  <si>
    <t>Dự án Phát triển cơ sở hạ tầng du lịch hỗ trợ cho tăng trưởng toàn diện khu vực Tiểu vùng Mê Công mở rộng năm 2016</t>
  </si>
  <si>
    <t xml:space="preserve">1601/QĐ-BVHTTDL, ngày 29/4/2016 </t>
  </si>
  <si>
    <t>Nâng cấp đường vào khu di tích Sở chỉ huy chiến dịch Điện Biên Phủ ở Mường Phăng</t>
  </si>
  <si>
    <t>UBND tỉnh Điện Biên</t>
  </si>
  <si>
    <t>1002/QĐ-UBND ngày 27/10/2017</t>
  </si>
  <si>
    <t>CĐNSĐP tỉnh hỗ
 trợ 60 tỷ</t>
  </si>
  <si>
    <t xml:space="preserve"> Trả nợ Ngân hàng PT, lãi vay
 (tín dụng NN)</t>
  </si>
  <si>
    <t xml:space="preserve"> Nợ vay TD ưu đãi của Ngân hàng phát triển</t>
  </si>
  <si>
    <t xml:space="preserve"> Nợ vay dự án năng lượng nông thôn (RE II)</t>
  </si>
  <si>
    <t xml:space="preserve"> Trả phí tạm ứng vốn nhàn rỗi Kho bạc nhà nước</t>
  </si>
  <si>
    <t xml:space="preserve">  Chương trình đô thị miền núi phía Bắc - thành phố Điện Biên Phủ (DB01) năm 2016, 2017 </t>
  </si>
  <si>
    <t xml:space="preserve">  Chương trình mở rộng qui mô vệ sinh và nước sạch nông thôn dựa trên kết quả</t>
  </si>
  <si>
    <t>Trả nợ Kho bạc Nhà nước -Đường km 45 (Na Pheo - Si pa Phìn - Mường Nhé) - Nà Hỳ - Huyện Mường Nhé (nay là huyện Nậm Pồ)</t>
  </si>
  <si>
    <t>Vốn phân bổ theo tiêu chí</t>
  </si>
  <si>
    <t xml:space="preserve">  Đường liên huyện Hua Ná - Pá Liếng (xã Ảng Cang, huyện Mường Ảng) đi Lọng Khẩu Cắm (xã Mường Phăng, huyện Điện Biên)</t>
  </si>
  <si>
    <t>M.Ảng</t>
  </si>
  <si>
    <t>94/HĐND-KTNS ngày 18/5/2017</t>
  </si>
  <si>
    <t>Dự án chưa được phê duyệt</t>
  </si>
  <si>
    <t>Công trình thủy lợi Nậm Khẩu Hu xã Thanh Nưa</t>
  </si>
  <si>
    <t>2009-2019</t>
  </si>
  <si>
    <t>2315/QĐ-UBND; 25/12/2009</t>
  </si>
  <si>
    <t>Vốn phân bổ theo định mức</t>
  </si>
  <si>
    <t>B2</t>
  </si>
  <si>
    <t>Nguồn vốn Xổ số kiến thiết</t>
  </si>
  <si>
    <t>Trường MN, THCS tại xã Phình Sáng, huyện Tuần Giáo (GĐ 1); (Lồng ghép vốn NSTW)</t>
  </si>
  <si>
    <t>47 phòng học + Nhà Hiệu bộ + phụ trợ</t>
  </si>
  <si>
    <t>GĐ 1:
15-19</t>
  </si>
  <si>
    <t>287/QĐ-UBND
03/5/2012; 270/QĐ-UBND 10/4/2015</t>
  </si>
  <si>
    <t>Các dự án chuyển tiếp hoàn thành sau năm 2018</t>
  </si>
  <si>
    <t>Trạm y tế Quài Cang - Tuần Giáo</t>
  </si>
  <si>
    <t>179 m2</t>
  </si>
  <si>
    <t>17-19</t>
  </si>
  <si>
    <t>1320/QĐ-UB
27/10/2016</t>
  </si>
  <si>
    <t>2019 bố trí đủ theo KH trung hạn đang trình điều chỉnh</t>
  </si>
  <si>
    <t>Trường THCS xã Nà Sáy</t>
  </si>
  <si>
    <t>5 ph; hiệu bộ, thư viện</t>
  </si>
  <si>
    <t>1350/QĐ-UBND
28/10/2016</t>
  </si>
  <si>
    <t>CT,SC</t>
  </si>
  <si>
    <t>Bố trí hết KH trung hạn nguồn vốn SXKT</t>
  </si>
  <si>
    <t>Trạm y tế Chiềng Sơ - Điện Biên Đông</t>
  </si>
  <si>
    <t>227,5m2</t>
  </si>
  <si>
    <t>18-20</t>
  </si>
  <si>
    <t>975/QĐ-UBND 26/10/2017</t>
  </si>
  <si>
    <t>Trạm y tế Mùn Chung - Tuần Giáo</t>
  </si>
  <si>
    <t>244m2</t>
  </si>
  <si>
    <t>974/QĐ-UBND 26/10/2017</t>
  </si>
  <si>
    <t>Trạm y tế Háng Lìa - Điện Biên Đông</t>
  </si>
  <si>
    <t>973/QĐ-UBND 26/10/2017</t>
  </si>
  <si>
    <t>Dự án khởi công mới</t>
  </si>
  <si>
    <t>Trường THPT huyện Nậm Pồ</t>
  </si>
  <si>
    <t>3ph+hiệu bộ; 18pNT</t>
  </si>
  <si>
    <t>951/QĐ-UBND 18/10/2017</t>
  </si>
  <si>
    <t xml:space="preserve"> Phụ thuộc mặt bằng trung tâm huyện</t>
  </si>
  <si>
    <t>Trường Mầm non An Bình, xã Mường Mùn</t>
  </si>
  <si>
    <t>6ph; HMPT</t>
  </si>
  <si>
    <t>19-20</t>
  </si>
  <si>
    <t>982/QĐ-UBND 30/10/2018</t>
  </si>
  <si>
    <t>Trường Mầm non xã Lao Xả Phình</t>
  </si>
  <si>
    <t>8 PH; hiệu bộ; 4 PGV; phụ trợ</t>
  </si>
  <si>
    <t>993/QĐ-UBND 30/10/2018</t>
  </si>
  <si>
    <t>(5)</t>
  </si>
  <si>
    <t xml:space="preserve"> Dự án chuẩn bị đầu tư</t>
  </si>
  <si>
    <t>Trạm y tế Phình Giàng Điện Biên Đông</t>
  </si>
  <si>
    <t>Trạm y tế Phường Tân Thanh</t>
  </si>
  <si>
    <t>Trả phí, lãi vay</t>
  </si>
  <si>
    <t xml:space="preserve">Chương trình đô thị miền núi phía Bắc - thành phố Điện Biên Phủ (DB01) năm 2016, 2017 </t>
  </si>
  <si>
    <t>Dự án vay từ nguồn Chính phủ vay về cho vay lại</t>
  </si>
  <si>
    <t>Vốn chương trình mục tiêu quốc gia</t>
  </si>
  <si>
    <t>Chương trình MTQG xây dựng nông thôn mới</t>
  </si>
  <si>
    <t>Vốn đầu tư theo các chương trình mục tiêu</t>
  </si>
  <si>
    <t>II.1</t>
  </si>
  <si>
    <t>Chương trình Phát triển kinh tế - xã hội các vùng</t>
  </si>
  <si>
    <t>Bệnh viện đa khoa huyện Nậm Pồ tỉnh Điện Biên</t>
  </si>
  <si>
    <t>Đường Phì Nhừ - Phình Giàng - Pú Hồng - Mường Nhà tỉnh Điện Biên (giai đoạn 1)</t>
  </si>
  <si>
    <t xml:space="preserve"> QĐ số 402 ngày  30/3/2016</t>
  </si>
  <si>
    <t>1347/QĐ-UBND ngày 28/10/2016</t>
  </si>
  <si>
    <t>1340/QĐ-UBND ngày 28/10/2016</t>
  </si>
  <si>
    <t>Bảo tồn tôn tạo khu trung tâm đề kháng Hin Lam</t>
  </si>
  <si>
    <t>2006-2019</t>
  </si>
  <si>
    <t>Số 528 ngày 17/5/2006</t>
  </si>
  <si>
    <t>Đường Quảng Lâm - Huổi Lụ - Pá Mỳ.</t>
  </si>
  <si>
    <t>956/QĐ-UBND ngày 23/10/2017</t>
  </si>
  <si>
    <t>II.2</t>
  </si>
  <si>
    <t>1038/QĐ-UBND 25/12/2014</t>
  </si>
  <si>
    <t xml:space="preserve">151/QĐ-UBND 14/02/2015; 563/QĐ-UBND ngày 22/6/2017 </t>
  </si>
  <si>
    <t>Dư án đầu tư di chuyển dân cư nơi có nguy cơ sạt lở, lũ ống, lũ quét, đời sống đặc biệt khó khăn thuộc các bản Nậm Bay, Pa Cá đến định cư tại khu Phiêng Xanh</t>
  </si>
  <si>
    <t>2011-2015</t>
  </si>
  <si>
    <t>485/QĐ-UBND
24/5/2011; 311/QĐ-UBND  20/4/2015</t>
  </si>
  <si>
    <t>II.3</t>
  </si>
  <si>
    <t>2014-2020</t>
  </si>
  <si>
    <t>QĐ số  802 ngày 22/10/2014</t>
  </si>
  <si>
    <t>II.4</t>
  </si>
  <si>
    <t>Vốn đối ứng ODA</t>
  </si>
  <si>
    <t>Bố trí cho các dự án hoàn ứng</t>
  </si>
  <si>
    <t>Dự án đường Chà Tở - Mường Tùng</t>
  </si>
  <si>
    <t>2010-2014</t>
  </si>
  <si>
    <t>230/QĐ-UBND  27/2/2010</t>
  </si>
  <si>
    <t xml:space="preserve">  Dự án Giảm nghèo tỉnh ĐB giai đoạn 2010-2015</t>
  </si>
  <si>
    <t>2010-2015</t>
  </si>
  <si>
    <t>562/QĐ-UBND 12/5/2010; 343/QĐ-UBND 16/5/2014</t>
  </si>
  <si>
    <t xml:space="preserve">  Đường Phiêng Pi - Trại Phong</t>
  </si>
  <si>
    <t>2011-2013</t>
  </si>
  <si>
    <t>1057/QĐ-UBND 31/8/2010; 65/QĐ-UBND
01/2/2013</t>
  </si>
  <si>
    <t xml:space="preserve"> Đường Rạng Đông - Ta Ma</t>
  </si>
  <si>
    <t>1341/QĐ-UBND 5/11/2010; 462/QĐ-UBND 6/6/2012</t>
  </si>
  <si>
    <t xml:space="preserve"> Đường Ma Thì Hồ - Chà Tở</t>
  </si>
  <si>
    <t>2009-2011</t>
  </si>
  <si>
    <t>1496/QĐ-UBND  17/10/2008; 1640, 11/9/2009</t>
  </si>
  <si>
    <t xml:space="preserve"> Cấp nước TT Điện Biên Đông</t>
  </si>
  <si>
    <t>2010-2011</t>
  </si>
  <si>
    <t>219/QĐ-UBND ngày 25/2/2010</t>
  </si>
  <si>
    <t>TT Đào tạo và PT Cộng đồng huyện TG</t>
  </si>
  <si>
    <t>1295/QĐ-UBND 15/10/2010</t>
  </si>
  <si>
    <t>Dự án thu gom và xử lý nước thải  TP ĐBP</t>
  </si>
  <si>
    <t xml:space="preserve">24 tháng </t>
  </si>
  <si>
    <t>240/QĐ-UBND 02/3/2010</t>
  </si>
  <si>
    <t>II.5</t>
  </si>
  <si>
    <t xml:space="preserve">Dự án bảo vê và phát triển rừng giai đoạn 2012 - 2020 huyện Mường Nhé </t>
  </si>
  <si>
    <t>2012-2020</t>
  </si>
  <si>
    <t>Số 1173 ngày 14/12/2012</t>
  </si>
  <si>
    <t>Dự án bảo vê và phát triển rừng giai đoạn 2012 - 2020 huyện Nậm Pồ</t>
  </si>
  <si>
    <t>2015-2020</t>
  </si>
  <si>
    <t>Số 1327 ngày 4/12/2015</t>
  </si>
  <si>
    <t>II.6</t>
  </si>
  <si>
    <t>Chương trình mục tiêu Hỗ trợ đầu tư xây dựng kết cấu hạ tầng khu kinh tế cửa khẩu</t>
  </si>
  <si>
    <t>Đường Tây Trang - Bản Pa Thơm</t>
  </si>
  <si>
    <t>2015-2019</t>
  </si>
  <si>
    <t>Số 837 ngày 30/10/2014</t>
  </si>
  <si>
    <t>II.7</t>
  </si>
  <si>
    <t>Bảo tàng chiến thắng Điện Biên Phủ GĐ II</t>
  </si>
  <si>
    <t>2010-2019</t>
  </si>
  <si>
    <t>Số 903 ngày 08/9/2011</t>
  </si>
  <si>
    <t>II.8</t>
  </si>
  <si>
    <t>Số 1148 ngày 30/10/2015</t>
  </si>
  <si>
    <t>Vốn HT người cố công với cách mạng về nhà ở theo QĐ 22/2013/QĐ/TTg</t>
  </si>
  <si>
    <t xml:space="preserve">Nguồn dự phòng NSTW </t>
  </si>
  <si>
    <t>1039/QĐ-UBND 10/8/2016</t>
  </si>
  <si>
    <t>Giáo dục trung học cơ sở khu vực khó khăn nhất, giai đoạn 2</t>
  </si>
  <si>
    <t>877, 878, 915/QĐ-UBND ngày 21/9/2015; 925, 926, 927/QĐ-UBND ngày 29/9/2015; 1090/QĐ-UBND ngày 27/10/2015</t>
  </si>
  <si>
    <t>Đường Na Sang ( Km 1466+200/QL12)-TT xã Huổi Mí - Nậm Mức (Km452+300/QL6)-TT Tủa Chùa - Huổi Nóng, tỉnh Điện Biên ( Phân Đoạn Thị trấn Tủa Chùa - Nậm Mức - Huổi Mí)</t>
  </si>
  <si>
    <t>Trái phiếu chính phủ kiên cố hóa trường lớp học</t>
  </si>
  <si>
    <t xml:space="preserve"> Nhà lớp học các trường MN: số 1 Na Tông, Hẹ Muông, Núa Ngam, Pu Lau, Phu Luông, huyện Điện Biên</t>
  </si>
  <si>
    <t>803 ngày 07/9/2017</t>
  </si>
  <si>
    <t xml:space="preserve"> Nhà lớp học các trường MN: số 1 Pá Khoang, số 2 Mường Pồn, Pa Thơm,  Na Ư, huyện Điện Biên</t>
  </si>
  <si>
    <t>745 ngày 25/8/2017</t>
  </si>
  <si>
    <t>Nhà lớp học các trường PTDTBT TH: số 2 Na Tông, Pu Lau, Mường Lói, huyện Điện Biên</t>
  </si>
  <si>
    <t>746 ngày 25/8/2017</t>
  </si>
  <si>
    <t>Nhà lớp học các trường MN: Háng Trợ, Noong U - huyện Điện Biên Đông</t>
  </si>
  <si>
    <t>851 ngày 20/9/2017</t>
  </si>
  <si>
    <t xml:space="preserve">Nhà lớp học các trường PTDTBD TH Phình Giàng, Pú Hồng; các trường TH: Nong U, Pú Nhi, Tân Lập, Tìa Dình - huyện Điện Biên Đông </t>
  </si>
  <si>
    <t>850 ngày 20/9/2017</t>
  </si>
  <si>
    <t xml:space="preserve">Nhà lớp học các trường: PTDTBD TH: Quang Trung, Mường Tỉnh, Chua Ta, Keo Lôm; các trường TH: Xam Măn, Pá Vạt - huyện Điện Biên Đông </t>
  </si>
  <si>
    <t>852 ngày 20/9/2017</t>
  </si>
  <si>
    <t xml:space="preserve"> Nhà lớp học các trường PTDTBT TH: Ẳng Tở, bản Bua; các trường TH: Ẳng Cang, Búng Lao, Xuân Lao, Mường Lạn, Nậm Lịch, Ngối Cáy - huyện Mường Ảng</t>
  </si>
  <si>
    <t>716 ngày 18/8/2017</t>
  </si>
  <si>
    <t xml:space="preserve"> Nhà Lớp học Trường MN Hua Nguống, huyện Mường Ẳng</t>
  </si>
  <si>
    <t>717 ngày 18/8/2017</t>
  </si>
  <si>
    <t xml:space="preserve"> Nhà lớp học các trường PTDTBT TH: Rạng Đông, Tênh Phông; các trường TH: Khoong Hin, Mùn Chung, Nà Tòng, Nậm Mức - huyện Tuần Giáo</t>
  </si>
  <si>
    <t>Số 726 ngày 21/8/2017</t>
  </si>
  <si>
    <t xml:space="preserve"> Nhà lớp học các trường MN: Hoa Ban, Quài Nưa, Pú Xi - huyện Tuần Giáo</t>
  </si>
  <si>
    <t>Số 728 ngày 21/8/2017</t>
  </si>
  <si>
    <t xml:space="preserve"> Nhà lớp học các trường MN: Phình Sáng, Ta Ma, Quài Cang - huyện Tuần Giáo</t>
  </si>
  <si>
    <t>Số 727 ngày 21/8/2017</t>
  </si>
  <si>
    <t xml:space="preserve"> Nhà lớp học các trường PTDTBT TH: Mường Anh, Sá Tổng, Huổi Lèng, Hừa Ngài; các trường TH: Nậm Nèn, số 1 Na Sang, số 2 Mường Mươn - huyện Mường Chà</t>
  </si>
  <si>
    <t>Số 773 ngày 31/8/2017</t>
  </si>
  <si>
    <t xml:space="preserve"> Nhà lớp học các trường MN: Tủa Thàng số 2, Trung Thu, Tả Phìn, Tả Sìn Thàng - huyện Tủa Chùa</t>
  </si>
  <si>
    <t>Số 680 ngày 8/8/2017</t>
  </si>
  <si>
    <t xml:space="preserve"> Nhà lớp học các trường PTDTBT TH: Xá Nhè, Trung Thu, Tả Sìn Thàng, Tả Phìn; các trường TH: số 1 Sính Phình, Tủa Thàng số 2 - huyện Tủa Chùa</t>
  </si>
  <si>
    <t>Số 679 ngày 8/8/2017</t>
  </si>
  <si>
    <t>Nhà lớp học các trường  PTDTBT TH: Sín Chải, Lao Xả Phình, Huổi Só và Trường TH số 2 Sính Phình - huyện Tủa Chùa</t>
  </si>
  <si>
    <t>Số 678 ngày 8/8/2017</t>
  </si>
  <si>
    <t xml:space="preserve"> Nhà lớp học các trường MN: Nậm He, Nậm Piền, Huổi Xuân, Huổi  Quang - huyện Mường Chà</t>
  </si>
  <si>
    <t>Số 811 ngày 11/9/2017</t>
  </si>
  <si>
    <t xml:space="preserve"> Nhà lớp học các trường MN: Pá Mỳ, Quảng Lâm,  Huổi Lếch - huyện Mường Nhé</t>
  </si>
  <si>
    <t>Số 800 ngày 1/9/2017</t>
  </si>
  <si>
    <t xml:space="preserve"> Nhà lớp học các trường MN: Sen Thượng, Leng Su Sìn, Chung Chải, Nậm Vì - huyện Mường Nhé</t>
  </si>
  <si>
    <t>ngày 796 ngày 7/9/2017</t>
  </si>
  <si>
    <t xml:space="preserve"> Nhà lớp học các trường PTDTBT TH:  Nậm Vì, Chung Chải số 2, Leng Su Sìn, Sen Thượng, Huổi Lếch và trường TH Mường Toong số 1 - huyện Mường Nhé</t>
  </si>
  <si>
    <t>số 809 ngày 11/9/2017</t>
  </si>
  <si>
    <t>Nhà lớp học các trường PTDTBT TH: Pá Mỳ, số 2 Quảng Lâm, Nậm Kè số 1 và trường TH Nậm Kè số 2 - huyện Mường Nhé</t>
  </si>
  <si>
    <t>số 810 ngày 11/9/2017</t>
  </si>
  <si>
    <t xml:space="preserve"> Nhà lớp học các trường MN: Vàng Đán, Nậm Tin - huyện Nậm Pồ</t>
  </si>
  <si>
    <t xml:space="preserve">Số 802 ngày 7/9/2017 </t>
  </si>
  <si>
    <t xml:space="preserve"> Nhà lớp học các trường MN: Nậm Nhừ, Nậm Chua - huyện Nậm Pồ</t>
  </si>
  <si>
    <t xml:space="preserve">Số 797 ngày 7/9/2017 </t>
  </si>
  <si>
    <t xml:space="preserve"> Nhà lớp học các trường PTDTBT TH: Nậm Nhừ, Nậm Tin và trường TH Nậm Chua - huyện Nậm Pồ</t>
  </si>
  <si>
    <t xml:space="preserve">Số 772 ngày 31/8/2017 </t>
  </si>
  <si>
    <t xml:space="preserve"> Nhà lớp học các trường PTDTBT TH: Phìn Hồ, Tân Phong, Chà Nưa, Chà Tở và trường TH số 1 Si Pa Phìn - huyện Nậm Pồ</t>
  </si>
  <si>
    <t xml:space="preserve">Số 804 ngày 7/9/2017 </t>
  </si>
  <si>
    <t xml:space="preserve"> Nhà lớp học các trường PTDTBT TH: Pa Tần, Na Cô Sa, Nà Khoa - huyện Nậm Pồ  </t>
  </si>
  <si>
    <t xml:space="preserve">Số 812 ngày 11/9/2017 </t>
  </si>
  <si>
    <t xml:space="preserve">Nhà lớp học các trường PTDTBT TH: Nà Bủng, Vàng Đán - huyện Nậm Pồ  </t>
  </si>
  <si>
    <t xml:space="preserve">Số 801 ngày 7/9/2017 </t>
  </si>
  <si>
    <t xml:space="preserve"> Nhà lớp học các trường PTDTBT TH: Nà Hỳ 1, Nà Hỳ 2 - huyện Nậm Pồ  </t>
  </si>
  <si>
    <t xml:space="preserve">Số 799 ngày 7/9/2017 </t>
  </si>
  <si>
    <t>Vốn TPCP cho các dự án giáo dục (Đợt 2)</t>
  </si>
  <si>
    <t>Dự án đầu tư xây dựng công trình Trường Mầm non Nậm Kè, huyện Mường Nhé</t>
  </si>
  <si>
    <t>số 1029 ngày 30/10/2017</t>
  </si>
  <si>
    <t>Dự án đầu tư xây dựng công trình Trường Mầm non Mường Toong, huyện Mường Nhé</t>
  </si>
  <si>
    <t>số 1028 ngày 30/10/2017</t>
  </si>
  <si>
    <t>Dự án đầu tư xây dựng công trình Trường Mầm non Sín Thầu, huyện Mường Nhé</t>
  </si>
  <si>
    <t>số 1027 ngày 30/10/2017</t>
  </si>
  <si>
    <t>Dự án đầu tư xây dựng công trình Trường Mầm non Si Pha Phìn, huyện Nậm Pồ</t>
  </si>
  <si>
    <t>Số 1032 ngày 30/10/2017</t>
  </si>
  <si>
    <t>Dự án đầu tư xây dựng công trình Trường Mầm non Chà Nưa, huyện Nậm Pồ</t>
  </si>
  <si>
    <t>Số 1033 ngày 30/10/2017</t>
  </si>
  <si>
    <t>Dự án đầu tư xây dựng công trình Trường Mầm non Nậm Khăn, huyện Nậm Pồ</t>
  </si>
  <si>
    <t>Số 1035 ngày 30/10/2017</t>
  </si>
  <si>
    <t>Dự án đầu tư xây dựng công trình Trường Mầm non Nà Khoa, huyện Nậm Pồ</t>
  </si>
  <si>
    <t>Số 1031 ngày 30/10/2017</t>
  </si>
  <si>
    <t>Dự án đầu tư xây dựng công trình Trường Mầm non Chà Cang, huyện Nậm Pồ</t>
  </si>
  <si>
    <t>Số 1037 ngày 30/10/2017</t>
  </si>
  <si>
    <t>Dự án đầu tư xây dựng công trình Trường Mầm non Na Cô Sa, huyện Nậm Pồ</t>
  </si>
  <si>
    <t>Số 1034 ngày 30/10/2017</t>
  </si>
  <si>
    <t>Dự án đầu tư xây dựng công trình Trường Mầm non Chà Tở, huyện Nậm Pồ</t>
  </si>
  <si>
    <t>Số 1030 ngày 30/10/2017</t>
  </si>
  <si>
    <t>Dự án đầu tư xây dựng công trình Trường Mầm non Phìn Hồ, huyện Nậm Pồ</t>
  </si>
  <si>
    <t>Số 1036 ngày 30/10/2017</t>
  </si>
  <si>
    <t>Dự án đầu tư xây dựng công trình Trường Mầm non Xá Nhè, huyện Tủa Chùa</t>
  </si>
  <si>
    <t>Số 1041 ngày 30/10/2017</t>
  </si>
  <si>
    <t>Dự án đầu tư xây dựng công trình Trường Mầm non Tủa Thàng số 1 , huyện Tủa Chùa</t>
  </si>
  <si>
    <t>Số 1038 ngày 30/10/2017</t>
  </si>
  <si>
    <t>Dự án đầu tư xây dựng công trình Trường Mầm non Lao Sả Phình , huyện Tủa Chùa</t>
  </si>
  <si>
    <t>Số 1039 ngày 30/10/2017</t>
  </si>
  <si>
    <t>Dự án đầu tư xây dựng công trình Trường Mầm non Huổi Só , huyện Tủa Chùa</t>
  </si>
  <si>
    <t>Số 1040 ngày 30/10/2017</t>
  </si>
  <si>
    <t>Dự án đầu tư xây dựng công trình Trường Mầm non Tìa Dình , huyện Điện Biên Đông</t>
  </si>
  <si>
    <t>Số 1046 ngày 30/10/2017</t>
  </si>
  <si>
    <t>Dự án đầu tư xây dựng công trình Trường Mầm non Phình Giàng, huyện Điện Biên Đông</t>
  </si>
  <si>
    <t>Số 1044 ngày 30/10/2017</t>
  </si>
  <si>
    <t>Dự án đầu tư xây dựng công trình Trường Mầm non Chiềng Sơ, huyện Điện Biên Đông</t>
  </si>
  <si>
    <t>Số 1047 ngày 30/10/2017</t>
  </si>
  <si>
    <t>Dự án đầu tư xây dựng công trình Trường Mầm non Pá Vạt, huyện Điện Biên Đông</t>
  </si>
  <si>
    <t>Số 1048 ngày 30/10/2017</t>
  </si>
  <si>
    <t>Dự án đầu tư xây dựng công trình Trường Mầm non Hoa Ban, huyện Điện Biên Đông</t>
  </si>
  <si>
    <t>Số 1045 ngày 30/10/2017</t>
  </si>
  <si>
    <t>Dự án đầu tư xây dựng công trình Trường Mầm non Phì Nhừ, huyện Điện Biên Đông</t>
  </si>
  <si>
    <t>Số 1042 ngày 30/10/2017</t>
  </si>
  <si>
    <t>Dự án đầu tư xây dựng công trình Trường Mầm non Sa Dung, huyện Điện Biên Đông</t>
  </si>
  <si>
    <t>Số 1043 ngày 30/10/2017</t>
  </si>
  <si>
    <t>Dự án đầu tư xây dựng công trình Trường Mầm non Luân Giới, huyện Điện Biên Đông</t>
  </si>
  <si>
    <t>Số 1049 ngày 30/10/2017</t>
  </si>
  <si>
    <t>Dự án đầu tư xây dựng công trình Trường Mầm non Mường Lạn, huyện Mường Ảng</t>
  </si>
  <si>
    <t>Số 1051 ngày 30/10/2017</t>
  </si>
  <si>
    <t>Dự án đầu tư xây dựng công trình Trường Mầm non Mường Đăng, huyện Mường Ảng</t>
  </si>
  <si>
    <t>Số 1056 ngày 30/10/2017</t>
  </si>
  <si>
    <t>Dự án đầu tư xây dựng công trình Trường Mầm non Búng Lao, huyện Mường Ảng</t>
  </si>
  <si>
    <t>Số 1054 ngày 30/10/2017</t>
  </si>
  <si>
    <t>Dự án đầu tư xây dựng công trình Trường Mầm non Ẳng Tở, huyện Mường Ảng</t>
  </si>
  <si>
    <t>Số 1053 ngày 30/10/2017</t>
  </si>
  <si>
    <t>Dự án đầu tư xây dựng công trình Trường Mầm non Xuân Lao, huyện Mường Ảng</t>
  </si>
  <si>
    <t>Số 1050 ngày 30/10/2017</t>
  </si>
  <si>
    <t>Dự án đầu tư xây dựng công trình Trường Mầm non Ngối Cáy, huyện Mường Ảng</t>
  </si>
  <si>
    <t>Số 1055 ngày 30/10/2017</t>
  </si>
  <si>
    <t>Dự án đầu tư xây dựng công trình Trường Mầm non Nậm Lịch, huyện Mường Ảng</t>
  </si>
  <si>
    <t>Số 1052 ngày 30/10/2017</t>
  </si>
  <si>
    <t>Dự án đầu tư xây dựng công trình Trường Mầm non Ẳng nưa, huyện Mường Ảng</t>
  </si>
  <si>
    <t>Số 1057 ngày 30/10/2017</t>
  </si>
  <si>
    <t>Dự án đầu tư xây dựng công trình Trường Mầm non Huổi Lèng, huyện Mường Chà</t>
  </si>
  <si>
    <t>QĐ số 1024 ngày 30/10/2017</t>
  </si>
  <si>
    <t>Dự án đầu tư xây dựng công trình Trường Mầm non Hừa Ngài, huyện Mường Chà</t>
  </si>
  <si>
    <t>QĐ số 1026 ngày 30/10/2017</t>
  </si>
  <si>
    <t>Dự án đầu tư xây dựng công trình Trường Mầm non Huổi Mí, huyện Mường Chà</t>
  </si>
  <si>
    <t>QĐ số 1022 ngày 30/10/2017</t>
  </si>
  <si>
    <t>Dự án đầu tư xây dựng công trình Trường Mầm non Pa Ham, huyện Mường Chà</t>
  </si>
  <si>
    <t>QĐ số 1025 ngày 30/10/2017</t>
  </si>
  <si>
    <t>Dự án đầu tư xây dựng công trình Trường Mầm non Ma Thi Hồ, huyện Mường Chà</t>
  </si>
  <si>
    <t>QĐ số 1021 ngày 30/10/2017</t>
  </si>
  <si>
    <t>Dự án đầu tư xây dựng công trình Trường Mầm non Mường Mươn (số 2), huyện Mường Chà</t>
  </si>
  <si>
    <t>QĐ số 1023 ngày 30/10/2017</t>
  </si>
  <si>
    <t>Dự án đầu tư xây dựng công trình Trường Mầm non Mùn Chung, huyện Tuần Giáo</t>
  </si>
  <si>
    <t>QĐ số 1062 ngày 30/10/2017</t>
  </si>
  <si>
    <t>Dự án đầu tư xây dựng công trình Trường Mầm non Sao Mai, huyện Tuần Giáo</t>
  </si>
  <si>
    <t>QĐ số 1061 ngày 30/10/2017</t>
  </si>
  <si>
    <t>Dự án đầu tư xây dựng công trình Trường Mầm non Pú Nhung, huyện Tuần Giáo</t>
  </si>
  <si>
    <t>QĐ số 1063 ngày 30/10/2017</t>
  </si>
  <si>
    <t>Dự án đầu tư xây dựng công trình Trường Mầm non Tênh Phông, huyện Tuần Giáo</t>
  </si>
  <si>
    <t>QĐ số 1059 ngày 30/10/2017</t>
  </si>
  <si>
    <t>Dự án đầu tư xây dựng công trình Trường Mầm non Nà Sáy, huyện Tuần Giáo</t>
  </si>
  <si>
    <t>QĐ số 1060 ngày 30/10/2017</t>
  </si>
  <si>
    <t>Dự án đầu tư xây dựng công trình Trường Mầm non Khong Hin, huyện Tuần Giáo</t>
  </si>
  <si>
    <t>QĐ số 1058 ngày 30/10/2017</t>
  </si>
  <si>
    <t xml:space="preserve">Thanh toán kế hoạch vốn đầu tư đến 30/9/2019 </t>
  </si>
  <si>
    <t>BIỂU SỐ 34</t>
  </si>
  <si>
    <t>BIỂU SỐ 42</t>
  </si>
  <si>
    <t>KH vốn năm 2019 mới giao ngày 30/8/2019</t>
  </si>
  <si>
    <t>Bảo vệ và phát triển rừng</t>
  </si>
  <si>
    <t>1050/QĐ-UBND ngày 19/11/2012; 1055/QĐ-UBND ngày 21/11/2012; 1092, 1093/QĐ-UBND ngày 30/11/2012; 1070, 1071, 1072, 1073, 1074/QĐ-UBND ngày 14/12/2012; 574/QĐ-UBND ngày 14/6/2019</t>
  </si>
  <si>
    <t xml:space="preserve"> Dự án cấp điện nông thôn từ lưới điện quốc gia tỉnh Điện Biên giai đoạn 2018- 2020 </t>
  </si>
  <si>
    <t>Chương trình phát triển giáo dục giai đoạn 2</t>
  </si>
  <si>
    <t>VỐN CÂN ĐỐI NGÂN SÁCH ĐP 2019</t>
  </si>
  <si>
    <t>Trong đó: Trả phí, lãi vay, vay</t>
  </si>
  <si>
    <t>(Kèm theo Tờ trình số ......./TTr-UBND ngày       tháng 11 năm 2019 của UBND tỉnh Điện Biên)</t>
  </si>
  <si>
    <t>406/QĐ-UBND, 30/3/2016; 717/QĐ-UBND ngày 30/7/2019</t>
  </si>
  <si>
    <t>Đầu tư nâng cấp, sửa chữa, bổ sung trang thiết bị cho các cơ sở cai nghiện ma túy</t>
  </si>
  <si>
    <t>Hỗ trợ đồng bào dân tộc miền núi theo QĐ 2085/QĐ-TTg</t>
  </si>
  <si>
    <t>Hỗ trợ đồng bào dân tộc miền núi theo QĐ 2086/QĐ-TTg</t>
  </si>
  <si>
    <t>Các bản thành lập mới đã có trong Đề án và được phê duyệt tại QĐ 141</t>
  </si>
  <si>
    <t>Đường vào bản Mường Toong 8</t>
  </si>
  <si>
    <t>Đầu tư hạ tầng cho các bản ổn định dân cư tại chỗ và xen ghép</t>
  </si>
  <si>
    <t>Đường  Nậm Pan 1 - Nậm Hạ</t>
  </si>
  <si>
    <t>Thủy lợi Nà Khuyết (Phiêng Chuông, Phiêng Ban), xã Chà Cang, huyện Nậm Pồ</t>
  </si>
  <si>
    <t>1034/QĐ-UBND ngày  21/10/2015</t>
  </si>
  <si>
    <t>Đường Huổi Lụ 3</t>
  </si>
  <si>
    <t>Nước sinh hoạt bản Mường Toong 4, xã Mường Toong, huyện Mường Nhé</t>
  </si>
  <si>
    <t>1564/QĐ-UBND ngày 31/12/2015</t>
  </si>
  <si>
    <t>Nước sinh hoạt bản Huổi Hốc, xã Nậm Kè và bản Nậm Chà Nọi 2, xã Quảng Lâm, huyện Mường Nhé</t>
  </si>
  <si>
    <t>1578/QĐ-UBND ngày 31/12/2015</t>
  </si>
  <si>
    <t>Thủy lợi Nậm Chà Nọi, xã Quảng Lâm, huyện Mường Nhé</t>
  </si>
  <si>
    <t>Thủy lợi bản Huổi Thanh 1, xã Nậm Kè, huyện Mường Nhé, tỉnh Điện Biên</t>
  </si>
  <si>
    <t>1304/QĐ-UBND ngày 26/11/2015</t>
  </si>
  <si>
    <t>Đường giao thông bản Huổi Lắp</t>
  </si>
  <si>
    <t xml:space="preserve"> 76/QĐ-UBND ngày  24/01/2017</t>
  </si>
  <si>
    <t>Đường giao thông bản Nậm Là 2</t>
  </si>
  <si>
    <t>Nhà lớp học bản huổi ban, xã Mường Nhé, huyện Mường Nhé</t>
  </si>
  <si>
    <t xml:space="preserve">1088/QĐ-UBND ngày 29/8/2016 </t>
  </si>
  <si>
    <t>Bản Huổi Thủng 3, xã Na Cô Sa</t>
  </si>
  <si>
    <t>Nhà lớp học bản</t>
  </si>
  <si>
    <t>Bản Tiên Tiến, xã Chung Chải</t>
  </si>
  <si>
    <t>Cầu và đường vào bản Tiên Tiến, xã Chung Chải</t>
  </si>
  <si>
    <t>Nước sinh hoạt</t>
  </si>
  <si>
    <t>Bản Thống Nhất, xã Nậm Kè</t>
  </si>
  <si>
    <t>Đường vào bản Thống Nhất</t>
  </si>
  <si>
    <t xml:space="preserve">Nhà lớp học  </t>
  </si>
  <si>
    <t>Bản Nậm Kè 1, xã Nậm Kè</t>
  </si>
  <si>
    <t>Đường vào bản Nậm Kè 1</t>
  </si>
  <si>
    <t>Bản Mường Nhé 1, xã Mường Nhé</t>
  </si>
  <si>
    <t>Đường vào bản Mường Nhé 1</t>
  </si>
  <si>
    <t>Bản Mường Nhé 2, xã Mường Nhé</t>
  </si>
  <si>
    <t>Đường vào bản Mường Nhé 2</t>
  </si>
  <si>
    <t>Đường giao thông bản Si Ma</t>
  </si>
  <si>
    <t>NSH bản Si Ma</t>
  </si>
  <si>
    <t>Nhà lớp học bản Si Ma</t>
  </si>
  <si>
    <t>Đường vào bản Cà Là Pá</t>
  </si>
  <si>
    <t xml:space="preserve"> -</t>
  </si>
  <si>
    <t>Đường vào bản Chăn Nuôi</t>
  </si>
  <si>
    <t>Nước sinh hoạt bản Chăn Nuôi</t>
  </si>
  <si>
    <t>Nhà lớp học bản Chăn Nuôi</t>
  </si>
  <si>
    <t>XÃ QUẢNG LÂM</t>
  </si>
  <si>
    <t>*</t>
  </si>
  <si>
    <t>Thủy lợi Huổi Súc</t>
  </si>
  <si>
    <t>Thủy lợi Nậm Mỳ, bản Quảng Lâm</t>
  </si>
  <si>
    <t>Nâng cấp NSH bản Quảng Lâm</t>
  </si>
  <si>
    <t>Nâng cấp NSH bản Trạm Búng</t>
  </si>
  <si>
    <t>Công trình NSH cho trường THCS</t>
  </si>
  <si>
    <t>Nhà lớp học Chà Nọi 2</t>
  </si>
  <si>
    <t>Nhà lớp học Dền Thàng</t>
  </si>
  <si>
    <t>Nhà lớp học tại bản Huổi Sái Lương</t>
  </si>
  <si>
    <t>XÃ NẬM KÈ</t>
  </si>
  <si>
    <t>Đường vào bản Huổi Thanh 2</t>
  </si>
  <si>
    <t xml:space="preserve">Cầu BTCT bản Nậm Kè + Đoạn tuyến đấu nối </t>
  </si>
  <si>
    <t>Cầu treo Phiêng Vai - Huổi Khon</t>
  </si>
  <si>
    <t>Thủy lợi Bản Nậm Kè</t>
  </si>
  <si>
    <t xml:space="preserve">Nâng cấp NSH bản chuyên gia 1 </t>
  </si>
  <si>
    <t>Nâng cấp NSH bản Nậm Kè</t>
  </si>
  <si>
    <t>Nhà lớp học bản Huổi Khon</t>
  </si>
  <si>
    <t>XÃ PÁ MỲ</t>
  </si>
  <si>
    <t>Công trình NSH bản Huổi Pết</t>
  </si>
  <si>
    <t>Nhà lớp học bản Pá Mỳ 2</t>
  </si>
  <si>
    <t xml:space="preserve">Nhà lớp học bản Pá Mỳ 3 </t>
  </si>
  <si>
    <t>Nhà lớp học bản Huổi Lụ 1+2</t>
  </si>
  <si>
    <t>XÃ MƯỜNG TOONG</t>
  </si>
  <si>
    <t>Đường GT từ bản Ngã Ba, xã Mường Toong -TT xã Nậm Vì</t>
  </si>
  <si>
    <t>Đường GT Mường Toong - Nậm Xả</t>
  </si>
  <si>
    <t>Nâng cấp NSH bản Cây Sặt</t>
  </si>
  <si>
    <t>NSH bản Nậm Hạ</t>
  </si>
  <si>
    <t>Nhà lớp học bản Nậm Pan 1+2+3</t>
  </si>
  <si>
    <t>Nhà lớp học bản Huổi Đanh</t>
  </si>
  <si>
    <t>XÃ HUỔI LẾCH</t>
  </si>
  <si>
    <t>Nhà lớp học bản Nậm Hính 1+2;</t>
  </si>
  <si>
    <t>XÃ MƯỜNG NHÉ</t>
  </si>
  <si>
    <t>Nâng cấp NSH bản Mường Nhé-Phiêng Kham</t>
  </si>
  <si>
    <t>Nâng cấp NSH bản Nậm San 1</t>
  </si>
  <si>
    <t>Nhà lớp học bản Nà Pán</t>
  </si>
  <si>
    <t>XÃ NẬM VÌ</t>
  </si>
  <si>
    <t>Nâng cấp SC NSH bản Huổi Lúm</t>
  </si>
  <si>
    <t>Nâng cấp SC NSH bản Nậm Vì</t>
  </si>
  <si>
    <t>Nhà lớp học bản Vang Hồ</t>
  </si>
  <si>
    <t>XÃ CHUNG CHẢI</t>
  </si>
  <si>
    <t>Nâng cấp SC NSH bản Nậm Khum</t>
  </si>
  <si>
    <t>NSH bản Nậm Vì</t>
  </si>
  <si>
    <t>Nhà lớp học bản Nậm Vì</t>
  </si>
  <si>
    <t>Nhà lớp học bản Nậm Pắc</t>
  </si>
  <si>
    <t>XÃ LENG SU SÌN</t>
  </si>
  <si>
    <t>Thủy lợi bản Á Di</t>
  </si>
  <si>
    <t>Nâng cấp SC NSH bản Suối Voi</t>
  </si>
  <si>
    <t>Nâng cấp SC NSH bản Leng Su Sìn</t>
  </si>
  <si>
    <t>NSH bản Phứ Ma</t>
  </si>
  <si>
    <t>XÃ SEN THƯỢNG</t>
  </si>
  <si>
    <t>Nâng cấp thủy lợi bản Pa Ma</t>
  </si>
  <si>
    <t>Rọ đá kè bảo vệ đất bản Pa Ma</t>
  </si>
  <si>
    <t>Nhà lớp học bản Long san</t>
  </si>
  <si>
    <t>Nhà lớp học bản Pa Ma</t>
  </si>
  <si>
    <t>XÃ SÍN THẦU</t>
  </si>
  <si>
    <t>Rọ đá kè bản, ruộng Pa Ma + Lỳ Mà Tá + Pờ Nhù Khò</t>
  </si>
  <si>
    <t>Nâng cấp SC NSH bản A Pa Chải</t>
  </si>
  <si>
    <t>Nhà lớp học bản Tả Ko Ky</t>
  </si>
  <si>
    <t>Nhà lớp học bản Tá Miếu</t>
  </si>
  <si>
    <t>XÃ NÀ BỦNG</t>
  </si>
  <si>
    <t>Nâng cấp NSH bản Nậm Tắt 2</t>
  </si>
  <si>
    <t>Nhà lớp học bản Trên Nương</t>
  </si>
  <si>
    <t>Nhà lớp học bản Vàng Đán</t>
  </si>
  <si>
    <t>XÃ NÀ HỲ</t>
  </si>
  <si>
    <t>XÃ NÀ KHOA</t>
  </si>
  <si>
    <t>XÃ NẬM NHỪ</t>
  </si>
  <si>
    <t>XÃ CHÀ CANG</t>
  </si>
  <si>
    <t>Nhà lớp học Vàng Lếch</t>
  </si>
  <si>
    <t>Nhà lớp học Hô Hài</t>
  </si>
  <si>
    <t>XÃ NẬM TIN</t>
  </si>
  <si>
    <t>Đường vào bản Vàng Lếch, bản Huổi Chá</t>
  </si>
  <si>
    <t>Bản Huổi Đắp</t>
  </si>
  <si>
    <t>XÃ PA TẦN</t>
  </si>
  <si>
    <t>NSH bản Huổi Tre</t>
  </si>
  <si>
    <t>XÃ NA CÔ SA</t>
  </si>
  <si>
    <t>Nhà lớp học Pắc A 2</t>
  </si>
  <si>
    <t>Nhà lớp học Huổi Thủng 2</t>
  </si>
  <si>
    <t>Bản Mường Nhé 3, xã Mường Nhé</t>
  </si>
  <si>
    <t>Đường vào bản Mường Nhé 3</t>
  </si>
  <si>
    <t>Cầu treo bản Chà Nọi 1</t>
  </si>
  <si>
    <t>Đường từ chuyên gia 2 - Chuyên Gia 1 (Đường từ Nậm Kè 2 - Chuyên Gia 1,2)</t>
  </si>
  <si>
    <t xml:space="preserve"> Đường vào bản Huổi Lụ 2 </t>
  </si>
  <si>
    <t>Nâng cấp thủy lợi bản Yên</t>
  </si>
  <si>
    <t>Cầu bản Nậm Là</t>
  </si>
  <si>
    <t>Nâng cấp NSH bản Nậm Là</t>
  </si>
  <si>
    <t>Nhà công vụ Trường THCS</t>
  </si>
  <si>
    <t>Nhà lớp học bản Pá Lùng</t>
  </si>
  <si>
    <t>Nhà lớp học bản Xà Quế</t>
  </si>
  <si>
    <t>Cầu treo dân sinh qua suối Nậm Ma</t>
  </si>
  <si>
    <t>Nhà lớp học bản Tả Ló San</t>
  </si>
  <si>
    <t>NSH bản Pờ Nhù Khò</t>
  </si>
  <si>
    <t>NSH bản Tả Ko Ky</t>
  </si>
  <si>
    <t>Nhà lớp học bản Pờ Nhù Khò</t>
  </si>
  <si>
    <t>NSH bản Nậm Chua 2</t>
  </si>
  <si>
    <t>Cầu treo DS bản Nậm Nhừ II</t>
  </si>
  <si>
    <t>Thủy lợi Huổi Sâu - Lả Chà</t>
  </si>
  <si>
    <t>Kế hoạch vốn giai đoạn 2016-2020</t>
  </si>
  <si>
    <t>676/QĐ-UBND ngày 9/9/2014; 1244/QĐ-UB  05/10/2016; 1538 ngày 29/12/2015</t>
  </si>
  <si>
    <t>705/QĐ-UBND 11/9/2013;  7544/QĐ-UBND ngày 06/6/2016</t>
  </si>
  <si>
    <t>Thủy lợi bản chuyên Gia 3 (Huổi Đá), xã Nậm Kè, huyện Mường Nhé</t>
  </si>
  <si>
    <t xml:space="preserve"> 1283/QĐ-UBND ngày 20/11/2015</t>
  </si>
  <si>
    <t>7</t>
  </si>
  <si>
    <t>8</t>
  </si>
  <si>
    <t>1563/QĐ-UBND ngày 31/12/2015</t>
  </si>
  <si>
    <t>Các dự án đang thực hiện chuẩn bị đầu tư</t>
  </si>
  <si>
    <t xml:space="preserve">Đầu tư hạ tầng cho các bản thành lập mới </t>
  </si>
  <si>
    <t>(I)</t>
  </si>
  <si>
    <t>Trường tiểu học Na Cô Sa</t>
  </si>
  <si>
    <t xml:space="preserve"> Bản Nậm Pố, xã Mường Nhé (Nậm Pố 1, Nậm Pố 2 và Nậm Pố 3)</t>
  </si>
  <si>
    <t>Đường ra các khu sản xuất</t>
  </si>
  <si>
    <t>Bản Huổi Sái Lương xã Quảng Lâm</t>
  </si>
  <si>
    <t>(II)</t>
  </si>
  <si>
    <t>Các điểm thành lập bản mới bổ sung vào Đề án điều chỉnh</t>
  </si>
  <si>
    <t>Bản Huổi Đá (Chuyên Gia 3), xã Nậm Kè</t>
  </si>
  <si>
    <t>Bản Mường Toong 8, xã Mường Toong</t>
  </si>
  <si>
    <t>Bản Huổi Ban, xã Mường Nhé</t>
  </si>
  <si>
    <t>Đường vào bản Huổi Ban</t>
  </si>
  <si>
    <t>Bản Hua Sin 2, xã Chung Chải</t>
  </si>
  <si>
    <t>NSH bản đầu nguồn Hua Sin 2</t>
  </si>
  <si>
    <t>Bản Cà Là Pá, xã Leng Su Sìn</t>
  </si>
  <si>
    <t>Bản Chăn Nuôi, xã Nà Khoa, huyện Nậm Pồ</t>
  </si>
  <si>
    <t>Bản Đầu Cầu Si Ma, xã Chung Chải</t>
  </si>
  <si>
    <t>Công trình nước sinh hoạt</t>
  </si>
  <si>
    <t>Tăng mức đầu tư</t>
  </si>
  <si>
    <t xml:space="preserve">Nhà lớp học bản (bao gồm cả phòng công vụ cho giáo viên) </t>
  </si>
  <si>
    <t>Nhà lớp học bản Ngải Thầu 2</t>
  </si>
  <si>
    <t>Nhà lớp học bản Púng Pá Kha</t>
  </si>
  <si>
    <t>Nhà lớp học bản Nậm Tắt 2</t>
  </si>
  <si>
    <t xml:space="preserve">VÀNG ĐÁN </t>
  </si>
  <si>
    <t xml:space="preserve"> NSH bản Nộc Cốc </t>
  </si>
  <si>
    <t>Nhà lớp học bản Huổi Khương 2</t>
  </si>
  <si>
    <t>Nhà lớp học bản Huổi Dạo</t>
  </si>
  <si>
    <t>(III)</t>
  </si>
  <si>
    <t xml:space="preserve">Đường giao thông </t>
  </si>
  <si>
    <t>Đường vào khu vực  Púng Luông  (Nà Hỳ 2)</t>
  </si>
  <si>
    <t xml:space="preserve"> Nâng cấp NSH bản Nà Hỳ 3</t>
  </si>
  <si>
    <t>Cắt giảm không đầu tư</t>
  </si>
  <si>
    <t>(IV)</t>
  </si>
  <si>
    <t>XÃ  NẬM CHUA</t>
  </si>
  <si>
    <t xml:space="preserve"> NSH bản Nậm Chua 5</t>
  </si>
  <si>
    <t xml:space="preserve"> NSH bản Huổi Cơ Mông </t>
  </si>
  <si>
    <t>(V)</t>
  </si>
  <si>
    <t>Cầu</t>
  </si>
  <si>
    <t>Cầu treo dân sinh bản Huổi Lụ 1</t>
  </si>
  <si>
    <t>Nhà lớp học bản Huổi Hâu</t>
  </si>
  <si>
    <t>Nhà lớp học bản Huổi Po</t>
  </si>
  <si>
    <t>Nhà lớp học bản Nậm Chua 1</t>
  </si>
  <si>
    <t>(VI)</t>
  </si>
  <si>
    <t xml:space="preserve"> Nâng cấp NSH bản Nậm Chua 1</t>
  </si>
  <si>
    <t xml:space="preserve"> NSH bản Nậm Nhừ 1 xã Nà Khoa</t>
  </si>
  <si>
    <t xml:space="preserve"> NSH bản Nậm Chua 3 xã Nà Khoa</t>
  </si>
  <si>
    <t>Nhà lớp học bản Huổi Lụ 2</t>
  </si>
  <si>
    <t>Nhà lớp học bản Nậm Chua 3</t>
  </si>
  <si>
    <t>(VII)</t>
  </si>
  <si>
    <t>Bản Huổi Chá</t>
  </si>
  <si>
    <t>Nhà lớp học Nậm Hài</t>
  </si>
  <si>
    <t>Nhà lớp học Huổi Chá</t>
  </si>
  <si>
    <t>(VIII)</t>
  </si>
  <si>
    <t>1.</t>
  </si>
  <si>
    <t xml:space="preserve"> NSH bản Nậm Tin 2 </t>
  </si>
  <si>
    <t>Xây dựng nhà nội trú cho THCS</t>
  </si>
  <si>
    <t>Nhà lớp học bản Tàng Do</t>
  </si>
  <si>
    <t>Nhà lớp học bản Nậm Tin 2</t>
  </si>
  <si>
    <t>Nhà lớp học bản Nậm Tin 3</t>
  </si>
  <si>
    <t>Nhà lớp học Nậm Tin 4</t>
  </si>
  <si>
    <t>Nhà lớp học Huổi Tang</t>
  </si>
  <si>
    <t>Nhà lớp học bản Mốc 4</t>
  </si>
  <si>
    <t>Nhà lớp học bản Huổi Đắp</t>
  </si>
  <si>
    <t>(IX)</t>
  </si>
  <si>
    <t xml:space="preserve">Thuỷ lợi </t>
  </si>
  <si>
    <t>Cung cấp nước cho trụ sở UBND xã, trạm xá, trường mầm non</t>
  </si>
  <si>
    <t>(X)</t>
  </si>
  <si>
    <t xml:space="preserve">Cầu </t>
  </si>
  <si>
    <t>Cầu treo bản Huổi Sái Lương</t>
  </si>
  <si>
    <t>(XI)</t>
  </si>
  <si>
    <t>Công trình NSH Pắc A 2</t>
  </si>
  <si>
    <t>Công trình NSH Na Cô Sa III nhóm I</t>
  </si>
  <si>
    <t>Nhà lớp học Na cô sa 2</t>
  </si>
  <si>
    <t>Nhà lớp học Na cô sa 1</t>
  </si>
  <si>
    <t>(XII)</t>
  </si>
  <si>
    <t>Đường giao thông</t>
  </si>
  <si>
    <t>Nhà lớp học bản Chuyên gia 2</t>
  </si>
  <si>
    <t>Nhà lớp học bản Chuyên gia 1</t>
  </si>
  <si>
    <t>(XIII)</t>
  </si>
  <si>
    <t xml:space="preserve"> Nhà lớp học</t>
  </si>
  <si>
    <t>(XIV)</t>
  </si>
  <si>
    <t>(XV)</t>
  </si>
  <si>
    <t>(XVI)</t>
  </si>
  <si>
    <t>(XVII)</t>
  </si>
  <si>
    <t>(XVIII)</t>
  </si>
  <si>
    <t>(XIX)</t>
  </si>
  <si>
    <t xml:space="preserve"> Thủy lợi</t>
  </si>
  <si>
    <t>(XX)</t>
  </si>
  <si>
    <t>Nâng cấp SC NSH bản Sen Thượng</t>
  </si>
  <si>
    <t>(XXI)</t>
  </si>
  <si>
    <t>BIỂU SỐ 35b (Phụ luc II)</t>
  </si>
  <si>
    <t>BIỂU SỐ 35a (Phụ lục I)</t>
  </si>
  <si>
    <t>Số vốn còn lại</t>
  </si>
  <si>
    <t>Năm 2021.</t>
  </si>
  <si>
    <t>Năm 2022</t>
  </si>
  <si>
    <t>Điều chỉnh bổ sung Đề án sắp xếp ổn định dân cư, phát triển KT-XH bảo đảm QPAN huyện Mường Nhé, Điện Biên giai đoạn 2016-2020 (Đề án 79)</t>
  </si>
  <si>
    <t>Các dự án dự kiến hoàn thanh năm 2020</t>
  </si>
  <si>
    <t xml:space="preserve">2.2 </t>
  </si>
  <si>
    <t>Các dự án dự kiến hoàn thaành sau năm 2020</t>
  </si>
  <si>
    <t>Các dự án dự kiến sử dụng nguồn 10.000 tỷ đồng điều chỉnh giảm nguồn vốn dự kiến bố trí cho các dự án quan trong quốc gia</t>
  </si>
  <si>
    <t>Dự án sắp xếp, bố trí ổn định dân cư vùng thiên tai bản Tin Tốc, xã Mường Lói</t>
  </si>
  <si>
    <r>
      <rPr>
        <sz val="13"/>
        <rFont val="Times New Roman"/>
        <family val="1"/>
      </rPr>
      <t>1347/QĐ-UBND ngày 28/10/2016;</t>
    </r>
    <r>
      <rPr>
        <sz val="13"/>
        <color rgb="FF0000FF"/>
        <rFont val="Times New Roman"/>
        <family val="1"/>
      </rPr>
      <t xml:space="preserve"> 401/QĐ-UBND ngày 03/5/2019</t>
    </r>
  </si>
  <si>
    <r>
      <t>1050/QĐ-UBND ngày 19/11/2012; 1055/QĐ-UBND ngày 21/11/2012; 1092, 1093/QĐ-UBND ngày 30/11/2012; 1170, 1171, 1172, 1173, 1174/QĐ-UBND ngày 14/12/2012); 1327/QĐ-UBND ngày 04/12/2015;</t>
    </r>
    <r>
      <rPr>
        <sz val="13"/>
        <color rgb="FF0000FF"/>
        <rFont val="Times New Roman"/>
        <family val="1"/>
      </rPr>
      <t xml:space="preserve"> 574/QĐ-UBND ngày 14/6/2019</t>
    </r>
  </si>
  <si>
    <t>3.1</t>
  </si>
  <si>
    <t>3.2</t>
  </si>
  <si>
    <t>3.2.1</t>
  </si>
  <si>
    <t>3.2.2</t>
  </si>
  <si>
    <t>KH đầu tư công trung hạn</t>
  </si>
  <si>
    <t>933/QĐ-UBND ngày 29/9/2019</t>
  </si>
  <si>
    <t xml:space="preserve">Đề án Hỗ trợ phát triển kinh tế xã hội dân tộc Si La </t>
  </si>
  <si>
    <t>238QĐ/UBND ngày 22/3/2019</t>
  </si>
  <si>
    <t>Nâng cấp, sửa chữa cơ sở vật chất, bổ sung trang thiết bị Trung tâm chữa bệnh, giáo dục, lao động xã hội tỉnh Điện Biên.</t>
  </si>
  <si>
    <t xml:space="preserve"> Nâng cấp mặt đường Nậm Pố - Nậm Vì xã Nậm Vì huyện Mường Nhé (Đoạn nối tiếp mặt đường bê tông đã được phê duyệt đầu tư đến bản Huổi Lũm)</t>
  </si>
  <si>
    <t>Điều chuyển trả Tuần Giáo 1.679 trđ</t>
  </si>
  <si>
    <t>Đường giao thông bản Sa Lông 2 - bản Sa Lông 3 xã Sa Lông, huyện Mường Chà</t>
  </si>
  <si>
    <t>Xã Sa Lông</t>
  </si>
  <si>
    <t>986, 30/10/2018</t>
  </si>
  <si>
    <t>40 trđ Vốn nhân dân đóng góp</t>
  </si>
  <si>
    <t>Đường đi bản Huổi Điết - bản Nậm Piền - bản Đán Đanh xã Mường Tùng, huyện Mường Chà</t>
  </si>
  <si>
    <t>Xã Mường Tùng</t>
  </si>
  <si>
    <t>1002, 30/10/2018</t>
  </si>
  <si>
    <t>50 trđ Vốn nhân dân đóng góp</t>
  </si>
  <si>
    <t>Trường MN Sa Lông, xã Sa Lông, huyện Mường Chà</t>
  </si>
  <si>
    <t>xã Sa Lông</t>
  </si>
  <si>
    <t>Nước sinh hoạt bản Phong Châu, xã Pa Ham, huyện Mường Chà</t>
  </si>
  <si>
    <t>xã Pa Ham</t>
  </si>
  <si>
    <t>Nhận điều chuyển 1.679 từ MC</t>
  </si>
  <si>
    <t>Sửa chữa đường Mường Khong - Hua Sát xã Mường Khong</t>
  </si>
  <si>
    <t>Xã Mường Khong</t>
  </si>
  <si>
    <t>Nâng cấp đường QL6- bản Lồng (giai đoạn 2)</t>
  </si>
  <si>
    <t>xã Tỏa Tình</t>
  </si>
  <si>
    <t>GTNT cấp B, cấp C, mặt đường BTXM, L=6Km</t>
  </si>
  <si>
    <t>Đường TT xã Tỏa Tình - bản Hua Sa A</t>
  </si>
  <si>
    <t>Nước sinh hoạt trung tâm xã Nậm Nèn</t>
  </si>
  <si>
    <t>xã Nậm Nèn</t>
  </si>
  <si>
    <t>Đường BT QL6 - bản Cứu Táng, xã Nậm Nèn</t>
  </si>
  <si>
    <t>1069 - 29/10/2019</t>
  </si>
  <si>
    <t>Đường từ Hua Mức 1 đến trụ sở tạm xã Pú Xi</t>
  </si>
  <si>
    <t>Xã Pú Xi</t>
  </si>
  <si>
    <t>GTNT B, L=4km</t>
  </si>
  <si>
    <t>Phân bổ cho các Chương trình trong hạn mức KH vốn trung hạn</t>
  </si>
  <si>
    <t xml:space="preserve"> DA1: Chương trình 30a</t>
  </si>
  <si>
    <t xml:space="preserve"> HUYỆN TỦA CHÙA</t>
  </si>
  <si>
    <t xml:space="preserve"> Hỗ trợ sản xuất, tạo việc làm tăng thu nhập</t>
  </si>
  <si>
    <t xml:space="preserve"> Đầu tư cơ sở hạ tầng</t>
  </si>
  <si>
    <t xml:space="preserve"> Các dự án hoàn thành, bàn giao, đưa vào sử dụng đến ngày 31/12/2019</t>
  </si>
  <si>
    <t xml:space="preserve"> Các dự án dự kiến hoàn thành năm 2020</t>
  </si>
  <si>
    <t xml:space="preserve"> Các dự án chuyển tiếp hoàn thành sau năm 2020</t>
  </si>
  <si>
    <t xml:space="preserve"> Các dự án khởi công mới năm 2020</t>
  </si>
  <si>
    <t xml:space="preserve"> Dự án nhóm C</t>
  </si>
  <si>
    <t xml:space="preserve"> HUYỆN ĐIỆN BIÊN ĐÔNG</t>
  </si>
  <si>
    <t>Các HM phụ trợ các trạm y tế xã: Keo Lôm, Tìa Dình, Luân Giói</t>
  </si>
  <si>
    <t xml:space="preserve"> HUYỆN MƯỜNG NHÉ</t>
  </si>
  <si>
    <t xml:space="preserve"> HUYỆN MƯỜNG ẢNG</t>
  </si>
  <si>
    <t xml:space="preserve"> HUYỆN NẬM PỒ</t>
  </si>
  <si>
    <t xml:space="preserve"> XD mới thủy lợi Nà Liềng xã Nà Hỳ</t>
  </si>
  <si>
    <t xml:space="preserve"> Vốn thực hiện Quyết định 275/TTg</t>
  </si>
  <si>
    <t xml:space="preserve"> Huyện Mường Chà</t>
  </si>
  <si>
    <t xml:space="preserve"> Dự án tiếp chi, hoàn thành 2020</t>
  </si>
  <si>
    <t xml:space="preserve"> Huyện Tuần Giáo</t>
  </si>
  <si>
    <t xml:space="preserve"> Dự án tiếp chi, hoàn thành năm 2020</t>
  </si>
  <si>
    <t>B.2</t>
  </si>
  <si>
    <t>I.1</t>
  </si>
  <si>
    <t xml:space="preserve"> Chương trình 30a</t>
  </si>
  <si>
    <t>Tuyến đường Sính Phình - Trung Thu - Lao Xả Phình - Tả Sìn Thàng (từ bản Phô, xã Trung Thu đến thôn 3, xã Lao Xả Phình)</t>
  </si>
  <si>
    <t xml:space="preserve"> Nhà văn hóa xã Keo Lôm</t>
  </si>
  <si>
    <t xml:space="preserve"> Nhà văn hóa xã Pú Hồng</t>
  </si>
  <si>
    <t xml:space="preserve"> Nhà Văn hóa xã Sa Dung</t>
  </si>
  <si>
    <t xml:space="preserve"> Nhà văn hóa xã Tìa Dình</t>
  </si>
  <si>
    <t>Nâng cấp đường Na Sang - Pá Pan - Tà Té xã Nong U</t>
  </si>
  <si>
    <t>Nâng cấp đường Pá Nậm - Háng Pa xã Chiềng Sơ</t>
  </si>
  <si>
    <t>M.Nhé</t>
  </si>
  <si>
    <t>Nâng cấp mặt đường từ trung tâm xã Ngối Cáy - Chan III, xã Ngối Cáy</t>
  </si>
  <si>
    <t>Đường Na Cô Sa 3 đi Na Cô Sa 4</t>
  </si>
  <si>
    <t>Đường bê tông bản Đề Tinh - đi bản Phìn Hồ</t>
  </si>
  <si>
    <t>I.2</t>
  </si>
  <si>
    <t>Chương trình 275</t>
  </si>
  <si>
    <t>Chương trình mục tiêu quốc gia xây dựng nông thôn mới (phân bổ 90% trong trung hạn)</t>
  </si>
  <si>
    <t>Giai đoạn 2016-2020</t>
  </si>
  <si>
    <t>1077/QĐ-UBND ngày 29/10/2019</t>
  </si>
  <si>
    <t xml:space="preserve">Điểm ĐCĐC Huổi Chá, xã Mường Tùng, huyện Mường Chà </t>
  </si>
  <si>
    <t>Điểm ĐCĐC Há Là Chủ A,  xã Hừa Ngài, huyện Mường Chà</t>
  </si>
  <si>
    <t>Nâng cấp sửa chữa đường giao thông từ TT xã đến Điểm ĐCĐC</t>
  </si>
  <si>
    <t>Nâng cấp đường giao thông từ bản Lói - bản Tin Tốc 2, xã Mường Lói, huyện Điện Biên</t>
  </si>
  <si>
    <t>1172/QĐ-UBND ngày 12/11/2019</t>
  </si>
  <si>
    <t>Kế hoạch vốn đã giao đến hết năm 2019</t>
  </si>
  <si>
    <r>
      <t>Ước thực hiện kế hoạch 2014 từ 1/1/2014 đến 31/12/2014</t>
    </r>
    <r>
      <rPr>
        <vertAlign val="superscript"/>
        <sz val="14"/>
        <rFont val="Times New Roman"/>
        <family val="1"/>
      </rPr>
      <t>(3)</t>
    </r>
  </si>
  <si>
    <r>
      <t xml:space="preserve">Vốn nước ngoài (tính theo tiền Việt) </t>
    </r>
    <r>
      <rPr>
        <vertAlign val="superscript"/>
        <sz val="14"/>
        <rFont val="Times New Roman"/>
        <family val="1"/>
      </rPr>
      <t>(2)</t>
    </r>
  </si>
  <si>
    <t>Chương trình 135 (Dự phòng 10 %)</t>
  </si>
  <si>
    <t>9</t>
  </si>
  <si>
    <t>Đường vào bản Mường Toong 4</t>
  </si>
  <si>
    <t xml:space="preserve">1095/QĐ-UBND ngày 31/12/2014 </t>
  </si>
  <si>
    <t>Nâng cấp công trình Đường giao thông</t>
  </si>
  <si>
    <t>Chỉ được giải ngân khi đầy đủ thủ tục theo QĐ hiện hành</t>
  </si>
  <si>
    <t>Sửa chữa công trình thủy lợi</t>
  </si>
  <si>
    <t>Sửa chữa công trình nhà lớp học và nhà công vụ giáo viên</t>
  </si>
  <si>
    <t>Sửa chữa công trình nhà sinh hoạt cộng đồng</t>
  </si>
  <si>
    <t>Sửa chữa công trình Nước sinh hoạt</t>
  </si>
  <si>
    <t>Phê duyệt đề án số 238, QĐ/UBND ngày 22/3/2019</t>
  </si>
  <si>
    <t>Đề án thực hiện chính sách đặc thù hỗ trợ phát triển KT-XH vùng dân tộc thiểu số và miền núi GĐ 2017-2020 tỉnh Điện Biên</t>
  </si>
  <si>
    <t>Phê duyệt đề án số 2085, QĐ số 1250/QĐ-UBND ngày 28/02/2018</t>
  </si>
  <si>
    <t>Nâng cấp sửa chữa đường giao thông km 42+00 TL150</t>
  </si>
  <si>
    <t xml:space="preserve">Nhà sinh hoạt cộng đồng </t>
  </si>
  <si>
    <t xml:space="preserve">b </t>
  </si>
  <si>
    <t>Chương trình 135 ( trung hạn 90 %)</t>
  </si>
  <si>
    <t xml:space="preserve">Vốn giao năm 2018 không sử dụng hết là 6.502 triệu đồng điều chuyển giảm đi, năm 2020 điều chuyển lại đủ theo tổng vốn trung hạn được giao. </t>
  </si>
  <si>
    <t xml:space="preserve">Vốn giao năm 2018 bố sung tăng 2.500 triệu đồng từ huyện Điện Biên Đông, năm 2020 điều chuyển lại giảm đủ theo tổng vốn trung hạn được giao. </t>
  </si>
  <si>
    <t xml:space="preserve">Vốn giao năm 2018 bố sung tăng 4.002 triệu đồng từ huyện Điện Biên Đông, năm 2020 điều chuyển lại giảm đủ theo tổng vốn trung hạn được giao. </t>
  </si>
  <si>
    <t>Kế hoạch năm trung hạn 5 năm giai đoạn 2016-2020 sau điều chỉnh</t>
  </si>
  <si>
    <t>CHƯƠNG TRÌNH MTQG XÂY DỰNG NÔNG THÔN MỚI (Phân bổ 90%)</t>
  </si>
  <si>
    <t>CHƯƠNG TRÌNH MTQG XÂY DỰNG NÔNG THÔN MỚI (Phân bổ 10%)</t>
  </si>
  <si>
    <t>Quyết định số 1573/QĐ-TTg ngày 09/8/2016 của Thủ tướng Chính  phủ về việc phê duyệt Đề án xây dựng nông thôn mới vùng đồng bào dân tộc thiểu số, khu vực biên giới tỉnh Điện Biên, nhằm phát triển kinh tế - xã hội và đảm bảo an ninh, quốc phòng giai đoạn 2016 – 2020</t>
  </si>
  <si>
    <t>Chương trình hỗ trợ phát triển hợp tác xã giai đoạn 2015-2020</t>
  </si>
  <si>
    <t>Trung hạn</t>
  </si>
  <si>
    <t>10% DP</t>
  </si>
  <si>
    <t>Còn dư</t>
  </si>
  <si>
    <t>ok</t>
  </si>
  <si>
    <t>30a</t>
  </si>
  <si>
    <t>TC</t>
  </si>
  <si>
    <t>ĐBD</t>
  </si>
  <si>
    <t xml:space="preserve">MN </t>
  </si>
  <si>
    <t>MA</t>
  </si>
  <si>
    <t>NP</t>
  </si>
  <si>
    <t>1091/QĐ-UBND 29/10/2019</t>
  </si>
  <si>
    <t>1093/QĐ-UBND 29/10/2019</t>
  </si>
  <si>
    <t>287/QĐ-UBND 30/10/2019</t>
  </si>
  <si>
    <t>Đoạn đầu đường dân sinh Đèo gió-Vàng Chua đến Km2 đường Trung Thu-Lao Xả Phình, huyện Tủa Chùa</t>
  </si>
  <si>
    <t>17-20</t>
  </si>
  <si>
    <t>1372/QĐ-UBND 28/10/2016; 335/QĐ-UBND 24/4/2018; 1155/QĐ-UBND 06/11/2019</t>
  </si>
  <si>
    <t xml:space="preserve"> LG 5.461 trđ vốn 10% DP trung hạn + 39 trđ vốn dân góp</t>
  </si>
  <si>
    <t>1039/QĐ-UBND 25/10/2019</t>
  </si>
  <si>
    <t xml:space="preserve"> Các dự án chuyển tiếp hoàn thành năm 2020</t>
  </si>
  <si>
    <t xml:space="preserve"> Đường Na Cô Sa 3 đi Na Cô Sa 4</t>
  </si>
  <si>
    <t>1066/QĐ-UBND 14/11/2018</t>
  </si>
  <si>
    <t>Trung tâm dạy nghề và giới thiệu việc làm huyện Nậm Pồ (gđ 1)</t>
  </si>
  <si>
    <t>1079/QĐ-UBND 29/10/2019</t>
  </si>
  <si>
    <t xml:space="preserve"> Nhà văn hóa xã Nà Bùng, huyện Nậm Pồ</t>
  </si>
  <si>
    <t>62/QĐ-UBND 30/10/2019</t>
  </si>
  <si>
    <t xml:space="preserve"> Nhà văn hóa bản Nộc Cốc, xã Vàng Đán</t>
  </si>
  <si>
    <t>77/QĐ-UBND 30/10/2019</t>
  </si>
  <si>
    <t>735 - 01/8/2019</t>
  </si>
  <si>
    <t>807 - 27/8/2019</t>
  </si>
  <si>
    <t>Cân đối vốn 275 năm 2020 thừa 219 triệu đồng, dự kiến bổ sung</t>
  </si>
  <si>
    <t>1107 - 29/10/2019</t>
  </si>
  <si>
    <t>1110 - 29/10/2019</t>
  </si>
  <si>
    <t>1109 - 29/10/2019</t>
  </si>
  <si>
    <t>Vốn năm 2020 còn dư so với KH trung hạn</t>
  </si>
  <si>
    <t>B2a</t>
  </si>
  <si>
    <t>Phân bổ cho các dự án sử dụng vốn 10% dự phòng kế hoạch trung hạn</t>
  </si>
  <si>
    <t>1010/QĐ-UBND 23/10/2019</t>
  </si>
  <si>
    <t>Nâng cấp mặt đường Nậm Pố - Nậm Vì, xã Nậm Vì</t>
  </si>
  <si>
    <t>835/QĐ-UBND 06/9/2019</t>
  </si>
  <si>
    <t>882/QĐ-UBND 18/9/2019</t>
  </si>
  <si>
    <t>829/QĐ-UBND 05/9/2019</t>
  </si>
  <si>
    <t>569 - 14/6/2019</t>
  </si>
  <si>
    <t>1106 - 29/10/2019</t>
  </si>
  <si>
    <t>B2b</t>
  </si>
  <si>
    <t>Phân bổ cho các DA có cùng mục tiêu nhưng còn thiếu vốn</t>
  </si>
  <si>
    <t>Đường Km30 QL 279-Ngối Cáy (Kiến cố mặt đường 5,5km)</t>
  </si>
  <si>
    <t>Trường bán trú THCS Mường Nhé</t>
  </si>
  <si>
    <t>883/QĐ-UBND 18/9/2019</t>
  </si>
  <si>
    <t>Đường quốc lộ 4h đến bản chà lọi 1 và 2</t>
  </si>
  <si>
    <t>1060/QĐ-UBND 29/10/2019</t>
  </si>
  <si>
    <t>Nhà Văn hóa xã Sín thầu</t>
  </si>
  <si>
    <t>105- 31/10/2018</t>
  </si>
  <si>
    <t xml:space="preserve">Lồng ghép các DA nông thôn mới </t>
  </si>
  <si>
    <t>Nhà Văn hóa xã Sen Thượng</t>
  </si>
  <si>
    <t>44e- 31/10/2018</t>
  </si>
  <si>
    <t>Nhà Văn hóa xã Chung Chải</t>
  </si>
  <si>
    <t>491a- 31/10/2018</t>
  </si>
  <si>
    <t>Nhà Văn hóa xã Nậm Kè</t>
  </si>
  <si>
    <t>66b- 31/10/2018</t>
  </si>
  <si>
    <t>Nhà Văn hóa xã Huổi Lếch</t>
  </si>
  <si>
    <t>136a- 30/10/2018</t>
  </si>
  <si>
    <t>Nhà Văn hóa xã Nậm Vì</t>
  </si>
  <si>
    <t>64c- 31/10/2018</t>
  </si>
  <si>
    <t>Vốn NTM năm 2020 bố trí tiếp chi 2020 trđ</t>
  </si>
  <si>
    <t>Trường Mầm Non Mường Mùn</t>
  </si>
  <si>
    <t>1072/QĐ-UBND 29/10/2019</t>
  </si>
  <si>
    <t>Huyện Nận Pồ</t>
  </si>
  <si>
    <t>Đường, cầu vào trường học xã Nậm Nhừ</t>
  </si>
  <si>
    <t>1114- 29/10/2019</t>
  </si>
  <si>
    <t>Đường bê tông từ trung tâm xã Nậm Chua đi bản Nậm Chua 5</t>
  </si>
  <si>
    <t>1113- 29/10/2019</t>
  </si>
  <si>
    <t>Huyện Điện Biên Đồng</t>
  </si>
  <si>
    <t>1000- 17/10/2019</t>
  </si>
  <si>
    <t>Đường giao thông Km8+150 (đường QL12- Hừa Ngài) - bản Thèn Pả (L=4,4km)</t>
  </si>
  <si>
    <t>702/QĐ-UBND 21/8/2018</t>
  </si>
  <si>
    <t>sửa 10h33'</t>
  </si>
  <si>
    <t>Chuyển DM từ trên huyện TC xuống cho đúng nhóm đối tượng DA LG vào CTr</t>
  </si>
  <si>
    <t>-2.000</t>
  </si>
  <si>
    <t>giảm chuyển cho đg TT Hừa ngài</t>
  </si>
  <si>
    <t xml:space="preserve">Cuối năm điều chỉnh bsg từ vốn Ko thanh toán hết </t>
  </si>
  <si>
    <t>Biểu số 35c</t>
  </si>
  <si>
    <t>CHI TIẾT  KẾ HOẠCH ĐẦU TƯ NĂM 2020 VỐN CHƯƠNG TRÌNH MỤC TIÊU</t>
  </si>
  <si>
    <t>KẾ HOẠCH VỐN NSTW NĂM 2020 CHO CÁC DỰ ÁN  SỬ DỤNG DỰ PHÒNG CHUNG KẾ HOẠCH ĐẦU TƯ CÔNG TRUNG HẠN GIAI ĐOẠN 2016-2020 VÀ KHOẢN VỐN 10.000 TỶ ĐỒNG TỪ NGUỒN ĐIỀU CHỈNH GIẢM NGUỒN VỐN DỰ KIẾN BỐ TRÍ CHO CÁC DỰ ÁN QUAN TRỌNG QUỐC GIA</t>
  </si>
  <si>
    <t>Kế hoạch vốn 2020</t>
  </si>
  <si>
    <t>Kế hoạch vốn năm 2020</t>
  </si>
  <si>
    <t>Nhu cầu kế hoạch vốn năm 2020</t>
  </si>
  <si>
    <t>Nhu cầu kế hoạch năm 2020</t>
  </si>
  <si>
    <t>Kế hoạch trung hạn 5 năm giai đoạn 2016-2020 sau khi điều chỉnh</t>
  </si>
  <si>
    <t>TỔNG HỢP  KẾ HOẠCH ĐẦU TƯ CÔNG TRUNG HẠN 2016-2020 VÀ NĂM 2020</t>
  </si>
  <si>
    <t>Kế hoạch năm 2020</t>
  </si>
  <si>
    <t>Chương trình 30a</t>
  </si>
  <si>
    <t>Bổ sung sáng 29/11/2019</t>
  </si>
  <si>
    <t>Sửa chữa, nâng cấp đường Trụ Sở xã mới - Bản Chua Ta B</t>
  </si>
  <si>
    <t>Các dự án phục vụ di chuyển tạm thời khu trung tâm xã Tìa Dình</t>
  </si>
  <si>
    <t xml:space="preserve"> Sửa chữa, nâng cấp đường Háng Lìa, Tìa Dình</t>
  </si>
  <si>
    <t>B.3</t>
  </si>
  <si>
    <t xml:space="preserve">Phần vốn KH 2020 Bộ KHĐT chưa giao chi tiết </t>
  </si>
  <si>
    <t>Đường giao thông đến khu định cư Huổi Po</t>
  </si>
  <si>
    <t>1245/QĐ-UBND, ngày 13/12/2017</t>
  </si>
  <si>
    <t>San ủi mặt bằng dự án Bố trí dân cư vùng có nguy cơ sạt lở, lũ quét đặc biệt khó khăn các bản Suối Lư I,II,III đến định cư tại khu vực bãi Huổi Po</t>
  </si>
  <si>
    <t>1107/QĐ-UBND, ngày 30/10/2017</t>
  </si>
  <si>
    <t>Nước sinh hoạt khu định cư Huổi Po</t>
  </si>
  <si>
    <t>1064/QĐ-UBND, ngày 29/10/2019</t>
  </si>
  <si>
    <t>Nhà văn hóa khu định cư Huổi Po</t>
  </si>
  <si>
    <t>1162/QĐ-UBND, ngày 08/11/2019</t>
  </si>
  <si>
    <t>Nhà lớp học khu định cư Huổi Po</t>
  </si>
  <si>
    <t>Điện sinh hoạt khu định cư Huổi Po</t>
  </si>
  <si>
    <t>Dự án tổng thể 563/QĐ-UBND 22/6/2017</t>
  </si>
  <si>
    <t>956/QĐ-UBND ngày 27/10/2017; 572/QĐ-UBND ngày 14/6/2019</t>
  </si>
  <si>
    <t>Các dự án hoàn thành năm 2018</t>
  </si>
  <si>
    <t>Vốn bố trí các dự án thuộc danh mục dự án dự kiến sử dụng dự phòng chung kế hoạch đầu tư công trung hạn 2016-2020 và khoản 10 nghìn tỷ đồng từ việc điều chỉnh giảm nguồn vốn cho các dự án quan trọng quốc gia.</t>
  </si>
  <si>
    <t>CHI TIẾT KẾ HOẠCH ĐẦU TƯ VỐN NƯỚC NGOÀI (VỐN VAY ODA VÀ VỐN VAY ƯU ĐÃI CỦA CÁC NHÀ TÀI TRỢ NƯỚC NGOÀI ĐƯA VÀO NGÂN SÁCH TRUNG ƯƠNG) NĂM 2020</t>
  </si>
  <si>
    <t xml:space="preserve">Chính phủ ký hiệp định với Ngân hàng thế giới (world bank) để thực hiện 2 Chương trình MTQG </t>
  </si>
  <si>
    <t>CHI TIẾT KẾ HOẠCH ĐẦU TƯ NĂM 2020 VỐN CÁC CHƯƠNG TRÌNH MỤC TIÊU QUỐC GIA</t>
  </si>
  <si>
    <t>Dự án di chuyển tạm thời khu trung tâm xã Tìa Dình, huyện Điện Biên Đông</t>
  </si>
  <si>
    <t>1097/QĐ-UBND 29/10/2019</t>
  </si>
  <si>
    <t>Đường Phì Nhừ -  Phình Giàng - Pú Hồng - Mường Nhà</t>
  </si>
  <si>
    <t>(kèm theo Nghị quyết số 144/NQ-HĐND ngày 06 tháng 12 năm 2019 của HĐND tỉnh Điện Biên)</t>
  </si>
</sst>
</file>

<file path=xl/styles.xml><?xml version="1.0" encoding="utf-8"?>
<styleSheet xmlns="http://schemas.openxmlformats.org/spreadsheetml/2006/main" xmlns:mc="http://schemas.openxmlformats.org/markup-compatibility/2006" xmlns:x14ac="http://schemas.microsoft.com/office/spreadsheetml/2009/9/ac" mc:Ignorable="x14ac">
  <numFmts count="182">
    <numFmt numFmtId="41" formatCode="_-* #,##0\ _₫_-;\-* #,##0\ _₫_-;_-* &quot;-&quot;\ _₫_-;_-@_-"/>
    <numFmt numFmtId="43" formatCode="_-* #,##0.00\ _₫_-;\-* #,##0.00\ _₫_-;_-* &quot;-&quot;??\ _₫_-;_-@_-"/>
    <numFmt numFmtId="164" formatCode="&quot;$&quot;#,##0_);\(&quot;$&quot;#,##0\)"/>
    <numFmt numFmtId="165" formatCode="&quot;$&quot;#,##0_);[Red]\(&quot;$&quot;#,##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quot;$&quot;#,##0;\-&quot;$&quot;#,##0"/>
    <numFmt numFmtId="171" formatCode="&quot;$&quot;#,##0;[Red]\-&quot;$&quot;#,##0"/>
    <numFmt numFmtId="172" formatCode="_-&quot;$&quot;* #,##0_-;\-&quot;$&quot;* #,##0_-;_-&quot;$&quot;* &quot;-&quot;_-;_-@_-"/>
    <numFmt numFmtId="173" formatCode="_-* #,##0_-;\-* #,##0_-;_-* &quot;-&quot;_-;_-@_-"/>
    <numFmt numFmtId="174" formatCode="_-&quot;$&quot;* #,##0.00_-;\-&quot;$&quot;* #,##0.00_-;_-&quot;$&quot;* &quot;-&quot;??_-;_-@_-"/>
    <numFmt numFmtId="175" formatCode="_-* #,##0.00_-;\-* #,##0.00_-;_-* &quot;-&quot;??_-;_-@_-"/>
    <numFmt numFmtId="176" formatCode="_-* #,##0.00\ _V_N_D_-;\-* #,##0.00\ _V_N_D_-;_-* &quot;-&quot;??\ _V_N_D_-;_-@_-"/>
    <numFmt numFmtId="177" formatCode="&quot;.&quot;###&quot;,&quot;0&quot;.&quot;00_);\(&quot;.&quot;###&quot;,&quot;0&quot;.&quot;00\)"/>
    <numFmt numFmtId="178" formatCode="_-* ###&quot;,&quot;0&quot;.&quot;00\ _$_-;\-* ###&quot;,&quot;0&quot;.&quot;00\ _$_-;_-* &quot;-&quot;??\ _$_-;_-@_-"/>
    <numFmt numFmtId="179" formatCode="_ &quot;\&quot;* #,##0_ ;_ &quot;\&quot;* \-#,##0_ ;_ &quot;\&quot;* &quot;-&quot;_ ;_ @_ "/>
    <numFmt numFmtId="180" formatCode="_ * #,##0_ ;_ * \-#,##0_ ;_ * &quot;-&quot;_ ;_ @_ "/>
    <numFmt numFmtId="181" formatCode="_ * #,##0.00_ ;_ * \-#,##0.00_ ;_ * &quot;-&quot;??_ ;_ @_ "/>
    <numFmt numFmtId="182" formatCode="\$#,##0\ ;\(\$#,##0\)"/>
    <numFmt numFmtId="183" formatCode="_-[$€-2]* #,##0.00_-;\-[$€-2]* #,##0.00_-;_-[$€-2]* &quot;-&quot;??_-"/>
    <numFmt numFmtId="184" formatCode="#."/>
    <numFmt numFmtId="185" formatCode="0.0000"/>
    <numFmt numFmtId="186" formatCode="#,##0\ &quot;$&quot;_);[Red]\(#,##0\ &quot;$&quot;\)"/>
    <numFmt numFmtId="187" formatCode="_-* #,##0\ &quot;kr&quot;_-;\-* #,##0\ &quot;kr&quot;_-;_-* &quot;-&quot;\ &quot;kr&quot;_-;_-@_-"/>
    <numFmt numFmtId="188" formatCode="_-* #,##0.00\ _ã_ð_í_._-;\-* #,##0.00\ _ã_ð_í_._-;_-* &quot;-&quot;??\ _ã_ð_í_._-;_-@_-"/>
    <numFmt numFmtId="189" formatCode="#,##0.00\ &quot;F&quot;;[Red]\-#,##0.00\ &quot;F&quot;"/>
    <numFmt numFmtId="190" formatCode="_-* #,##0\ &quot;F&quot;_-;\-* #,##0\ &quot;F&quot;_-;_-* &quot;-&quot;\ &quot;F&quot;_-;_-@_-"/>
    <numFmt numFmtId="191" formatCode="0.000\ "/>
    <numFmt numFmtId="192" formatCode="#,##0\ &quot;Lt&quot;;[Red]\-#,##0\ &quot;Lt&quot;"/>
    <numFmt numFmtId="193" formatCode="#,##0\ &quot;F&quot;;[Red]\-#,##0\ &quot;F&quot;"/>
    <numFmt numFmtId="194" formatCode="#,##0.00\ &quot;F&quot;;\-#,##0.00\ &quot;F&quot;"/>
    <numFmt numFmtId="195" formatCode="_-* #,##0\ &quot;DM&quot;_-;\-* #,##0\ &quot;DM&quot;_-;_-* &quot;-&quot;\ &quot;DM&quot;_-;_-@_-"/>
    <numFmt numFmtId="196" formatCode="_-* #,##0.00\ &quot;DM&quot;_-;\-* #,##0.00\ &quot;DM&quot;_-;_-* &quot;-&quot;??\ &quot;DM&quot;_-;_-@_-"/>
    <numFmt numFmtId="197" formatCode="&quot;\&quot;#,##0.00;[Red]&quot;\&quot;\-#,##0.00"/>
    <numFmt numFmtId="198" formatCode="&quot;\&quot;#,##0;[Red]&quot;\&quot;\-#,##0"/>
    <numFmt numFmtId="199" formatCode="_-&quot;ñ&quot;* #,##0_-;\-&quot;ñ&quot;* #,##0_-;_-&quot;ñ&quot;* &quot;-&quot;_-;_-@_-"/>
    <numFmt numFmtId="200" formatCode="_(* #,##0_);_(* \(#,##0\);_(* &quot;-&quot;??_);_(@_)"/>
    <numFmt numFmtId="201" formatCode="#,##0\ &quot;DM&quot;;\-#,##0\ &quot;DM&quot;"/>
    <numFmt numFmtId="202" formatCode="0.000%"/>
    <numFmt numFmtId="203" formatCode="#.##00"/>
    <numFmt numFmtId="204" formatCode="&quot;Rp&quot;#,##0_);[Red]\(&quot;Rp&quot;#,##0\)"/>
    <numFmt numFmtId="205" formatCode="_ * #,##0_)\ &quot;$&quot;_ ;_ * \(#,##0\)\ &quot;$&quot;_ ;_ * &quot;-&quot;_)\ &quot;$&quot;_ ;_ @_ "/>
    <numFmt numFmtId="206" formatCode="_-* #,##0\ _F_-;\-* #,##0\ _F_-;_-* &quot;-&quot;\ _F_-;_-@_-"/>
    <numFmt numFmtId="207" formatCode="_-* #,##0\ &quot;€&quot;_-;\-* #,##0\ &quot;€&quot;_-;_-* &quot;-&quot;\ &quot;€&quot;_-;_-@_-"/>
    <numFmt numFmtId="208" formatCode="_-* #,##0\ &quot;$&quot;_-;\-* #,##0\ &quot;$&quot;_-;_-* &quot;-&quot;\ &quot;$&quot;_-;_-@_-"/>
    <numFmt numFmtId="209" formatCode="_ * #,##0_)&quot;$&quot;_ ;_ * \(#,##0\)&quot;$&quot;_ ;_ * &quot;-&quot;_)&quot;$&quot;_ ;_ @_ "/>
    <numFmt numFmtId="210" formatCode="_-&quot;€&quot;* #,##0_-;\-&quot;€&quot;* #,##0_-;_-&quot;€&quot;* &quot;-&quot;_-;_-@_-"/>
    <numFmt numFmtId="211" formatCode="_-* #,##0.00\ _F_-;\-* #,##0.00\ _F_-;_-* &quot;-&quot;??\ _F_-;_-@_-"/>
    <numFmt numFmtId="212" formatCode="_-* #,##0.00\ _€_-;\-* #,##0.00\ _€_-;_-* &quot;-&quot;??\ _€_-;_-@_-"/>
    <numFmt numFmtId="213" formatCode="_ * #,##0.00_)\ _$_ ;_ * \(#,##0.00\)\ _$_ ;_ * &quot;-&quot;??_)\ _$_ ;_ @_ "/>
    <numFmt numFmtId="214" formatCode="_ * #,##0.00_)_$_ ;_ * \(#,##0.00\)_$_ ;_ * &quot;-&quot;??_)_$_ ;_ @_ "/>
    <numFmt numFmtId="215" formatCode="_-* #,##0.00\ _ñ_-;\-* #,##0.00\ _ñ_-;_-* &quot;-&quot;??\ _ñ_-;_-@_-"/>
    <numFmt numFmtId="216" formatCode="_-* #,##0.00\ _ñ_-;_-* #,##0.00\ _ñ\-;_-* &quot;-&quot;??\ _ñ_-;_-@_-"/>
    <numFmt numFmtId="217" formatCode="_(&quot;$&quot;\ * #,##0_);_(&quot;$&quot;\ * \(#,##0\);_(&quot;$&quot;\ * &quot;-&quot;_);_(@_)"/>
    <numFmt numFmtId="218" formatCode="_-* #,##0.00000000_-;\-* #,##0.00000000_-;_-* &quot;-&quot;??_-;_-@_-"/>
    <numFmt numFmtId="219" formatCode="_(&quot;€&quot;\ * #,##0_);_(&quot;€&quot;\ * \(#,##0\);_(&quot;€&quot;\ * &quot;-&quot;_);_(@_)"/>
    <numFmt numFmtId="220" formatCode="_-* #,##0\ &quot;ñ&quot;_-;\-* #,##0\ &quot;ñ&quot;_-;_-* &quot;-&quot;\ &quot;ñ&quot;_-;_-@_-"/>
    <numFmt numFmtId="221" formatCode="_-* #,##0\ _€_-;\-* #,##0\ _€_-;_-* &quot;-&quot;\ _€_-;_-@_-"/>
    <numFmt numFmtId="222" formatCode="_-* #,##0\ _V_N_D_-;\-* #,##0\ _V_N_D_-;_-* &quot;-&quot;\ _V_N_D_-;_-@_-"/>
    <numFmt numFmtId="223" formatCode="_ * #,##0_)\ _$_ ;_ * \(#,##0\)\ _$_ ;_ * &quot;-&quot;_)\ _$_ ;_ @_ "/>
    <numFmt numFmtId="224" formatCode="_ * #,##0_)_$_ ;_ * \(#,##0\)_$_ ;_ * &quot;-&quot;_)_$_ ;_ @_ "/>
    <numFmt numFmtId="225" formatCode="_-* #,##0\ _$_-;\-* #,##0\ _$_-;_-* &quot;-&quot;\ _$_-;_-@_-"/>
    <numFmt numFmtId="226" formatCode="_-* #,##0\ _ñ_-;\-* #,##0\ _ñ_-;_-* &quot;-&quot;\ _ñ_-;_-@_-"/>
    <numFmt numFmtId="227" formatCode="_-* #,##0\ _ñ_-;_-* #,##0\ _ñ\-;_-* &quot;-&quot;\ _ñ_-;_-@_-"/>
    <numFmt numFmtId="228" formatCode="_ * #,##0_)\ &quot;F&quot;_ ;_ * \(#,##0\)\ &quot;F&quot;_ ;_ * &quot;-&quot;_)\ &quot;F&quot;_ ;_ @_ "/>
    <numFmt numFmtId="229" formatCode="&quot;£&quot;#,##0.00;\-&quot;£&quot;#,##0.00"/>
    <numFmt numFmtId="230" formatCode="_-&quot;F&quot;* #,##0_-;\-&quot;F&quot;* #,##0_-;_-&quot;F&quot;* &quot;-&quot;_-;_-@_-"/>
    <numFmt numFmtId="231" formatCode="_ * #,##0.00_)&quot;$&quot;_ ;_ * \(#,##0.00\)&quot;$&quot;_ ;_ * &quot;-&quot;??_)&quot;$&quot;_ ;_ @_ "/>
    <numFmt numFmtId="232" formatCode="_ * #,##0.0_)_$_ ;_ * \(#,##0.0\)_$_ ;_ * &quot;-&quot;??_)_$_ ;_ @_ "/>
    <numFmt numFmtId="233" formatCode="_ * #,##0.00_)&quot;€&quot;_ ;_ * \(#,##0.00\)&quot;€&quot;_ ;_ * &quot;-&quot;??_)&quot;€&quot;_ ;_ @_ "/>
    <numFmt numFmtId="234" formatCode="#,##0.0_);\(#,##0.0\)"/>
    <numFmt numFmtId="235" formatCode="_ &quot;\&quot;* #,##0.00_ ;_ &quot;\&quot;* &quot;\&quot;&quot;\&quot;&quot;\&quot;&quot;\&quot;&quot;\&quot;&quot;\&quot;&quot;\&quot;&quot;\&quot;&quot;\&quot;&quot;\&quot;&quot;\&quot;&quot;\&quot;\-#,##0.00_ ;_ &quot;\&quot;* &quot;-&quot;??_ ;_ @_ "/>
    <numFmt numFmtId="236" formatCode="0.0%"/>
    <numFmt numFmtId="237" formatCode="_ * #,##0.00_ ;_ * &quot;\&quot;&quot;\&quot;&quot;\&quot;&quot;\&quot;&quot;\&quot;&quot;\&quot;&quot;\&quot;&quot;\&quot;&quot;\&quot;&quot;\&quot;&quot;\&quot;&quot;\&quot;\-#,##0.00_ ;_ * &quot;-&quot;??_ ;_ @_ "/>
    <numFmt numFmtId="238" formatCode="&quot;$&quot;#,##0.00"/>
    <numFmt numFmtId="239" formatCode="&quot;\&quot;#,##0;&quot;\&quot;&quot;\&quot;&quot;\&quot;&quot;\&quot;&quot;\&quot;&quot;\&quot;&quot;\&quot;&quot;\&quot;&quot;\&quot;&quot;\&quot;&quot;\&quot;&quot;\&quot;&quot;\&quot;&quot;\&quot;\-#,##0"/>
    <numFmt numFmtId="240" formatCode="_ * #,##0.00_)&quot;£&quot;_ ;_ * \(#,##0.00\)&quot;£&quot;_ ;_ * &quot;-&quot;??_)&quot;£&quot;_ ;_ @_ "/>
    <numFmt numFmtId="241" formatCode="&quot;\&quot;#,##0;[Red]&quot;\&quot;&quot;\&quot;&quot;\&quot;&quot;\&quot;&quot;\&quot;&quot;\&quot;&quot;\&quot;&quot;\&quot;&quot;\&quot;&quot;\&quot;&quot;\&quot;&quot;\&quot;&quot;\&quot;&quot;\&quot;\-#,##0"/>
    <numFmt numFmtId="242" formatCode="_ * #,##0_ ;_ * &quot;\&quot;&quot;\&quot;&quot;\&quot;&quot;\&quot;&quot;\&quot;&quot;\&quot;&quot;\&quot;&quot;\&quot;&quot;\&quot;&quot;\&quot;&quot;\&quot;&quot;\&quot;\-#,##0_ ;_ * &quot;-&quot;_ ;_ @_ "/>
    <numFmt numFmtId="243" formatCode="0.0%;\(0.0%\)"/>
    <numFmt numFmtId="244" formatCode="&quot;\&quot;#,##0.00;&quot;\&quot;&quot;\&quot;&quot;\&quot;&quot;\&quot;&quot;\&quot;&quot;\&quot;&quot;\&quot;&quot;\&quot;&quot;\&quot;&quot;\&quot;&quot;\&quot;&quot;\&quot;&quot;\&quot;&quot;\&quot;\-#,##0.00"/>
    <numFmt numFmtId="245" formatCode="_-* #,##0.00\ &quot;F&quot;_-;\-* #,##0.00\ &quot;F&quot;_-;_-* &quot;-&quot;??\ &quot;F&quot;_-;_-@_-"/>
    <numFmt numFmtId="246" formatCode="0.000_)"/>
    <numFmt numFmtId="247" formatCode="#,##0_)_%;\(#,##0\)_%;"/>
    <numFmt numFmtId="248" formatCode="_(* #,##0.0_);_(* \(#,##0.0\);_(* &quot;-&quot;??_);_(@_)"/>
    <numFmt numFmtId="249" formatCode="_._.* #,##0.0_)_%;_._.* \(#,##0.0\)_%"/>
    <numFmt numFmtId="250" formatCode="#,##0.0_)_%;\(#,##0.0\)_%;\ \ .0_)_%"/>
    <numFmt numFmtId="251" formatCode="_._.* #,##0.00_)_%;_._.* \(#,##0.00\)_%"/>
    <numFmt numFmtId="252" formatCode="#,##0.00_)_%;\(#,##0.00\)_%;\ \ .00_)_%"/>
    <numFmt numFmtId="253" formatCode="_._.* #,##0.000_)_%;_._.* \(#,##0.000\)_%"/>
    <numFmt numFmtId="254" formatCode="#,##0.000_)_%;\(#,##0.000\)_%;\ \ .000_)_%"/>
    <numFmt numFmtId="255" formatCode="_-* #,##0_-;\-* #,##0_-;_-* &quot;-&quot;??_-;_-@_-"/>
    <numFmt numFmtId="256" formatCode="_(* #,##0.00_);_(* \(#,##0.00\);_(* &quot;-&quot;&quot;?&quot;&quot;?&quot;_);_(@_)"/>
    <numFmt numFmtId="257" formatCode="_-* #,##0\ &quot;þ&quot;_-;\-* #,##0\ &quot;þ&quot;_-;_-* &quot;-&quot;\ &quot;þ&quot;_-;_-@_-"/>
    <numFmt numFmtId="258" formatCode="_-* #,##0.00\ _þ_-;\-* #,##0.00\ _þ_-;_-* &quot;-&quot;??\ _þ_-;_-@_-"/>
    <numFmt numFmtId="259" formatCode="_-* #,##0\ _₫_-;\-* #,##0\ _₫_-;_-* &quot;-&quot;??\ _₫_-;_-@_-"/>
    <numFmt numFmtId="260" formatCode="\t#\ ??/??"/>
    <numFmt numFmtId="261" formatCode="_-* #,##0.00\ _$_-;\-* #,##0.00\ _$_-;_-* &quot;-&quot;??\ _$_-;_-@_-"/>
    <numFmt numFmtId="262" formatCode="&quot;True&quot;;&quot;True&quot;;&quot;False&quot;"/>
    <numFmt numFmtId="263" formatCode="_(* #,##0.0_);_(* \(#,##0.0\);_(* &quot;-&quot;?_);_(@_)"/>
    <numFmt numFmtId="264" formatCode="&quot;\&quot;#&quot;,&quot;##0&quot;.&quot;00;[Red]&quot;\&quot;\-#&quot;,&quot;##0&quot;.&quot;00"/>
    <numFmt numFmtId="265" formatCode="#,##0.00;[Red]#,##0.00"/>
    <numFmt numFmtId="266" formatCode="#,##0;\(#,##0\)"/>
    <numFmt numFmtId="267" formatCode="_._.* \(#,##0\)_%;_._.* #,##0_)_%;_._.* 0_)_%;_._.@_)_%"/>
    <numFmt numFmtId="268" formatCode="_._.&quot;€&quot;* \(#,##0\)_%;_._.&quot;€&quot;* #,##0_)_%;_._.&quot;€&quot;* 0_)_%;_._.@_)_%"/>
    <numFmt numFmtId="269" formatCode="* \(#,##0\);* #,##0_);&quot;-&quot;??_);@"/>
    <numFmt numFmtId="270" formatCode="_ &quot;R&quot;\ * #,##0_ ;_ &quot;R&quot;\ * \-#,##0_ ;_ &quot;R&quot;\ * &quot;-&quot;_ ;_ @_ "/>
    <numFmt numFmtId="271" formatCode="_ * #,##0.00_ ;_ * &quot;\&quot;&quot;\&quot;&quot;\&quot;&quot;\&quot;&quot;\&quot;&quot;\&quot;\-#,##0.00_ ;_ * &quot;-&quot;??_ ;_ @_ "/>
    <numFmt numFmtId="272" formatCode="&quot;€&quot;* #,##0_)_%;&quot;€&quot;* \(#,##0\)_%;&quot;€&quot;* &quot;-&quot;??_)_%;@_)_%"/>
    <numFmt numFmtId="273" formatCode="&quot;$&quot;* #,##0_)_%;&quot;$&quot;* \(#,##0\)_%;&quot;$&quot;* &quot;-&quot;??_)_%;@_)_%"/>
    <numFmt numFmtId="274" formatCode="&quot;\&quot;#,##0.00;&quot;\&quot;&quot;\&quot;&quot;\&quot;&quot;\&quot;&quot;\&quot;&quot;\&quot;&quot;\&quot;&quot;\&quot;\-#,##0.00"/>
    <numFmt numFmtId="275" formatCode="_._.&quot;€&quot;* #,##0.0_)_%;_._.&quot;€&quot;* \(#,##0.0\)_%"/>
    <numFmt numFmtId="276" formatCode="&quot;€&quot;* #,##0.0_)_%;&quot;€&quot;* \(#,##0.0\)_%;&quot;€&quot;* \ .0_)_%"/>
    <numFmt numFmtId="277" formatCode="_._.&quot;$&quot;* #,##0.0_)_%;_._.&quot;$&quot;* \(#,##0.0\)_%"/>
    <numFmt numFmtId="278" formatCode="_._.&quot;€&quot;* #,##0.00_)_%;_._.&quot;€&quot;* \(#,##0.00\)_%"/>
    <numFmt numFmtId="279" formatCode="&quot;€&quot;* #,##0.00_)_%;&quot;€&quot;* \(#,##0.00\)_%;&quot;€&quot;* \ .00_)_%"/>
    <numFmt numFmtId="280" formatCode="_._.&quot;$&quot;* #,##0.00_)_%;_._.&quot;$&quot;* \(#,##0.00\)_%"/>
    <numFmt numFmtId="281" formatCode="_._.&quot;€&quot;* #,##0.000_)_%;_._.&quot;€&quot;* \(#,##0.000\)_%"/>
    <numFmt numFmtId="282" formatCode="&quot;€&quot;* #,##0.000_)_%;&quot;€&quot;* \(#,##0.000\)_%;&quot;€&quot;* \ .000_)_%"/>
    <numFmt numFmtId="283" formatCode="_._.&quot;$&quot;* #,##0.000_)_%;_._.&quot;$&quot;* \(#,##0.000\)_%"/>
    <numFmt numFmtId="284" formatCode="_-* #,##0.00\ &quot;€&quot;_-;\-* #,##0.00\ &quot;€&quot;_-;_-* &quot;-&quot;??\ &quot;€&quot;_-;_-@_-"/>
    <numFmt numFmtId="285" formatCode="_ * #,##0_ ;_ * &quot;\&quot;&quot;\&quot;&quot;\&quot;&quot;\&quot;&quot;\&quot;&quot;\&quot;\-#,##0_ ;_ * &quot;-&quot;_ ;_ @_ "/>
    <numFmt numFmtId="286" formatCode="&quot;$&quot;#,##0\ ;\(&quot;$&quot;#,##0\)"/>
    <numFmt numFmtId="287" formatCode="\t0.00%"/>
    <numFmt numFmtId="288" formatCode="0.000"/>
    <numFmt numFmtId="289" formatCode="* #,##0_);* \(#,##0\);&quot;-&quot;??_);@"/>
    <numFmt numFmtId="290" formatCode="\U\S\$#,##0.00;\(\U\S\$#,##0.00\)"/>
    <numFmt numFmtId="291" formatCode="_(\§\g\ #,##0_);_(\§\g\ \(#,##0\);_(\§\g\ &quot;-&quot;??_);_(@_)"/>
    <numFmt numFmtId="292" formatCode="_(\§\g\ #,##0_);_(\§\g\ \(#,##0\);_(\§\g\ &quot;-&quot;_);_(@_)"/>
    <numFmt numFmtId="293" formatCode="\§\g#,##0_);\(\§\g#,##0\)"/>
    <numFmt numFmtId="294" formatCode="_-&quot;VND&quot;* #,##0_-;\-&quot;VND&quot;* #,##0_-;_-&quot;VND&quot;* &quot;-&quot;_-;_-@_-"/>
    <numFmt numFmtId="295" formatCode="_(&quot;Rp&quot;* #,##0.00_);_(&quot;Rp&quot;* \(#,##0.00\);_(&quot;Rp&quot;* &quot;-&quot;??_);_(@_)"/>
    <numFmt numFmtId="296" formatCode="#,##0.00\ &quot;FB&quot;;[Red]\-#,##0.00\ &quot;FB&quot;"/>
    <numFmt numFmtId="297" formatCode="#,##0\ &quot;$&quot;;\-#,##0\ &quot;$&quot;"/>
    <numFmt numFmtId="298" formatCode="_-* #,##0\ _F_B_-;\-* #,##0\ _F_B_-;_-* &quot;-&quot;\ _F_B_-;_-@_-"/>
    <numFmt numFmtId="299" formatCode="_-[$€]* #,##0.00_-;\-[$€]* #,##0.00_-;_-[$€]* &quot;-&quot;??_-;_-@_-"/>
    <numFmt numFmtId="300" formatCode="_ * #,##0.00_)_d_ ;_ * \(#,##0.00\)_d_ ;_ * &quot;-&quot;??_)_d_ ;_ @_ "/>
    <numFmt numFmtId="301" formatCode="#,##0_);\-#,##0_)"/>
    <numFmt numFmtId="302" formatCode="#,###;\-#,###;&quot;&quot;;_(@_)"/>
    <numFmt numFmtId="303" formatCode="&quot;€&quot;#,##0;\-&quot;€&quot;#,##0"/>
    <numFmt numFmtId="304" formatCode="#,##0\ &quot;$&quot;_);\(#,##0\ &quot;$&quot;\)"/>
    <numFmt numFmtId="305" formatCode="_-&quot;£&quot;* #,##0_-;\-&quot;£&quot;* #,##0_-;_-&quot;£&quot;* &quot;-&quot;_-;_-@_-"/>
    <numFmt numFmtId="306" formatCode="#,###"/>
    <numFmt numFmtId="307" formatCode="&quot;\&quot;#,##0;[Red]\-&quot;\&quot;#,##0"/>
    <numFmt numFmtId="308" formatCode="&quot;\&quot;#,##0.00;\-&quot;\&quot;#,##0.00"/>
    <numFmt numFmtId="309" formatCode="#,##0.00_);\-#,##0.00_)"/>
    <numFmt numFmtId="310" formatCode="0_)%;\(0\)%"/>
    <numFmt numFmtId="311" formatCode="_._._(* 0_)%;_._.* \(0\)%"/>
    <numFmt numFmtId="312" formatCode="_(0_)%;\(0\)%"/>
    <numFmt numFmtId="313" formatCode="0%_);\(0%\)"/>
    <numFmt numFmtId="314" formatCode="#,##0.000_);\(#,##0.000\)"/>
    <numFmt numFmtId="315" formatCode="_ &quot;\&quot;* #,##0_ ;_ &quot;\&quot;* &quot;\&quot;&quot;\&quot;&quot;\&quot;&quot;\&quot;&quot;\&quot;&quot;\&quot;&quot;\&quot;&quot;\&quot;&quot;\&quot;&quot;\&quot;&quot;\&quot;&quot;\&quot;&quot;\&quot;&quot;\&quot;\-#,##0_ ;_ &quot;\&quot;* &quot;-&quot;_ ;_ @_ "/>
    <numFmt numFmtId="316" formatCode="_(0.0_)%;\(0.0\)%"/>
    <numFmt numFmtId="317" formatCode="_._._(* 0.0_)%;_._.* \(0.0\)%"/>
    <numFmt numFmtId="318" formatCode="_(0.00_)%;\(0.00\)%"/>
    <numFmt numFmtId="319" formatCode="_._._(* 0.00_)%;_._.* \(0.00\)%"/>
    <numFmt numFmtId="320" formatCode="_(0.000_)%;\(0.000\)%"/>
    <numFmt numFmtId="321" formatCode="_._._(* 0.000_)%;_._.* \(0.000\)%"/>
    <numFmt numFmtId="322" formatCode="#"/>
    <numFmt numFmtId="323" formatCode="&quot;¡Ì&quot;#,##0;[Red]\-&quot;¡Ì&quot;#,##0"/>
    <numFmt numFmtId="324" formatCode="&quot;£&quot;#,##0;[Red]\-&quot;£&quot;#,##0"/>
    <numFmt numFmtId="325" formatCode="#,##0.00\ \ "/>
    <numFmt numFmtId="326" formatCode="0.00000000000E+00;\?"/>
    <numFmt numFmtId="327" formatCode="_-* ###,0&quot;.&quot;00\ _F_B_-;\-* ###,0&quot;.&quot;00\ _F_B_-;_-* &quot;-&quot;??\ _F_B_-;_-@_-"/>
    <numFmt numFmtId="328" formatCode="_ * #,##0_ ;_ * \-#,##0_ ;_ * &quot;-&quot;??_ ;_ @_ "/>
    <numFmt numFmtId="329" formatCode="0.00000"/>
    <numFmt numFmtId="330" formatCode="_(* #.##0.00_);_(* \(#.##0.00\);_(* &quot;-&quot;??_);_(@_)"/>
    <numFmt numFmtId="331" formatCode="#,##0.00\ \ \ \ "/>
    <numFmt numFmtId="332" formatCode="_ * #.##._ ;_ * \-#.##._ ;_ * &quot;-&quot;??_ ;_ @_ⴆ"/>
    <numFmt numFmtId="333" formatCode="&quot;\&quot;#,##0.00;[Red]&quot;\&quot;&quot;\&quot;&quot;\&quot;&quot;\&quot;&quot;\&quot;&quot;\&quot;&quot;\&quot;&quot;\&quot;&quot;\&quot;&quot;\&quot;&quot;\&quot;&quot;\&quot;&quot;\&quot;&quot;\&quot;\-#,##0.00"/>
    <numFmt numFmtId="334" formatCode="_ &quot;\&quot;* #,##0_ ;_ &quot;\&quot;* &quot;\&quot;&quot;\&quot;&quot;\&quot;&quot;\&quot;&quot;\&quot;&quot;\&quot;&quot;\&quot;&quot;\&quot;&quot;\&quot;&quot;\&quot;&quot;\&quot;&quot;\&quot;&quot;\&quot;\-#,##0_ ;_ &quot;\&quot;* &quot;-&quot;_ ;_ @_ "/>
    <numFmt numFmtId="335" formatCode="_-* ###,0&quot;.&quot;00_-;\-* ###,0&quot;.&quot;00_-;_-* &quot;-&quot;??_-;_-@_-"/>
    <numFmt numFmtId="336" formatCode="_-* #,##0\ _F_-;\-* #,##0\ _F_-;_-* &quot;-&quot;??\ _F_-;_-@_-"/>
    <numFmt numFmtId="337" formatCode="&quot;€&quot;#,##0;[Red]\-&quot;€&quot;#,##0"/>
    <numFmt numFmtId="338" formatCode="_(* #,##0.0_);_(* \(#,##0.0\);_(* &quot;-&quot;_);_(@_)"/>
    <numFmt numFmtId="339" formatCode="#,##0.0"/>
    <numFmt numFmtId="340" formatCode="_-* #,##0.0\ _₫_-;\-* #,##0.0\ _₫_-;_-* &quot;-&quot;??\ _₫_-;_-@_-"/>
    <numFmt numFmtId="341" formatCode="0.0"/>
    <numFmt numFmtId="342" formatCode="_-* #,##0_L_e_k_-;\-* #,##0_L_e_k_-;_-* &quot;-&quot;??_L_e_k_-;_-@_-"/>
    <numFmt numFmtId="343" formatCode="#,##0.000"/>
  </numFmts>
  <fonts count="360">
    <font>
      <sz val="11"/>
      <color theme="1"/>
      <name val="Calibri"/>
      <family val="2"/>
      <scheme val="minor"/>
    </font>
    <font>
      <sz val="11"/>
      <color theme="1"/>
      <name val="Calibri"/>
      <family val="2"/>
      <charset val="163"/>
      <scheme val="minor"/>
    </font>
    <font>
      <sz val="11"/>
      <color indexed="8"/>
      <name val="Calibri"/>
      <family val="2"/>
    </font>
    <font>
      <sz val="10"/>
      <name val="Arial"/>
      <family val="2"/>
    </font>
    <font>
      <i/>
      <sz val="14"/>
      <name val="Times New Roman"/>
      <family val="1"/>
    </font>
    <font>
      <b/>
      <sz val="14"/>
      <name val="Times New Roman"/>
      <family val="1"/>
    </font>
    <font>
      <b/>
      <i/>
      <sz val="14"/>
      <name val="Times New Roman"/>
      <family val="1"/>
    </font>
    <font>
      <b/>
      <sz val="16"/>
      <name val="Times New Roman"/>
      <family val="1"/>
    </font>
    <font>
      <sz val="16"/>
      <name val="Times New Roman"/>
      <family val="1"/>
    </font>
    <font>
      <sz val="14"/>
      <name val="Times New Roman"/>
      <family val="1"/>
    </font>
    <font>
      <i/>
      <sz val="18"/>
      <name val="Times New Roman"/>
      <family val="1"/>
    </font>
    <font>
      <sz val="14"/>
      <color indexed="8"/>
      <name val="Calibri"/>
      <family val="2"/>
    </font>
    <font>
      <vertAlign val="superscript"/>
      <sz val="14"/>
      <name val="Times New Roman"/>
      <family val="1"/>
    </font>
    <font>
      <i/>
      <sz val="16"/>
      <name val="Times New Roman"/>
      <family val="1"/>
    </font>
    <font>
      <sz val="8"/>
      <name val="Calibri"/>
      <family val="2"/>
    </font>
    <font>
      <sz val="12"/>
      <name val=".VnTime"/>
      <family val="2"/>
    </font>
    <font>
      <sz val="11"/>
      <color indexed="8"/>
      <name val="Helvetica Neue"/>
    </font>
    <font>
      <sz val="10"/>
      <name val="Arial"/>
      <family val="2"/>
    </font>
    <font>
      <sz val="11"/>
      <name val="Times New Roman"/>
      <family val="1"/>
    </font>
    <font>
      <sz val="10"/>
      <name val="Arial"/>
      <family val="2"/>
    </font>
    <font>
      <b/>
      <i/>
      <sz val="16"/>
      <name val="Times New Roman"/>
      <family val="1"/>
    </font>
    <font>
      <b/>
      <i/>
      <sz val="18"/>
      <name val="Times New Roman"/>
      <family val="1"/>
    </font>
    <font>
      <b/>
      <sz val="18"/>
      <name val="Times New Roman"/>
      <family val="1"/>
    </font>
    <font>
      <sz val="18"/>
      <name val="Times New Roman"/>
      <family val="1"/>
    </font>
    <font>
      <sz val="18"/>
      <color indexed="9"/>
      <name val="Times New Roman"/>
      <family val="1"/>
    </font>
    <font>
      <b/>
      <i/>
      <sz val="18"/>
      <color indexed="8"/>
      <name val="Times New Roman"/>
      <family val="1"/>
    </font>
    <font>
      <sz val="16"/>
      <color indexed="9"/>
      <name val="Times New Roman"/>
      <family val="1"/>
    </font>
    <font>
      <i/>
      <sz val="22"/>
      <name val="Times New Roman"/>
      <family val="1"/>
    </font>
    <font>
      <sz val="22"/>
      <name val="Times New Roman"/>
      <family val="1"/>
    </font>
    <font>
      <sz val="22"/>
      <color indexed="9"/>
      <name val="Times New Roman"/>
      <family val="1"/>
    </font>
    <font>
      <sz val="11"/>
      <color theme="1"/>
      <name val="Calibri"/>
      <family val="2"/>
      <scheme val="minor"/>
    </font>
    <font>
      <b/>
      <i/>
      <sz val="24"/>
      <name val="Times New Roman"/>
      <family val="1"/>
    </font>
    <font>
      <i/>
      <sz val="24"/>
      <name val="Times New Roman"/>
      <family val="1"/>
    </font>
    <font>
      <b/>
      <sz val="24"/>
      <name val="Times New Roman"/>
      <family val="1"/>
    </font>
    <font>
      <b/>
      <sz val="20"/>
      <name val="Times New Roman"/>
      <family val="1"/>
    </font>
    <font>
      <sz val="24"/>
      <name val="Times New Roman"/>
      <family val="1"/>
    </font>
    <font>
      <sz val="24"/>
      <color indexed="9"/>
      <name val="Times New Roman"/>
      <family val="1"/>
    </font>
    <font>
      <sz val="14"/>
      <color indexed="9"/>
      <name val="Times New Roman"/>
      <family val="1"/>
    </font>
    <font>
      <sz val="12"/>
      <name val="돋움체"/>
      <family val="3"/>
      <charset val="129"/>
    </font>
    <font>
      <sz val="12"/>
      <name val="????"/>
      <family val="1"/>
      <charset val="136"/>
    </font>
    <font>
      <sz val="12"/>
      <name val="Courier"/>
      <family val="3"/>
    </font>
    <font>
      <sz val="12"/>
      <name val="|??¢¥¢¬¨Ï"/>
      <family val="1"/>
      <charset val="129"/>
    </font>
    <font>
      <sz val="10"/>
      <name val="Helv"/>
      <family val="2"/>
    </font>
    <font>
      <sz val="10"/>
      <name val="MS Sans Serif"/>
      <family val="2"/>
    </font>
    <font>
      <b/>
      <u/>
      <sz val="14"/>
      <color indexed="8"/>
      <name val=".VnBook-AntiquaH"/>
      <family val="2"/>
    </font>
    <font>
      <i/>
      <sz val="12"/>
      <color indexed="8"/>
      <name val=".VnBook-AntiquaH"/>
      <family val="2"/>
    </font>
    <font>
      <b/>
      <sz val="12"/>
      <color indexed="8"/>
      <name val=".VnBook-Antiqua"/>
      <family val="2"/>
    </font>
    <font>
      <i/>
      <sz val="12"/>
      <color indexed="8"/>
      <name val=".VnBook-Antiqua"/>
      <family val="2"/>
    </font>
    <font>
      <sz val="10"/>
      <name val=".VnTime"/>
      <family val="2"/>
    </font>
    <font>
      <sz val="12"/>
      <name val="±¼¸²Ã¼"/>
      <family val="3"/>
      <charset val="129"/>
    </font>
    <font>
      <sz val="12"/>
      <name val="¹UAAA¼"/>
      <family val="3"/>
      <charset val="129"/>
    </font>
    <font>
      <sz val="11"/>
      <name val="µ¸¿ò"/>
      <charset val="129"/>
    </font>
    <font>
      <sz val="11"/>
      <name val="돋움"/>
      <charset val="129"/>
    </font>
    <font>
      <b/>
      <sz val="10"/>
      <name val="Helv"/>
      <family val="2"/>
    </font>
    <font>
      <sz val="8"/>
      <name val="Arial"/>
      <family val="2"/>
    </font>
    <font>
      <b/>
      <sz val="12"/>
      <name val="Helv"/>
      <family val="2"/>
    </font>
    <font>
      <b/>
      <sz val="12"/>
      <name val="Arial"/>
      <family val="2"/>
    </font>
    <font>
      <b/>
      <sz val="1"/>
      <color indexed="8"/>
      <name val="Courier"/>
      <family val="3"/>
    </font>
    <font>
      <sz val="12"/>
      <name val="Arial"/>
      <family val="2"/>
    </font>
    <font>
      <sz val="10"/>
      <name val="Helv"/>
    </font>
    <font>
      <b/>
      <sz val="11"/>
      <name val="Helv"/>
      <family val="2"/>
    </font>
    <font>
      <sz val="10"/>
      <name val=".VnArial"/>
      <family val="2"/>
    </font>
    <font>
      <sz val="9"/>
      <name val="Arial"/>
      <family val="2"/>
    </font>
    <font>
      <sz val="12"/>
      <color theme="1"/>
      <name val="Times New Roman"/>
      <family val="2"/>
      <charset val="163"/>
    </font>
    <font>
      <sz val="11"/>
      <name val="–¾’©"/>
      <family val="1"/>
      <charset val="128"/>
    </font>
    <font>
      <sz val="13"/>
      <name val=".VnTime"/>
      <family val="2"/>
    </font>
    <font>
      <sz val="10"/>
      <name val="Times New Roman"/>
      <family val="1"/>
    </font>
    <font>
      <sz val="10"/>
      <name val=".VnAvant"/>
      <family val="2"/>
    </font>
    <font>
      <sz val="14"/>
      <name val=".VnArial"/>
      <family val="2"/>
    </font>
    <font>
      <sz val="10"/>
      <name val=" "/>
      <family val="1"/>
      <charset val="136"/>
    </font>
    <font>
      <sz val="12"/>
      <name val="Times New Roman"/>
      <family val="1"/>
    </font>
    <font>
      <sz val="14"/>
      <name val="뼻뮝"/>
      <family val="3"/>
      <charset val="129"/>
    </font>
    <font>
      <sz val="12"/>
      <name val="뼻뮝"/>
      <family val="1"/>
      <charset val="129"/>
    </font>
    <font>
      <sz val="10"/>
      <name val="명조"/>
      <family val="3"/>
      <charset val="129"/>
    </font>
    <font>
      <sz val="12"/>
      <name val="바탕체"/>
      <family val="1"/>
      <charset val="129"/>
    </font>
    <font>
      <i/>
      <sz val="16"/>
      <color indexed="8"/>
      <name val="Times New Roman"/>
      <family val="1"/>
    </font>
    <font>
      <sz val="14"/>
      <name val=".VnTime"/>
      <family val="2"/>
    </font>
    <font>
      <sz val="14"/>
      <color indexed="8"/>
      <name val="Times New Roman"/>
      <family val="1"/>
    </font>
    <font>
      <b/>
      <sz val="14"/>
      <color indexed="8"/>
      <name val="Times New Roman"/>
      <family val="1"/>
    </font>
    <font>
      <sz val="14"/>
      <color indexed="8"/>
      <name val="Times New Roman"/>
      <family val="2"/>
    </font>
    <font>
      <sz val="12"/>
      <name val="VNI-Times"/>
    </font>
    <font>
      <sz val="10"/>
      <color indexed="8"/>
      <name val="MS Sans Serif"/>
      <family val="2"/>
    </font>
    <font>
      <sz val="12"/>
      <name val="VNtimes new roman"/>
      <family val="2"/>
    </font>
    <font>
      <sz val="12"/>
      <name val="VNtimes New Roman"/>
    </font>
    <font>
      <sz val="10"/>
      <name val="?? ??"/>
      <family val="1"/>
      <charset val="136"/>
    </font>
    <font>
      <sz val="11"/>
      <name val="??"/>
      <family val="3"/>
    </font>
    <font>
      <sz val="12"/>
      <name val=".VnArial"/>
      <family val="2"/>
    </font>
    <font>
      <sz val="10"/>
      <name val="??"/>
      <family val="3"/>
      <charset val="129"/>
    </font>
    <font>
      <sz val="10"/>
      <name val="AngsanaUPC"/>
      <family val="1"/>
    </font>
    <font>
      <sz val="10"/>
      <name val="Arial"/>
      <family val="2"/>
      <charset val="1"/>
    </font>
    <font>
      <sz val="10"/>
      <name val="VNI-Times"/>
    </font>
    <font>
      <sz val="10"/>
      <color indexed="8"/>
      <name val="Arial"/>
      <family val="2"/>
    </font>
    <font>
      <sz val="10"/>
      <color indexed="8"/>
      <name val="Arial"/>
      <family val="2"/>
      <charset val="163"/>
    </font>
    <font>
      <sz val="12"/>
      <name val="VNI-Helve"/>
    </font>
    <font>
      <sz val="12"/>
      <name val="???"/>
    </font>
    <font>
      <sz val="11"/>
      <name val="‚l‚r ‚oƒSƒVƒbƒN"/>
      <family val="3"/>
      <charset val="128"/>
    </font>
    <font>
      <sz val="14"/>
      <name val="VnTime"/>
    </font>
    <font>
      <sz val="10"/>
      <name val=".VnArial NarrowH"/>
      <family val="2"/>
    </font>
    <font>
      <sz val="11"/>
      <name val=".VnTime"/>
      <family val="2"/>
    </font>
    <font>
      <b/>
      <u/>
      <sz val="10"/>
      <name val="VNI-Times"/>
    </font>
    <font>
      <b/>
      <sz val="10"/>
      <name val=".VnArial"/>
      <family val="2"/>
    </font>
    <font>
      <sz val="10"/>
      <name val="VnTimes"/>
    </font>
    <font>
      <sz val="12"/>
      <color indexed="10"/>
      <name val=".VnArial Narrow"/>
      <family val="2"/>
    </font>
    <font>
      <sz val="12"/>
      <color indexed="8"/>
      <name val="¹ÙÅÁÃ¼"/>
      <family val="1"/>
      <charset val="129"/>
    </font>
    <font>
      <sz val="11"/>
      <color indexed="8"/>
      <name val="Calibri"/>
      <family val="2"/>
      <charset val="163"/>
    </font>
    <font>
      <sz val="10"/>
      <name val="Arial"/>
      <family val="2"/>
      <charset val="163"/>
    </font>
    <font>
      <sz val="14"/>
      <name val=".VnTimeH"/>
      <family val="2"/>
    </font>
    <font>
      <sz val="11"/>
      <color indexed="9"/>
      <name val="Calibri"/>
      <family val="2"/>
      <charset val="163"/>
    </font>
    <font>
      <sz val="14"/>
      <name val="VNI-Times"/>
    </font>
    <font>
      <sz val="11"/>
      <name val="VNI-Times"/>
    </font>
    <font>
      <sz val="8"/>
      <name val="Times New Roman"/>
      <family val="1"/>
      <charset val="163"/>
    </font>
    <font>
      <sz val="8"/>
      <name val="Times New Roman"/>
      <family val="1"/>
    </font>
    <font>
      <b/>
      <sz val="12"/>
      <color indexed="63"/>
      <name val="VNI-Times"/>
    </font>
    <font>
      <sz val="12"/>
      <name val="¹ÙÅÁÃ¼"/>
      <charset val="129"/>
    </font>
    <font>
      <sz val="11"/>
      <color indexed="20"/>
      <name val="Calibri"/>
      <family val="2"/>
      <charset val="163"/>
    </font>
    <font>
      <sz val="12"/>
      <name val="Tms Rmn"/>
    </font>
    <font>
      <sz val="10"/>
      <name val="Times New Roman"/>
      <family val="1"/>
      <charset val="163"/>
    </font>
    <font>
      <sz val="10"/>
      <name val="±¼¸²A¼"/>
      <family val="3"/>
      <charset val="129"/>
    </font>
    <font>
      <sz val="12"/>
      <name val="¹ÙÅÁÃ¼"/>
      <family val="1"/>
      <charset val="129"/>
    </font>
    <font>
      <b/>
      <sz val="11"/>
      <color indexed="52"/>
      <name val="Calibri"/>
      <family val="2"/>
      <charset val="163"/>
    </font>
    <font>
      <b/>
      <sz val="11"/>
      <name val="Arial"/>
      <family val="2"/>
    </font>
    <font>
      <b/>
      <sz val="8"/>
      <name val="Arial"/>
      <family val="2"/>
    </font>
    <font>
      <sz val="11"/>
      <name val="Tms Rmn"/>
    </font>
    <font>
      <sz val="12"/>
      <color theme="1"/>
      <name val="Calibri"/>
      <family val="2"/>
      <scheme val="minor"/>
    </font>
    <font>
      <u val="singleAccounting"/>
      <sz val="11"/>
      <name val="Times New Roman"/>
      <family val="1"/>
    </font>
    <font>
      <sz val="11"/>
      <color indexed="8"/>
      <name val="Times New Roman"/>
      <family val="2"/>
    </font>
    <font>
      <sz val="11"/>
      <name val="UVnTime"/>
      <family val="2"/>
    </font>
    <font>
      <sz val="12"/>
      <color indexed="8"/>
      <name val="Times New Roman"/>
      <family val="2"/>
    </font>
    <font>
      <b/>
      <sz val="12"/>
      <name val="VNTime"/>
      <family val="2"/>
    </font>
    <font>
      <sz val="10"/>
      <name val="MS Serif"/>
      <family val="1"/>
    </font>
    <font>
      <sz val="11"/>
      <name val="VNtimes new roman"/>
      <family val="2"/>
    </font>
    <font>
      <sz val="11"/>
      <color indexed="12"/>
      <name val="Times New Roman"/>
      <family val="1"/>
    </font>
    <font>
      <sz val="12"/>
      <name val="???"/>
      <family val="3"/>
      <charset val="129"/>
    </font>
    <font>
      <b/>
      <sz val="11"/>
      <color indexed="9"/>
      <name val="Calibri"/>
      <family val="2"/>
      <charset val="163"/>
    </font>
    <font>
      <sz val="10"/>
      <name val="VNI-Aptima"/>
    </font>
    <font>
      <b/>
      <sz val="12"/>
      <name val="VNTimeH"/>
      <family val="2"/>
    </font>
    <font>
      <sz val="10"/>
      <name val="Arial CE"/>
      <charset val="238"/>
    </font>
    <font>
      <sz val="10"/>
      <name val="Arial CE"/>
    </font>
    <font>
      <sz val="10"/>
      <color indexed="16"/>
      <name val="MS Serif"/>
      <family val="1"/>
    </font>
    <font>
      <sz val="11"/>
      <color indexed="8"/>
      <name val="Calibri"/>
      <family val="2"/>
      <charset val="1"/>
    </font>
    <font>
      <i/>
      <sz val="11"/>
      <color indexed="23"/>
      <name val="Calibri"/>
      <family val="2"/>
      <charset val="163"/>
    </font>
    <font>
      <b/>
      <sz val="16"/>
      <color indexed="16"/>
      <name val="VNbritannic"/>
      <family val="2"/>
    </font>
    <font>
      <b/>
      <sz val="18"/>
      <color indexed="12"/>
      <name val="VNbritannic"/>
      <family val="2"/>
    </font>
    <font>
      <b/>
      <sz val="18"/>
      <name val="VNnew Century Cond"/>
      <family val="2"/>
    </font>
    <font>
      <b/>
      <sz val="20"/>
      <color indexed="12"/>
      <name val="VNnew Century Cond"/>
      <family val="2"/>
    </font>
    <font>
      <b/>
      <sz val="16"/>
      <name val="VNlucida sans"/>
      <family val="2"/>
    </font>
    <font>
      <b/>
      <sz val="18"/>
      <color indexed="10"/>
      <name val="VNnew Century Cond"/>
      <family val="2"/>
    </font>
    <font>
      <b/>
      <sz val="14"/>
      <color indexed="14"/>
      <name val="VNottawa"/>
      <family val="2"/>
    </font>
    <font>
      <b/>
      <sz val="16"/>
      <color indexed="14"/>
      <name val="VNottawa"/>
      <family val="2"/>
    </font>
    <font>
      <sz val="11"/>
      <color indexed="17"/>
      <name val="Calibri"/>
      <family val="2"/>
      <charset val="163"/>
    </font>
    <font>
      <b/>
      <sz val="11"/>
      <name val="Times New Roman"/>
      <family val="1"/>
    </font>
    <font>
      <sz val="12"/>
      <name val="VNTime"/>
      <family val="2"/>
    </font>
    <font>
      <sz val="10"/>
      <name val=".VnArialH"/>
      <family val="2"/>
    </font>
    <font>
      <b/>
      <sz val="12"/>
      <name val=".VnBook-AntiquaH"/>
      <family val="2"/>
    </font>
    <font>
      <b/>
      <sz val="12"/>
      <color indexed="9"/>
      <name val="Tms Rmn"/>
    </font>
    <font>
      <b/>
      <sz val="10"/>
      <name val="Arial"/>
      <family val="2"/>
    </font>
    <font>
      <b/>
      <sz val="15"/>
      <color indexed="56"/>
      <name val="Calibri"/>
      <family val="2"/>
      <charset val="163"/>
    </font>
    <font>
      <b/>
      <sz val="13"/>
      <color indexed="56"/>
      <name val="Calibri"/>
      <family val="2"/>
      <charset val="163"/>
    </font>
    <font>
      <b/>
      <sz val="11"/>
      <color indexed="56"/>
      <name val="Calibri"/>
      <family val="2"/>
      <charset val="163"/>
    </font>
    <font>
      <b/>
      <sz val="8"/>
      <name val="MS Sans Serif"/>
      <family val="2"/>
    </font>
    <font>
      <b/>
      <sz val="10"/>
      <name val=".VnTime"/>
      <family val="2"/>
    </font>
    <font>
      <b/>
      <sz val="14"/>
      <name val=".VnTimeH"/>
      <family val="2"/>
    </font>
    <font>
      <sz val="11"/>
      <color indexed="62"/>
      <name val="Calibri"/>
      <family val="2"/>
      <charset val="163"/>
    </font>
    <font>
      <u/>
      <sz val="10"/>
      <color indexed="12"/>
      <name val=".VnTime"/>
      <family val="2"/>
    </font>
    <font>
      <u/>
      <sz val="12"/>
      <color indexed="12"/>
      <name val=".VnTime"/>
      <family val="2"/>
    </font>
    <font>
      <u/>
      <sz val="12"/>
      <color indexed="12"/>
      <name val="Arial"/>
      <family val="2"/>
    </font>
    <font>
      <sz val="11"/>
      <color indexed="52"/>
      <name val="Calibri"/>
      <family val="2"/>
      <charset val="163"/>
    </font>
    <font>
      <i/>
      <sz val="10"/>
      <name val=".VnTime"/>
      <family val="2"/>
    </font>
    <font>
      <sz val="8"/>
      <name val="VNarial"/>
      <family val="2"/>
    </font>
    <font>
      <sz val="11"/>
      <color indexed="60"/>
      <name val="Calibri"/>
      <family val="2"/>
      <charset val="163"/>
    </font>
    <font>
      <sz val="7"/>
      <name val="Small Fonts"/>
      <family val="2"/>
    </font>
    <font>
      <b/>
      <sz val="12"/>
      <name val="VN-NTime"/>
    </font>
    <font>
      <b/>
      <i/>
      <sz val="16"/>
      <name val="Helv"/>
      <family val="2"/>
    </font>
    <font>
      <b/>
      <i/>
      <sz val="16"/>
      <name val="Helv"/>
    </font>
    <font>
      <sz val="11"/>
      <color indexed="8"/>
      <name val="Arial"/>
      <family val="2"/>
    </font>
    <font>
      <sz val="11"/>
      <color theme="1"/>
      <name val="Calibri"/>
      <family val="2"/>
    </font>
    <font>
      <sz val="12"/>
      <name val="timesnewroman"/>
    </font>
    <font>
      <sz val="11"/>
      <color theme="1"/>
      <name val="Arial"/>
      <family val="2"/>
    </font>
    <font>
      <sz val="10"/>
      <color indexed="8"/>
      <name val="Times New Roman"/>
      <family val="2"/>
    </font>
    <font>
      <sz val="13"/>
      <name val="Times New Roman"/>
      <family val="1"/>
    </font>
    <font>
      <sz val="11"/>
      <name val="VNI-Aptima"/>
    </font>
    <font>
      <sz val="14"/>
      <name val="System"/>
      <family val="2"/>
    </font>
    <font>
      <b/>
      <sz val="11"/>
      <name val="Arial"/>
      <family val="2"/>
      <charset val="163"/>
    </font>
    <font>
      <b/>
      <sz val="11"/>
      <color indexed="63"/>
      <name val="Calibri"/>
      <family val="2"/>
      <charset val="163"/>
    </font>
    <font>
      <sz val="14"/>
      <name val=".VnArial Narrow"/>
      <family val="2"/>
    </font>
    <font>
      <sz val="12"/>
      <color indexed="8"/>
      <name val="Times New Roman"/>
      <family val="1"/>
    </font>
    <font>
      <sz val="12"/>
      <name val="Helv"/>
    </font>
    <font>
      <sz val="12"/>
      <name val="Helv"/>
      <family val="2"/>
    </font>
    <font>
      <b/>
      <sz val="10"/>
      <name val="MS Sans Serif"/>
      <family val="2"/>
    </font>
    <font>
      <sz val="8"/>
      <name val="Wingdings"/>
      <charset val="2"/>
    </font>
    <font>
      <sz val="8"/>
      <name val="Helv"/>
    </font>
    <font>
      <b/>
      <sz val="12"/>
      <color indexed="8"/>
      <name val="Arial"/>
      <family val="2"/>
      <charset val="163"/>
    </font>
    <font>
      <b/>
      <sz val="12"/>
      <color indexed="8"/>
      <name val="Arial"/>
      <family val="2"/>
    </font>
    <font>
      <b/>
      <i/>
      <sz val="12"/>
      <color indexed="8"/>
      <name val="Arial"/>
      <family val="2"/>
      <charset val="163"/>
    </font>
    <font>
      <b/>
      <i/>
      <sz val="12"/>
      <color indexed="8"/>
      <name val="Arial"/>
      <family val="2"/>
    </font>
    <font>
      <sz val="12"/>
      <color indexed="8"/>
      <name val="Arial"/>
      <family val="2"/>
      <charset val="163"/>
    </font>
    <font>
      <sz val="12"/>
      <color indexed="8"/>
      <name val="Arial"/>
      <family val="2"/>
    </font>
    <font>
      <i/>
      <sz val="12"/>
      <color indexed="8"/>
      <name val="Arial"/>
      <family val="2"/>
      <charset val="163"/>
    </font>
    <font>
      <i/>
      <sz val="12"/>
      <color indexed="8"/>
      <name val="Arial"/>
      <family val="2"/>
    </font>
    <font>
      <sz val="19"/>
      <color indexed="48"/>
      <name val="Arial"/>
      <family val="2"/>
      <charset val="163"/>
    </font>
    <font>
      <sz val="19"/>
      <color indexed="48"/>
      <name val="Arial"/>
      <family val="2"/>
    </font>
    <font>
      <sz val="12"/>
      <color indexed="14"/>
      <name val="Arial"/>
      <family val="2"/>
      <charset val="163"/>
    </font>
    <font>
      <sz val="12"/>
      <color indexed="14"/>
      <name val="Arial"/>
      <family val="2"/>
    </font>
    <font>
      <sz val="11"/>
      <name val="3C_Times_T"/>
    </font>
    <font>
      <sz val="8"/>
      <name val="MS Sans Serif"/>
      <family val="2"/>
    </font>
    <font>
      <b/>
      <sz val="10.5"/>
      <name val=".VnAvantH"/>
      <family val="2"/>
    </font>
    <font>
      <sz val="10"/>
      <name val="VNbook-Antiqua"/>
    </font>
    <font>
      <sz val="11"/>
      <color indexed="32"/>
      <name val="VNI-Times"/>
    </font>
    <font>
      <b/>
      <sz val="8"/>
      <color indexed="8"/>
      <name val="Helv"/>
    </font>
    <font>
      <sz val="10"/>
      <name val="Symbol"/>
      <family val="1"/>
      <charset val="2"/>
    </font>
    <font>
      <sz val="13"/>
      <name val=".VnArial"/>
      <family val="2"/>
    </font>
    <font>
      <b/>
      <sz val="10"/>
      <name val="VNI-Univer"/>
    </font>
    <font>
      <sz val="10"/>
      <name val=".VnBook-Antiqua"/>
      <family val="2"/>
    </font>
    <font>
      <b/>
      <sz val="10"/>
      <color indexed="10"/>
      <name val="Arial"/>
      <family val="2"/>
    </font>
    <font>
      <b/>
      <u val="double"/>
      <sz val="12"/>
      <color indexed="12"/>
      <name val=".VnBahamasB"/>
      <family val="2"/>
    </font>
    <font>
      <b/>
      <i/>
      <u/>
      <sz val="12"/>
      <name val=".VnTimeH"/>
      <family val="2"/>
    </font>
    <font>
      <sz val="9.5"/>
      <name val=".VnBlackH"/>
      <family val="2"/>
    </font>
    <font>
      <b/>
      <sz val="10"/>
      <name val=".VnBahamasBH"/>
      <family val="2"/>
    </font>
    <font>
      <b/>
      <sz val="11"/>
      <name val=".VnArialH"/>
      <family val="2"/>
    </font>
    <font>
      <b/>
      <sz val="18"/>
      <color indexed="56"/>
      <name val="Cambria"/>
      <family val="2"/>
      <charset val="163"/>
    </font>
    <font>
      <b/>
      <sz val="10"/>
      <name val=".VnTimeH"/>
      <family val="2"/>
    </font>
    <font>
      <b/>
      <sz val="11"/>
      <name val=".VnTimeH"/>
      <family val="2"/>
    </font>
    <font>
      <b/>
      <sz val="10"/>
      <name val=".VnArialH"/>
      <family val="2"/>
    </font>
    <font>
      <b/>
      <sz val="11"/>
      <color indexed="8"/>
      <name val="Calibri"/>
      <family val="2"/>
      <charset val="163"/>
    </font>
    <font>
      <sz val="10"/>
      <name val=".VnArial Narrow"/>
      <family val="2"/>
    </font>
    <font>
      <sz val="12"/>
      <name val="VnTime"/>
    </font>
    <font>
      <b/>
      <sz val="12"/>
      <name val="VNI-Times"/>
    </font>
    <font>
      <sz val="11"/>
      <name val=".VnAvant"/>
      <family val="2"/>
    </font>
    <font>
      <b/>
      <sz val="13"/>
      <color indexed="8"/>
      <name val=".VnTimeH"/>
      <family val="2"/>
    </font>
    <font>
      <sz val="10"/>
      <name val="VNtimes new roman"/>
      <family val="2"/>
    </font>
    <font>
      <sz val="10"/>
      <name val="VNtimes new roman"/>
      <family val="1"/>
    </font>
    <font>
      <sz val="10"/>
      <name val="VNtimes new roman"/>
    </font>
    <font>
      <sz val="14"/>
      <name val="VnTime"/>
      <family val="2"/>
    </font>
    <font>
      <sz val="8"/>
      <name val=".VnTime"/>
      <family val="2"/>
    </font>
    <font>
      <b/>
      <sz val="8"/>
      <name val="VN Helvetica"/>
    </font>
    <font>
      <sz val="10"/>
      <name val="VN Helvetica"/>
    </font>
    <font>
      <sz val="9"/>
      <name val=".VnTime"/>
      <family val="2"/>
    </font>
    <font>
      <b/>
      <sz val="12"/>
      <name val=".VnTime"/>
      <family val="2"/>
    </font>
    <font>
      <b/>
      <sz val="10"/>
      <name val="VN AvantGBook"/>
    </font>
    <font>
      <b/>
      <sz val="10"/>
      <name val="VN Helvetica"/>
    </font>
    <font>
      <b/>
      <sz val="16"/>
      <name val=".VnTime"/>
      <family val="2"/>
    </font>
    <font>
      <sz val="11"/>
      <color indexed="10"/>
      <name val="Calibri"/>
      <family val="2"/>
      <charset val="163"/>
    </font>
    <font>
      <sz val="10"/>
      <name val="Geneva"/>
      <family val="2"/>
    </font>
    <font>
      <b/>
      <i/>
      <sz val="12"/>
      <name val=".VnTime"/>
      <family val="2"/>
    </font>
    <font>
      <sz val="16"/>
      <name val="AngsanaUPC"/>
      <family val="3"/>
    </font>
    <font>
      <sz val="12"/>
      <color indexed="8"/>
      <name val="바탕체"/>
      <family val="3"/>
    </font>
    <font>
      <sz val="10"/>
      <name val="돋움체"/>
      <family val="3"/>
      <charset val="129"/>
    </font>
    <font>
      <sz val="14"/>
      <name val="Times New Roman"/>
      <family val="1"/>
      <charset val="163"/>
    </font>
    <font>
      <b/>
      <i/>
      <sz val="14"/>
      <color indexed="8"/>
      <name val="Times New Roman"/>
      <family val="1"/>
    </font>
    <font>
      <sz val="14"/>
      <color theme="1"/>
      <name val="Times New Roman"/>
      <family val="2"/>
    </font>
    <font>
      <i/>
      <sz val="14"/>
      <color indexed="8"/>
      <name val="Times New Roman"/>
      <family val="1"/>
      <charset val="163"/>
    </font>
    <font>
      <i/>
      <sz val="14"/>
      <color indexed="8"/>
      <name val="Times New Roman"/>
      <family val="1"/>
    </font>
    <font>
      <sz val="14"/>
      <color indexed="8"/>
      <name val="Times New Roman"/>
      <family val="1"/>
      <charset val="163"/>
    </font>
    <font>
      <i/>
      <sz val="14"/>
      <color theme="1"/>
      <name val="Times New Roman"/>
      <family val="2"/>
    </font>
    <font>
      <i/>
      <sz val="14"/>
      <color indexed="8"/>
      <name val="Times New Roman"/>
      <family val="2"/>
    </font>
    <font>
      <sz val="11"/>
      <color theme="1"/>
      <name val="Arial"/>
      <family val="2"/>
      <charset val="163"/>
    </font>
    <font>
      <sz val="13"/>
      <name val="Times New Roman"/>
      <family val="1"/>
      <charset val="163"/>
    </font>
    <font>
      <sz val="13"/>
      <name val=".VnArial Narrow"/>
      <family val="2"/>
      <charset val="163"/>
    </font>
    <font>
      <b/>
      <sz val="13"/>
      <name val="Times New Roman"/>
      <family val="1"/>
      <charset val="163"/>
    </font>
    <font>
      <sz val="13"/>
      <color indexed="8"/>
      <name val="Times New Roman"/>
      <family val="2"/>
    </font>
    <font>
      <b/>
      <sz val="13"/>
      <color indexed="8"/>
      <name val="Times New Roman"/>
      <family val="1"/>
    </font>
    <font>
      <b/>
      <sz val="13"/>
      <color theme="1"/>
      <name val="Times New Roman"/>
      <family val="1"/>
      <charset val="163"/>
    </font>
    <font>
      <b/>
      <sz val="13"/>
      <color rgb="FFFF0000"/>
      <name val="Times New Roman"/>
      <family val="1"/>
      <charset val="163"/>
    </font>
    <font>
      <b/>
      <sz val="13"/>
      <color indexed="8"/>
      <name val="Times New Roman"/>
      <family val="1"/>
      <charset val="163"/>
    </font>
    <font>
      <i/>
      <sz val="13"/>
      <color indexed="8"/>
      <name val="Times New Roman"/>
      <family val="1"/>
    </font>
    <font>
      <sz val="13"/>
      <color theme="1"/>
      <name val="Times New Roman"/>
      <family val="1"/>
      <charset val="163"/>
    </font>
    <font>
      <sz val="13"/>
      <color indexed="8"/>
      <name val="Times New Roman"/>
      <family val="1"/>
      <charset val="163"/>
    </font>
    <font>
      <i/>
      <sz val="13"/>
      <color indexed="8"/>
      <name val="Times New Roman"/>
      <family val="1"/>
      <charset val="163"/>
    </font>
    <font>
      <i/>
      <sz val="13"/>
      <color theme="1"/>
      <name val="Times New Roman"/>
      <family val="1"/>
      <charset val="163"/>
    </font>
    <font>
      <b/>
      <i/>
      <sz val="13"/>
      <color indexed="8"/>
      <name val="Times New Roman"/>
      <family val="1"/>
      <charset val="163"/>
    </font>
    <font>
      <b/>
      <sz val="13"/>
      <color theme="1"/>
      <name val="Times New Roman"/>
      <family val="1"/>
    </font>
    <font>
      <b/>
      <sz val="12"/>
      <name val="Times New Roman"/>
      <family val="1"/>
    </font>
    <font>
      <i/>
      <sz val="12"/>
      <name val="Times New Roman"/>
      <family val="1"/>
    </font>
    <font>
      <b/>
      <sz val="12"/>
      <color theme="1"/>
      <name val="Times New Roman"/>
      <family val="1"/>
    </font>
    <font>
      <sz val="12"/>
      <color indexed="8"/>
      <name val="Times New Roman"/>
      <family val="2"/>
      <charset val="163"/>
    </font>
    <font>
      <sz val="12"/>
      <color theme="1"/>
      <name val="Times New Roman"/>
      <family val="1"/>
    </font>
    <font>
      <i/>
      <sz val="12"/>
      <color theme="1"/>
      <name val="Times New Roman"/>
      <family val="1"/>
    </font>
    <font>
      <sz val="13"/>
      <color theme="1"/>
      <name val="Times New Roman"/>
      <family val="1"/>
    </font>
    <font>
      <b/>
      <sz val="13"/>
      <name val="Times New Roman"/>
      <family val="1"/>
    </font>
    <font>
      <i/>
      <sz val="14"/>
      <name val="Times New Roman"/>
      <family val="1"/>
      <charset val="163"/>
    </font>
    <font>
      <i/>
      <vertAlign val="superscript"/>
      <sz val="14"/>
      <name val="Times New Roman"/>
      <family val="1"/>
    </font>
    <font>
      <b/>
      <sz val="14"/>
      <name val="Times New Roman"/>
      <family val="1"/>
      <charset val="163"/>
    </font>
    <font>
      <i/>
      <sz val="14"/>
      <color theme="1"/>
      <name val="Times New Roman"/>
      <family val="1"/>
    </font>
    <font>
      <sz val="14"/>
      <color rgb="FF0000FF"/>
      <name val="Times New Roman"/>
      <family val="1"/>
    </font>
    <font>
      <sz val="10"/>
      <color rgb="FF0000FF"/>
      <name val="Times New Roman"/>
      <family val="1"/>
    </font>
    <font>
      <i/>
      <sz val="13"/>
      <color theme="1"/>
      <name val="Times New Roman"/>
      <family val="1"/>
    </font>
    <font>
      <i/>
      <sz val="13"/>
      <name val="Times New Roman"/>
      <family val="1"/>
    </font>
    <font>
      <b/>
      <i/>
      <sz val="13"/>
      <color indexed="8"/>
      <name val="Times New Roman"/>
      <family val="1"/>
    </font>
    <font>
      <sz val="12"/>
      <name val="Times New Roman"/>
      <family val="1"/>
      <charset val="163"/>
    </font>
    <font>
      <b/>
      <sz val="10"/>
      <name val="Times New Roman"/>
      <family val="1"/>
    </font>
    <font>
      <b/>
      <i/>
      <sz val="12"/>
      <name val="Times New Roman"/>
      <family val="1"/>
    </font>
    <font>
      <sz val="11"/>
      <name val="Times New Roman"/>
      <family val="1"/>
      <charset val="163"/>
    </font>
    <font>
      <i/>
      <sz val="11"/>
      <name val="Times New Roman"/>
      <family val="1"/>
      <charset val="163"/>
    </font>
    <font>
      <i/>
      <sz val="11"/>
      <name val="Times New Roman"/>
      <family val="1"/>
    </font>
    <font>
      <b/>
      <i/>
      <sz val="11"/>
      <name val="Times New Roman"/>
      <family val="1"/>
      <charset val="163"/>
    </font>
    <font>
      <b/>
      <sz val="11"/>
      <name val="Times New Roman"/>
      <family val="1"/>
      <charset val="163"/>
    </font>
    <font>
      <b/>
      <i/>
      <sz val="11"/>
      <name val="Times New Roman"/>
      <family val="1"/>
    </font>
    <font>
      <sz val="11"/>
      <name val=".VnArial Narrow"/>
      <family val="2"/>
    </font>
    <font>
      <sz val="11"/>
      <color rgb="FF0000FF"/>
      <name val="Times New Roman"/>
      <family val="1"/>
    </font>
    <font>
      <i/>
      <sz val="11"/>
      <color rgb="FF0000FF"/>
      <name val="Times New Roman"/>
      <family val="1"/>
    </font>
    <font>
      <sz val="11"/>
      <name val=".VnArial Narrow"/>
      <family val="2"/>
      <charset val="163"/>
    </font>
    <font>
      <b/>
      <i/>
      <sz val="12"/>
      <name val="Times New Roman"/>
      <family val="1"/>
      <charset val="163"/>
    </font>
    <font>
      <b/>
      <sz val="12"/>
      <name val="Times New Roman"/>
      <family val="1"/>
      <charset val="163"/>
    </font>
    <font>
      <b/>
      <i/>
      <sz val="11"/>
      <name val=".VnArial Narrow"/>
      <family val="2"/>
    </font>
    <font>
      <sz val="11"/>
      <color rgb="FF000000"/>
      <name val="Calibri"/>
      <family val="2"/>
    </font>
    <font>
      <sz val="11"/>
      <name val="Cambria"/>
      <family val="1"/>
      <scheme val="major"/>
    </font>
    <font>
      <sz val="9"/>
      <name val="Times New Roman"/>
      <family val="1"/>
    </font>
    <font>
      <sz val="12"/>
      <name val="Cambria"/>
      <family val="1"/>
      <scheme val="major"/>
    </font>
    <font>
      <sz val="10"/>
      <name val="Cambria"/>
      <family val="1"/>
      <charset val="163"/>
      <scheme val="major"/>
    </font>
    <font>
      <sz val="10"/>
      <name val="Cambria"/>
      <family val="1"/>
      <scheme val="major"/>
    </font>
    <font>
      <b/>
      <sz val="11"/>
      <name val=".VnArial Narrow"/>
      <family val="2"/>
    </font>
    <font>
      <sz val="9"/>
      <color theme="1"/>
      <name val="Times New Roman"/>
      <family val="1"/>
    </font>
    <font>
      <sz val="10"/>
      <color theme="1"/>
      <name val="Times New Roman"/>
      <family val="1"/>
      <charset val="163"/>
    </font>
    <font>
      <b/>
      <i/>
      <sz val="13"/>
      <color rgb="FF0000FF"/>
      <name val="Times New Roman"/>
      <family val="1"/>
    </font>
    <font>
      <i/>
      <sz val="13"/>
      <color rgb="FF0000FF"/>
      <name val="Times New Roman"/>
      <family val="1"/>
    </font>
    <font>
      <i/>
      <sz val="12"/>
      <color rgb="FF0000FF"/>
      <name val="Times New Roman"/>
      <family val="1"/>
    </font>
    <font>
      <b/>
      <i/>
      <sz val="12"/>
      <color rgb="FF0000FF"/>
      <name val="Times New Roman"/>
      <family val="1"/>
    </font>
    <font>
      <sz val="12"/>
      <name val="Times New Roman"/>
      <family val="1"/>
    </font>
    <font>
      <i/>
      <sz val="16"/>
      <name val="Times New Roman"/>
      <family val="1"/>
      <charset val="163"/>
    </font>
    <font>
      <b/>
      <sz val="11"/>
      <name val="Calibri"/>
      <family val="2"/>
      <scheme val="minor"/>
    </font>
    <font>
      <sz val="13"/>
      <color theme="1"/>
      <name val="Calibri"/>
      <family val="2"/>
      <scheme val="minor"/>
    </font>
    <font>
      <sz val="13"/>
      <color rgb="FF0000FF"/>
      <name val="Times New Roman"/>
      <family val="1"/>
    </font>
    <font>
      <b/>
      <sz val="13"/>
      <color rgb="FF0000FF"/>
      <name val="Times New Roman"/>
      <family val="1"/>
    </font>
    <font>
      <b/>
      <i/>
      <sz val="13"/>
      <name val="Times New Roman"/>
      <family val="1"/>
    </font>
    <font>
      <b/>
      <i/>
      <sz val="13"/>
      <color theme="1"/>
      <name val="Times New Roman"/>
      <family val="1"/>
    </font>
    <font>
      <b/>
      <i/>
      <sz val="13"/>
      <name val="Times New Roman"/>
      <family val="1"/>
      <charset val="163"/>
    </font>
    <font>
      <b/>
      <i/>
      <sz val="13"/>
      <color theme="1"/>
      <name val="Times New Roman"/>
      <family val="1"/>
      <charset val="163"/>
    </font>
    <font>
      <i/>
      <sz val="13"/>
      <name val="Times New Roman"/>
      <family val="1"/>
      <charset val="163"/>
    </font>
    <font>
      <sz val="14"/>
      <name val="Calibri"/>
      <family val="2"/>
      <scheme val="minor"/>
    </font>
    <font>
      <sz val="11"/>
      <name val="Calibri"/>
      <family val="2"/>
      <scheme val="minor"/>
    </font>
    <font>
      <sz val="14"/>
      <name val="Cambria"/>
      <family val="1"/>
      <charset val="163"/>
      <scheme val="major"/>
    </font>
    <font>
      <b/>
      <i/>
      <sz val="14"/>
      <name val="Cambria"/>
      <family val="1"/>
      <charset val="163"/>
      <scheme val="major"/>
    </font>
    <font>
      <b/>
      <sz val="14"/>
      <color rgb="FFFF0000"/>
      <name val="Times New Roman"/>
      <family val="1"/>
    </font>
    <font>
      <sz val="14"/>
      <color rgb="FFFF0000"/>
      <name val="Times New Roman"/>
      <family val="1"/>
    </font>
    <font>
      <b/>
      <sz val="14"/>
      <color rgb="FFFF0000"/>
      <name val="Times New Roman"/>
      <family val="1"/>
      <charset val="163"/>
    </font>
    <font>
      <sz val="14"/>
      <color rgb="FFFF0000"/>
      <name val="Times New Roman"/>
      <family val="1"/>
      <charset val="163"/>
    </font>
    <font>
      <b/>
      <sz val="10"/>
      <color theme="1"/>
      <name val="Calibri"/>
      <family val="2"/>
      <scheme val="minor"/>
    </font>
    <font>
      <sz val="10"/>
      <name val="Calibri"/>
      <family val="2"/>
      <scheme val="minor"/>
    </font>
    <font>
      <b/>
      <sz val="10"/>
      <name val="Calibri"/>
      <family val="2"/>
      <scheme val="minor"/>
    </font>
    <font>
      <b/>
      <sz val="14"/>
      <color rgb="FF0000FF"/>
      <name val="Times New Roman"/>
      <family val="1"/>
    </font>
    <font>
      <sz val="14"/>
      <color theme="1"/>
      <name val="Times New Roman"/>
      <family val="1"/>
    </font>
    <font>
      <sz val="13"/>
      <color rgb="FFFF0000"/>
      <name val="Times New Roman"/>
      <family val="1"/>
    </font>
    <font>
      <b/>
      <sz val="15"/>
      <name val="Times New Roman"/>
      <family val="1"/>
    </font>
    <font>
      <b/>
      <u/>
      <sz val="14"/>
      <name val="Times New Roman"/>
      <family val="1"/>
    </font>
    <font>
      <b/>
      <sz val="15"/>
      <name val="Times New Roman"/>
      <family val="1"/>
      <charset val="163"/>
    </font>
    <font>
      <b/>
      <sz val="9"/>
      <name val="Times New Roman"/>
      <family val="1"/>
    </font>
    <font>
      <sz val="14"/>
      <name val="Times New Roman"/>
      <family val="2"/>
    </font>
    <font>
      <sz val="12"/>
      <color rgb="FFFF0000"/>
      <name val="Times New Roman"/>
      <family val="1"/>
    </font>
    <font>
      <b/>
      <sz val="13"/>
      <color theme="0"/>
      <name val="Times New Roman"/>
      <family val="1"/>
    </font>
    <font>
      <sz val="13"/>
      <color theme="0"/>
      <name val="Times New Roman"/>
      <family val="1"/>
    </font>
    <font>
      <i/>
      <sz val="13"/>
      <color theme="0"/>
      <name val="Times New Roman"/>
      <family val="1"/>
    </font>
    <font>
      <b/>
      <sz val="14"/>
      <color theme="0"/>
      <name val="Times New Roman"/>
      <family val="1"/>
    </font>
    <font>
      <b/>
      <i/>
      <sz val="14"/>
      <color rgb="FFFF0000"/>
      <name val="Times New Roman"/>
      <family val="1"/>
    </font>
    <font>
      <i/>
      <sz val="13"/>
      <color rgb="FFFF0000"/>
      <name val="Times New Roman"/>
      <family val="1"/>
    </font>
    <font>
      <b/>
      <i/>
      <sz val="12"/>
      <color rgb="FFFF0000"/>
      <name val="Times New Roman"/>
      <family val="1"/>
    </font>
    <font>
      <b/>
      <sz val="15"/>
      <color rgb="FFFF0000"/>
      <name val="Times New Roman"/>
      <family val="1"/>
      <charset val="163"/>
    </font>
    <font>
      <b/>
      <sz val="12"/>
      <color rgb="FFFF0000"/>
      <name val="Times New Roman"/>
      <family val="1"/>
      <charset val="163"/>
    </font>
    <font>
      <b/>
      <sz val="9"/>
      <color rgb="FFFF0000"/>
      <name val="Times New Roman"/>
      <family val="1"/>
      <charset val="163"/>
    </font>
    <font>
      <sz val="14"/>
      <color theme="0"/>
      <name val="Times New Roman"/>
      <family val="1"/>
    </font>
    <font>
      <sz val="14"/>
      <color theme="0"/>
      <name val="Times New Roman"/>
      <family val="1"/>
      <charset val="163"/>
    </font>
  </fonts>
  <fills count="52">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indexed="9"/>
        <bgColor indexed="64"/>
      </patternFill>
    </fill>
    <fill>
      <patternFill patternType="solid">
        <fgColor indexed="1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65"/>
        <bgColor indexed="64"/>
      </patternFill>
    </fill>
    <fill>
      <patternFill patternType="solid">
        <fgColor indexed="27"/>
        <bgColor indexed="64"/>
      </patternFill>
    </fill>
    <fill>
      <patternFill patternType="solid">
        <fgColor indexed="40"/>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theme="6" tint="0.79998168889431442"/>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hair">
        <color indexed="64"/>
      </top>
      <bottom style="hair">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hair">
        <color indexed="64"/>
      </bottom>
      <diagonal/>
    </border>
    <border>
      <left/>
      <right/>
      <top/>
      <bottom style="hair">
        <color indexed="64"/>
      </bottom>
      <diagonal/>
    </border>
    <border>
      <left style="thin">
        <color indexed="64"/>
      </left>
      <right style="thin">
        <color indexed="64"/>
      </right>
      <top style="double">
        <color indexed="64"/>
      </top>
      <bottom style="hair">
        <color indexed="64"/>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3"/>
      </left>
      <right style="double">
        <color indexed="63"/>
      </right>
      <top style="double">
        <color indexed="63"/>
      </top>
      <bottom style="double">
        <color indexed="63"/>
      </bottom>
      <diagonal/>
    </border>
    <border>
      <left/>
      <right style="double">
        <color indexed="64"/>
      </right>
      <top/>
      <bottom/>
      <diagonal/>
    </border>
    <border>
      <left/>
      <right/>
      <top style="double">
        <color indexed="64"/>
      </top>
      <bottom style="double">
        <color indexed="64"/>
      </bottom>
      <diagonal/>
    </border>
    <border>
      <left style="thick">
        <color indexed="64"/>
      </left>
      <right/>
      <top style="thick">
        <color indexed="64"/>
      </top>
      <bottom/>
      <diagonal/>
    </border>
    <border>
      <left style="thin">
        <color indexed="64"/>
      </left>
      <right style="thin">
        <color indexed="64"/>
      </right>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8"/>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style="medium">
        <color indexed="64"/>
      </right>
      <top style="medium">
        <color indexed="64"/>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style="hair">
        <color indexed="64"/>
      </top>
      <bottom style="double">
        <color indexed="64"/>
      </bottom>
      <diagonal/>
    </border>
    <border>
      <left/>
      <right/>
      <top style="thin">
        <color indexed="62"/>
      </top>
      <bottom style="double">
        <color indexed="62"/>
      </bottom>
      <diagonal/>
    </border>
    <border>
      <left style="hair">
        <color indexed="64"/>
      </left>
      <right/>
      <top/>
      <bottom/>
      <diagonal/>
    </border>
    <border>
      <left/>
      <right style="medium">
        <color indexed="8"/>
      </right>
      <top/>
      <bottom/>
      <diagonal/>
    </border>
    <border>
      <left/>
      <right style="medium">
        <color indexed="0"/>
      </right>
      <top/>
      <bottom/>
      <diagonal/>
    </border>
    <border>
      <left style="medium">
        <color indexed="9"/>
      </left>
      <right style="medium">
        <color indexed="9"/>
      </right>
      <top style="medium">
        <color indexed="9"/>
      </top>
      <bottom style="medium">
        <color indexed="9"/>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hair">
        <color indexed="13"/>
      </left>
      <right style="hair">
        <color indexed="13"/>
      </right>
      <top style="hair">
        <color indexed="13"/>
      </top>
      <bottom style="hair">
        <color indexed="13"/>
      </bottom>
      <diagonal/>
    </border>
    <border>
      <left style="thin">
        <color indexed="64"/>
      </left>
      <right style="thin">
        <color indexed="64"/>
      </right>
      <top style="medium">
        <color indexed="64"/>
      </top>
      <bottom/>
      <diagonal/>
    </border>
  </borders>
  <cellStyleXfs count="4331">
    <xf numFmtId="0" fontId="0" fillId="0" borderId="0"/>
    <xf numFmtId="176" fontId="3" fillId="0" borderId="0" applyFont="0" applyFill="0" applyBorder="0" applyAlignment="0" applyProtection="0"/>
    <xf numFmtId="169" fontId="3" fillId="0" borderId="0" applyFont="0" applyFill="0" applyBorder="0" applyAlignment="0" applyProtection="0"/>
    <xf numFmtId="169" fontId="2" fillId="0" borderId="0" applyFont="0" applyFill="0" applyBorder="0" applyAlignment="0" applyProtection="0"/>
    <xf numFmtId="169" fontId="3" fillId="0" borderId="0" applyFont="0" applyFill="0" applyBorder="0" applyAlignment="0" applyProtection="0"/>
    <xf numFmtId="169" fontId="15" fillId="0" borderId="0" applyFont="0" applyFill="0" applyBorder="0" applyAlignment="0" applyProtection="0"/>
    <xf numFmtId="0" fontId="30" fillId="0" borderId="0"/>
    <xf numFmtId="0" fontId="3" fillId="0" borderId="0"/>
    <xf numFmtId="0" fontId="2" fillId="0" borderId="0"/>
    <xf numFmtId="0" fontId="3" fillId="0" borderId="0"/>
    <xf numFmtId="0" fontId="17" fillId="0" borderId="0"/>
    <xf numFmtId="0" fontId="3" fillId="0" borderId="0"/>
    <xf numFmtId="0" fontId="3" fillId="0" borderId="0"/>
    <xf numFmtId="0" fontId="3" fillId="0" borderId="0"/>
    <xf numFmtId="0" fontId="16" fillId="0" borderId="0" applyNumberFormat="0" applyFill="0" applyBorder="0" applyProtection="0">
      <alignment vertical="top"/>
    </xf>
    <xf numFmtId="0" fontId="15" fillId="0" borderId="0"/>
    <xf numFmtId="0" fontId="2" fillId="0" borderId="0"/>
    <xf numFmtId="0" fontId="19" fillId="0" borderId="0"/>
    <xf numFmtId="0" fontId="3" fillId="0" borderId="0"/>
    <xf numFmtId="0" fontId="3" fillId="0" borderId="0"/>
    <xf numFmtId="0" fontId="19" fillId="0" borderId="0"/>
    <xf numFmtId="9" fontId="3" fillId="0" borderId="0" applyFont="0" applyFill="0" applyBorder="0" applyAlignment="0" applyProtection="0"/>
    <xf numFmtId="0" fontId="15" fillId="0" borderId="0" applyNumberFormat="0" applyFill="0" applyBorder="0" applyAlignment="0" applyProtection="0"/>
    <xf numFmtId="3" fontId="38" fillId="0" borderId="1"/>
    <xf numFmtId="177" fontId="15" fillId="0" borderId="0" applyFont="0" applyFill="0" applyBorder="0" applyAlignment="0" applyProtection="0"/>
    <xf numFmtId="178" fontId="15" fillId="0" borderId="0" applyFont="0" applyFill="0" applyBorder="0" applyAlignment="0" applyProtection="0"/>
    <xf numFmtId="173" fontId="39" fillId="0" borderId="0" applyFont="0" applyFill="0" applyBorder="0" applyAlignment="0" applyProtection="0"/>
    <xf numFmtId="175" fontId="39" fillId="0" borderId="0" applyFont="0" applyFill="0" applyBorder="0" applyAlignment="0" applyProtection="0"/>
    <xf numFmtId="0" fontId="41" fillId="0" borderId="0"/>
    <xf numFmtId="0" fontId="3" fillId="0" borderId="0" applyNumberFormat="0" applyFill="0" applyBorder="0" applyAlignment="0" applyProtection="0"/>
    <xf numFmtId="0" fontId="42" fillId="0" borderId="0"/>
    <xf numFmtId="0" fontId="43" fillId="0" borderId="0"/>
    <xf numFmtId="3" fontId="38" fillId="0" borderId="1"/>
    <xf numFmtId="3" fontId="38" fillId="0" borderId="1"/>
    <xf numFmtId="0" fontId="44" fillId="3" borderId="0"/>
    <xf numFmtId="0" fontId="45" fillId="3" borderId="0"/>
    <xf numFmtId="0" fontId="46" fillId="3" borderId="0"/>
    <xf numFmtId="0" fontId="47" fillId="0" borderId="0">
      <alignment wrapText="1"/>
    </xf>
    <xf numFmtId="0" fontId="48" fillId="0" borderId="0"/>
    <xf numFmtId="0" fontId="50" fillId="0" borderId="0" applyFont="0" applyFill="0" applyBorder="0" applyAlignment="0" applyProtection="0"/>
    <xf numFmtId="0" fontId="50" fillId="0" borderId="0" applyFont="0" applyFill="0" applyBorder="0" applyAlignment="0" applyProtection="0"/>
    <xf numFmtId="0" fontId="50" fillId="0" borderId="0"/>
    <xf numFmtId="0" fontId="50" fillId="0" borderId="0"/>
    <xf numFmtId="0" fontId="52" fillId="0" borderId="0" applyFill="0" applyBorder="0" applyAlignment="0"/>
    <xf numFmtId="0" fontId="53" fillId="0" borderId="0"/>
    <xf numFmtId="169" fontId="2"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69" fontId="2" fillId="0" borderId="0" applyFont="0" applyFill="0" applyBorder="0" applyAlignment="0" applyProtection="0"/>
    <xf numFmtId="3" fontId="3" fillId="0" borderId="0" applyFont="0" applyFill="0" applyBorder="0" applyAlignment="0" applyProtection="0"/>
    <xf numFmtId="182" fontId="3" fillId="0" borderId="0" applyFont="0" applyFill="0" applyBorder="0" applyAlignment="0" applyProtection="0"/>
    <xf numFmtId="0" fontId="3" fillId="0" borderId="0" applyFont="0" applyFill="0" applyBorder="0" applyAlignment="0" applyProtection="0"/>
    <xf numFmtId="183" fontId="15" fillId="0" borderId="0" applyFont="0" applyFill="0" applyBorder="0" applyAlignment="0" applyProtection="0"/>
    <xf numFmtId="2" fontId="3" fillId="0" borderId="0" applyFont="0" applyFill="0" applyBorder="0" applyAlignment="0" applyProtection="0"/>
    <xf numFmtId="38" fontId="54" fillId="4" borderId="0" applyNumberFormat="0" applyBorder="0" applyAlignment="0" applyProtection="0"/>
    <xf numFmtId="0" fontId="55" fillId="0" borderId="0">
      <alignment horizontal="left"/>
    </xf>
    <xf numFmtId="0" fontId="56" fillId="0" borderId="17" applyNumberFormat="0" applyAlignment="0" applyProtection="0">
      <alignment horizontal="left" vertical="center"/>
    </xf>
    <xf numFmtId="0" fontId="56" fillId="0" borderId="12">
      <alignment horizontal="left" vertical="center"/>
    </xf>
    <xf numFmtId="184" fontId="57" fillId="0" borderId="0">
      <protection locked="0"/>
    </xf>
    <xf numFmtId="184" fontId="57" fillId="0" borderId="0">
      <protection locked="0"/>
    </xf>
    <xf numFmtId="10" fontId="54" fillId="4" borderId="1" applyNumberFormat="0" applyBorder="0" applyAlignment="0" applyProtection="0"/>
    <xf numFmtId="0" fontId="2" fillId="0" borderId="0"/>
    <xf numFmtId="0" fontId="2" fillId="0" borderId="0"/>
    <xf numFmtId="0" fontId="58" fillId="0" borderId="0"/>
    <xf numFmtId="38" fontId="43" fillId="0" borderId="0" applyFont="0" applyFill="0" applyBorder="0" applyAlignment="0" applyProtection="0"/>
    <xf numFmtId="4" fontId="59" fillId="0" borderId="0" applyFont="0" applyFill="0" applyBorder="0" applyAlignment="0" applyProtection="0"/>
    <xf numFmtId="38" fontId="43" fillId="0" borderId="0" applyFont="0" applyFill="0" applyBorder="0" applyAlignment="0" applyProtection="0"/>
    <xf numFmtId="40" fontId="43" fillId="0" borderId="0" applyFont="0" applyFill="0" applyBorder="0" applyAlignment="0" applyProtection="0"/>
    <xf numFmtId="0" fontId="60" fillId="0" borderId="18"/>
    <xf numFmtId="185" fontId="15" fillId="0" borderId="19"/>
    <xf numFmtId="186" fontId="43" fillId="0" borderId="0" applyFont="0" applyFill="0" applyBorder="0" applyAlignment="0" applyProtection="0"/>
    <xf numFmtId="187" fontId="61" fillId="0" borderId="0" applyFont="0" applyFill="0" applyBorder="0" applyAlignment="0" applyProtection="0"/>
    <xf numFmtId="0" fontId="58" fillId="0" borderId="0" applyNumberFormat="0" applyFont="0" applyFill="0" applyAlignment="0"/>
    <xf numFmtId="188" fontId="15" fillId="0" borderId="0"/>
    <xf numFmtId="0" fontId="2" fillId="0" borderId="0"/>
    <xf numFmtId="0" fontId="62" fillId="0" borderId="0"/>
    <xf numFmtId="0" fontId="62" fillId="0" borderId="0" applyProtection="0"/>
    <xf numFmtId="0" fontId="62" fillId="0" borderId="0" applyProtection="0"/>
    <xf numFmtId="0" fontId="62" fillId="0" borderId="0" applyProtection="0"/>
    <xf numFmtId="0" fontId="62" fillId="0" borderId="0" applyProtection="0"/>
    <xf numFmtId="0" fontId="62" fillId="0" borderId="0" applyProtection="0"/>
    <xf numFmtId="0" fontId="63" fillId="0" borderId="0"/>
    <xf numFmtId="0" fontId="30" fillId="0" borderId="0"/>
    <xf numFmtId="0" fontId="30" fillId="0" borderId="0"/>
    <xf numFmtId="0" fontId="62" fillId="0" borderId="0"/>
    <xf numFmtId="0" fontId="15" fillId="0" borderId="0"/>
    <xf numFmtId="0" fontId="59" fillId="4" borderId="0"/>
    <xf numFmtId="173" fontId="64" fillId="0" borderId="0" applyFont="0" applyFill="0" applyBorder="0" applyAlignment="0" applyProtection="0"/>
    <xf numFmtId="0" fontId="65" fillId="0" borderId="0" applyNumberFormat="0" applyFill="0" applyBorder="0" applyAlignment="0" applyProtection="0"/>
    <xf numFmtId="0" fontId="15" fillId="0" borderId="0" applyNumberFormat="0" applyFill="0" applyBorder="0" applyAlignment="0" applyProtection="0"/>
    <xf numFmtId="0" fontId="3" fillId="0" borderId="0" applyFont="0" applyFill="0" applyBorder="0" applyAlignment="0" applyProtection="0"/>
    <xf numFmtId="0" fontId="66" fillId="0" borderId="0"/>
    <xf numFmtId="10" fontId="3" fillId="0" borderId="0" applyFont="0" applyFill="0" applyBorder="0" applyAlignment="0" applyProtection="0"/>
    <xf numFmtId="0" fontId="15" fillId="0" borderId="0" applyNumberFormat="0" applyFill="0" applyBorder="0" applyAlignment="0" applyProtection="0"/>
    <xf numFmtId="0" fontId="15" fillId="0" borderId="8">
      <alignment horizontal="center"/>
    </xf>
    <xf numFmtId="0" fontId="48" fillId="0" borderId="0" applyNumberFormat="0" applyFill="0" applyBorder="0" applyAlignment="0" applyProtection="0"/>
    <xf numFmtId="0" fontId="60" fillId="0" borderId="0"/>
    <xf numFmtId="189" fontId="65" fillId="0" borderId="5">
      <alignment horizontal="right" vertical="center"/>
    </xf>
    <xf numFmtId="190" fontId="65" fillId="0" borderId="5">
      <alignment horizontal="center"/>
    </xf>
    <xf numFmtId="0" fontId="65" fillId="0" borderId="0" applyNumberFormat="0" applyFill="0" applyBorder="0" applyAlignment="0" applyProtection="0"/>
    <xf numFmtId="0" fontId="3" fillId="0" borderId="0" applyNumberFormat="0" applyFill="0" applyBorder="0" applyAlignment="0" applyProtection="0"/>
    <xf numFmtId="191" fontId="67" fillId="0" borderId="0" applyFont="0" applyFill="0" applyBorder="0" applyAlignment="0" applyProtection="0"/>
    <xf numFmtId="192" fontId="61" fillId="0" borderId="0" applyFont="0" applyFill="0" applyBorder="0" applyAlignment="0" applyProtection="0"/>
    <xf numFmtId="193" fontId="65" fillId="0" borderId="0"/>
    <xf numFmtId="194" fontId="65" fillId="0" borderId="1"/>
    <xf numFmtId="0" fontId="68" fillId="0" borderId="0" applyNumberFormat="0" applyFill="0" applyBorder="0" applyAlignment="0" applyProtection="0"/>
    <xf numFmtId="0" fontId="69" fillId="0" borderId="0" applyFont="0" applyFill="0" applyBorder="0" applyAlignment="0" applyProtection="0"/>
    <xf numFmtId="0" fontId="69" fillId="0" borderId="0" applyFont="0" applyFill="0" applyBorder="0" applyAlignment="0" applyProtection="0"/>
    <xf numFmtId="0" fontId="70" fillId="0" borderId="0">
      <alignment vertical="center"/>
    </xf>
    <xf numFmtId="40" fontId="71" fillId="0" borderId="0" applyFont="0" applyFill="0" applyBorder="0" applyAlignment="0" applyProtection="0"/>
    <xf numFmtId="38" fontId="71" fillId="0" borderId="0" applyFont="0" applyFill="0" applyBorder="0" applyAlignment="0" applyProtection="0"/>
    <xf numFmtId="0" fontId="71" fillId="0" borderId="0" applyFont="0" applyFill="0" applyBorder="0" applyAlignment="0" applyProtection="0"/>
    <xf numFmtId="0" fontId="71" fillId="0" borderId="0" applyFont="0" applyFill="0" applyBorder="0" applyAlignment="0" applyProtection="0"/>
    <xf numFmtId="0" fontId="72" fillId="0" borderId="0"/>
    <xf numFmtId="0" fontId="73" fillId="0" borderId="20"/>
    <xf numFmtId="0" fontId="74" fillId="0" borderId="0" applyFont="0" applyFill="0" applyBorder="0" applyAlignment="0" applyProtection="0"/>
    <xf numFmtId="0" fontId="74" fillId="0" borderId="0" applyFont="0" applyFill="0" applyBorder="0" applyAlignment="0" applyProtection="0"/>
    <xf numFmtId="0" fontId="58" fillId="0" borderId="0"/>
    <xf numFmtId="173" fontId="62" fillId="0" borderId="0" applyFont="0" applyFill="0" applyBorder="0" applyAlignment="0" applyProtection="0"/>
    <xf numFmtId="175" fontId="62" fillId="0" borderId="0" applyFont="0" applyFill="0" applyBorder="0" applyAlignment="0" applyProtection="0"/>
    <xf numFmtId="172" fontId="62" fillId="0" borderId="0" applyFont="0" applyFill="0" applyBorder="0" applyAlignment="0" applyProtection="0"/>
    <xf numFmtId="171" fontId="40" fillId="0" borderId="0" applyFont="0" applyFill="0" applyBorder="0" applyAlignment="0" applyProtection="0"/>
    <xf numFmtId="174" fontId="62" fillId="0" borderId="0" applyFont="0" applyFill="0" applyBorder="0" applyAlignment="0" applyProtection="0"/>
    <xf numFmtId="0" fontId="76" fillId="0" borderId="0" applyProtection="0"/>
    <xf numFmtId="199" fontId="80" fillId="0" borderId="0" applyFont="0" applyFill="0" applyBorder="0" applyAlignment="0" applyProtection="0"/>
    <xf numFmtId="0" fontId="15" fillId="0" borderId="0" applyNumberFormat="0" applyFill="0" applyBorder="0" applyAlignment="0" applyProtection="0"/>
    <xf numFmtId="0" fontId="15" fillId="0" borderId="0" applyProtection="0"/>
    <xf numFmtId="0" fontId="81" fillId="0" borderId="0"/>
    <xf numFmtId="0" fontId="81" fillId="0" borderId="0"/>
    <xf numFmtId="3" fontId="38" fillId="0" borderId="1"/>
    <xf numFmtId="200" fontId="82" fillId="0" borderId="21" applyFont="0" applyBorder="0"/>
    <xf numFmtId="200" fontId="62" fillId="0" borderId="0" applyProtection="0"/>
    <xf numFmtId="200" fontId="83" fillId="0" borderId="21" applyFont="0" applyBorder="0"/>
    <xf numFmtId="0" fontId="48" fillId="0" borderId="0"/>
    <xf numFmtId="0" fontId="84" fillId="0" borderId="0" applyFont="0" applyFill="0" applyBorder="0" applyAlignment="0" applyProtection="0"/>
    <xf numFmtId="201" fontId="85" fillId="0" borderId="0" applyFont="0" applyFill="0" applyBorder="0" applyAlignment="0" applyProtection="0"/>
    <xf numFmtId="202" fontId="85" fillId="0" borderId="0" applyFont="0" applyFill="0" applyBorder="0" applyAlignment="0" applyProtection="0"/>
    <xf numFmtId="202" fontId="85" fillId="0" borderId="0" applyFont="0" applyFill="0" applyBorder="0" applyAlignment="0" applyProtection="0"/>
    <xf numFmtId="202" fontId="85" fillId="0" borderId="0" applyFont="0" applyFill="0" applyBorder="0" applyAlignment="0" applyProtection="0"/>
    <xf numFmtId="202" fontId="85" fillId="0" borderId="0" applyFont="0" applyFill="0" applyBorder="0" applyAlignment="0" applyProtection="0"/>
    <xf numFmtId="202" fontId="85" fillId="0" borderId="0" applyFont="0" applyFill="0" applyBorder="0" applyAlignment="0" applyProtection="0"/>
    <xf numFmtId="202" fontId="85"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6" fillId="0" borderId="0" applyFont="0" applyFill="0" applyBorder="0" applyAlignment="0" applyProtection="0"/>
    <xf numFmtId="0" fontId="87" fillId="0" borderId="20"/>
    <xf numFmtId="203" fontId="48" fillId="0" borderId="0" applyFont="0" applyFill="0" applyBorder="0" applyAlignment="0" applyProtection="0"/>
    <xf numFmtId="204" fontId="40" fillId="0" borderId="0" applyFont="0" applyFill="0" applyBorder="0" applyAlignment="0" applyProtection="0"/>
    <xf numFmtId="0" fontId="88"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Protection="0"/>
    <xf numFmtId="0" fontId="89" fillId="0" borderId="0"/>
    <xf numFmtId="0" fontId="3" fillId="0" borderId="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Protection="0"/>
    <xf numFmtId="0" fontId="56" fillId="0" borderId="0" applyNumberFormat="0" applyFill="0" applyBorder="0" applyProtection="0">
      <alignment vertical="center"/>
    </xf>
    <xf numFmtId="173" fontId="15" fillId="0" borderId="0" applyFont="0" applyFill="0" applyBorder="0" applyAlignment="0" applyProtection="0"/>
    <xf numFmtId="205" fontId="90" fillId="0" borderId="0" applyFont="0" applyFill="0" applyBorder="0" applyAlignment="0" applyProtection="0"/>
    <xf numFmtId="172" fontId="80" fillId="0" borderId="0" applyFont="0" applyFill="0" applyBorder="0" applyAlignment="0" applyProtection="0"/>
    <xf numFmtId="166" fontId="90"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206" fontId="15" fillId="0" borderId="0" applyFont="0" applyFill="0" applyBorder="0" applyAlignment="0" applyProtection="0"/>
    <xf numFmtId="166" fontId="90" fillId="0" borderId="0" applyFont="0" applyFill="0" applyBorder="0" applyAlignment="0" applyProtection="0"/>
    <xf numFmtId="205" fontId="90" fillId="0" borderId="0" applyFont="0" applyFill="0" applyBorder="0" applyAlignment="0" applyProtection="0"/>
    <xf numFmtId="166" fontId="90"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2" fillId="0" borderId="0"/>
    <xf numFmtId="166" fontId="90" fillId="0" borderId="0" applyFont="0" applyFill="0" applyBorder="0" applyAlignment="0" applyProtection="0"/>
    <xf numFmtId="205" fontId="90" fillId="0" borderId="0" applyFont="0" applyFill="0" applyBorder="0" applyAlignment="0" applyProtection="0"/>
    <xf numFmtId="0" fontId="42" fillId="0" borderId="0"/>
    <xf numFmtId="166" fontId="90" fillId="0" borderId="0" applyFont="0" applyFill="0" applyBorder="0" applyAlignment="0" applyProtection="0"/>
    <xf numFmtId="0" fontId="91" fillId="0" borderId="0">
      <alignment vertical="top"/>
    </xf>
    <xf numFmtId="0" fontId="92" fillId="0" borderId="0">
      <alignment vertical="top"/>
    </xf>
    <xf numFmtId="0" fontId="92" fillId="0" borderId="0">
      <alignment vertical="top"/>
    </xf>
    <xf numFmtId="0" fontId="48" fillId="0" borderId="0" applyNumberFormat="0" applyFill="0" applyBorder="0" applyAlignment="0" applyProtection="0"/>
    <xf numFmtId="190" fontId="80" fillId="0" borderId="0" applyFont="0" applyFill="0" applyBorder="0" applyAlignment="0" applyProtection="0"/>
    <xf numFmtId="0" fontId="48" fillId="0" borderId="0" applyNumberFormat="0" applyFill="0" applyBorder="0" applyAlignment="0" applyProtection="0"/>
    <xf numFmtId="166"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8" fontId="90" fillId="0" borderId="0" applyFont="0" applyFill="0" applyBorder="0" applyAlignment="0" applyProtection="0"/>
    <xf numFmtId="208" fontId="90" fillId="0" borderId="0" applyFont="0" applyFill="0" applyBorder="0" applyAlignment="0" applyProtection="0"/>
    <xf numFmtId="209" fontId="90"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66" fontId="90" fillId="0" borderId="0" applyFont="0" applyFill="0" applyBorder="0" applyAlignment="0" applyProtection="0"/>
    <xf numFmtId="0" fontId="48" fillId="0" borderId="0" applyNumberFormat="0" applyFill="0" applyBorder="0" applyAlignment="0" applyProtection="0"/>
    <xf numFmtId="0" fontId="42" fillId="0" borderId="0"/>
    <xf numFmtId="205" fontId="90" fillId="0" borderId="0" applyFont="0" applyFill="0" applyBorder="0" applyAlignment="0" applyProtection="0"/>
    <xf numFmtId="0" fontId="42"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2" fillId="0" borderId="0"/>
    <xf numFmtId="166" fontId="90" fillId="0" borderId="0" applyFont="0" applyFill="0" applyBorder="0" applyAlignment="0" applyProtection="0"/>
    <xf numFmtId="166" fontId="90"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2"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2" fillId="0" borderId="0"/>
    <xf numFmtId="166" fontId="90" fillId="0" borderId="0" applyFont="0" applyFill="0" applyBorder="0" applyAlignment="0" applyProtection="0"/>
    <xf numFmtId="0" fontId="42"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2" fillId="0" borderId="0"/>
    <xf numFmtId="0" fontId="42" fillId="0" borderId="0"/>
    <xf numFmtId="0" fontId="42" fillId="0" borderId="0"/>
    <xf numFmtId="209" fontId="90" fillId="0" borderId="0" applyFont="0" applyFill="0" applyBorder="0" applyAlignment="0" applyProtection="0"/>
    <xf numFmtId="207"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66" fontId="90" fillId="0" borderId="0" applyFont="0" applyFill="0" applyBorder="0" applyAlignment="0" applyProtection="0"/>
    <xf numFmtId="209" fontId="90" fillId="0" borderId="0" applyFont="0" applyFill="0" applyBorder="0" applyAlignment="0" applyProtection="0"/>
    <xf numFmtId="172" fontId="80" fillId="0" borderId="0" applyFont="0" applyFill="0" applyBorder="0" applyAlignment="0" applyProtection="0"/>
    <xf numFmtId="166" fontId="90" fillId="0" borderId="0" applyFont="0" applyFill="0" applyBorder="0" applyAlignment="0" applyProtection="0"/>
    <xf numFmtId="207" fontId="90" fillId="0" borderId="0" applyFont="0" applyFill="0" applyBorder="0" applyAlignment="0" applyProtection="0"/>
    <xf numFmtId="166" fontId="90" fillId="0" borderId="0" applyFont="0" applyFill="0" applyBorder="0" applyAlignment="0" applyProtection="0"/>
    <xf numFmtId="172" fontId="80" fillId="0" borderId="0" applyFont="0" applyFill="0" applyBorder="0" applyAlignment="0" applyProtection="0"/>
    <xf numFmtId="210" fontId="80" fillId="0" borderId="0" applyFont="0" applyFill="0" applyBorder="0" applyAlignment="0" applyProtection="0"/>
    <xf numFmtId="172" fontId="80" fillId="0" borderId="0" applyFont="0" applyFill="0" applyBorder="0" applyAlignment="0" applyProtection="0"/>
    <xf numFmtId="172" fontId="80" fillId="0" borderId="0" applyFont="0" applyFill="0" applyBorder="0" applyAlignment="0" applyProtection="0"/>
    <xf numFmtId="172" fontId="80" fillId="0" borderId="0" applyFont="0" applyFill="0" applyBorder="0" applyAlignment="0" applyProtection="0"/>
    <xf numFmtId="172" fontId="80" fillId="0" borderId="0" applyFont="0" applyFill="0" applyBorder="0" applyAlignment="0" applyProtection="0"/>
    <xf numFmtId="210" fontId="80" fillId="0" borderId="0" applyFont="0" applyFill="0" applyBorder="0" applyAlignment="0" applyProtection="0"/>
    <xf numFmtId="172" fontId="80" fillId="0" borderId="0" applyFont="0" applyFill="0" applyBorder="0" applyAlignment="0" applyProtection="0"/>
    <xf numFmtId="172" fontId="80" fillId="0" borderId="0" applyFont="0" applyFill="0" applyBorder="0" applyAlignment="0" applyProtection="0"/>
    <xf numFmtId="172" fontId="80" fillId="0" borderId="0" applyFont="0" applyFill="0" applyBorder="0" applyAlignment="0" applyProtection="0"/>
    <xf numFmtId="199" fontId="80" fillId="0" borderId="0" applyFont="0" applyFill="0" applyBorder="0" applyAlignment="0" applyProtection="0"/>
    <xf numFmtId="175" fontId="80" fillId="0" borderId="0" applyFont="0" applyFill="0" applyBorder="0" applyAlignment="0" applyProtection="0"/>
    <xf numFmtId="211" fontId="90" fillId="0" borderId="0" applyFont="0" applyFill="0" applyBorder="0" applyAlignment="0" applyProtection="0"/>
    <xf numFmtId="212" fontId="90" fillId="0" borderId="0" applyFont="0" applyFill="0" applyBorder="0" applyAlignment="0" applyProtection="0"/>
    <xf numFmtId="169" fontId="90" fillId="0" borderId="0" applyFont="0" applyFill="0" applyBorder="0" applyAlignment="0" applyProtection="0"/>
    <xf numFmtId="175" fontId="90" fillId="0" borderId="0" applyFont="0" applyFill="0" applyBorder="0" applyAlignment="0" applyProtection="0"/>
    <xf numFmtId="43" fontId="90" fillId="0" borderId="0" applyFont="0" applyFill="0" applyBorder="0" applyAlignment="0" applyProtection="0"/>
    <xf numFmtId="181" fontId="90" fillId="0" borderId="0" applyFont="0" applyFill="0" applyBorder="0" applyAlignment="0" applyProtection="0"/>
    <xf numFmtId="176" fontId="90" fillId="0" borderId="0" applyFont="0" applyFill="0" applyBorder="0" applyAlignment="0" applyProtection="0"/>
    <xf numFmtId="211" fontId="90" fillId="0" borderId="0" applyFont="0" applyFill="0" applyBorder="0" applyAlignment="0" applyProtection="0"/>
    <xf numFmtId="176" fontId="90" fillId="0" borderId="0" applyFont="0" applyFill="0" applyBorder="0" applyAlignment="0" applyProtection="0"/>
    <xf numFmtId="43" fontId="90" fillId="0" borderId="0" applyFont="0" applyFill="0" applyBorder="0" applyAlignment="0" applyProtection="0"/>
    <xf numFmtId="213" fontId="90" fillId="0" borderId="0" applyFont="0" applyFill="0" applyBorder="0" applyAlignment="0" applyProtection="0"/>
    <xf numFmtId="169" fontId="90" fillId="0" borderId="0" applyFont="0" applyFill="0" applyBorder="0" applyAlignment="0" applyProtection="0"/>
    <xf numFmtId="175" fontId="90" fillId="0" borderId="0" applyFont="0" applyFill="0" applyBorder="0" applyAlignment="0" applyProtection="0"/>
    <xf numFmtId="175" fontId="90" fillId="0" borderId="0" applyFont="0" applyFill="0" applyBorder="0" applyAlignment="0" applyProtection="0"/>
    <xf numFmtId="175" fontId="90" fillId="0" borderId="0" applyFont="0" applyFill="0" applyBorder="0" applyAlignment="0" applyProtection="0"/>
    <xf numFmtId="169" fontId="90" fillId="0" borderId="0" applyFont="0" applyFill="0" applyBorder="0" applyAlignment="0" applyProtection="0"/>
    <xf numFmtId="211" fontId="90" fillId="0" borderId="0" applyFont="0" applyFill="0" applyBorder="0" applyAlignment="0" applyProtection="0"/>
    <xf numFmtId="214"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175" fontId="90" fillId="0" borderId="0" applyFont="0" applyFill="0" applyBorder="0" applyAlignment="0" applyProtection="0"/>
    <xf numFmtId="176" fontId="90" fillId="0" borderId="0" applyFont="0" applyFill="0" applyBorder="0" applyAlignment="0" applyProtection="0"/>
    <xf numFmtId="169" fontId="90" fillId="0" borderId="0" applyFont="0" applyFill="0" applyBorder="0" applyAlignment="0" applyProtection="0"/>
    <xf numFmtId="181"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75" fontId="90" fillId="0" borderId="0" applyFont="0" applyFill="0" applyBorder="0" applyAlignment="0" applyProtection="0"/>
    <xf numFmtId="43" fontId="90" fillId="0" borderId="0" applyFont="0" applyFill="0" applyBorder="0" applyAlignment="0" applyProtection="0"/>
    <xf numFmtId="211" fontId="90" fillId="0" borderId="0" applyFont="0" applyFill="0" applyBorder="0" applyAlignment="0" applyProtection="0"/>
    <xf numFmtId="0" fontId="90" fillId="0" borderId="0" applyFont="0" applyFill="0" applyBorder="0" applyAlignment="0" applyProtection="0"/>
    <xf numFmtId="175" fontId="90" fillId="0" borderId="0" applyFont="0" applyFill="0" applyBorder="0" applyAlignment="0" applyProtection="0"/>
    <xf numFmtId="175" fontId="90" fillId="0" borderId="0" applyFont="0" applyFill="0" applyBorder="0" applyAlignment="0" applyProtection="0"/>
    <xf numFmtId="175" fontId="90" fillId="0" borderId="0" applyFont="0" applyFill="0" applyBorder="0" applyAlignment="0" applyProtection="0"/>
    <xf numFmtId="213"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4"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43" fontId="90" fillId="0" borderId="0" applyFont="0" applyFill="0" applyBorder="0" applyAlignment="0" applyProtection="0"/>
    <xf numFmtId="175"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175" fontId="90" fillId="0" borderId="0" applyFont="0" applyFill="0" applyBorder="0" applyAlignment="0" applyProtection="0"/>
    <xf numFmtId="169" fontId="90" fillId="0" borderId="0" applyFont="0" applyFill="0" applyBorder="0" applyAlignment="0" applyProtection="0"/>
    <xf numFmtId="211" fontId="90" fillId="0" borderId="0" applyFont="0" applyFill="0" applyBorder="0" applyAlignment="0" applyProtection="0"/>
    <xf numFmtId="175" fontId="90" fillId="0" borderId="0" applyFont="0" applyFill="0" applyBorder="0" applyAlignment="0" applyProtection="0"/>
    <xf numFmtId="169" fontId="90" fillId="0" borderId="0" applyFont="0" applyFill="0" applyBorder="0" applyAlignment="0" applyProtection="0"/>
    <xf numFmtId="211" fontId="90" fillId="0" borderId="0" applyFont="0" applyFill="0" applyBorder="0" applyAlignment="0" applyProtection="0"/>
    <xf numFmtId="169" fontId="90" fillId="0" borderId="0" applyFont="0" applyFill="0" applyBorder="0" applyAlignment="0" applyProtection="0"/>
    <xf numFmtId="214" fontId="90" fillId="0" borderId="0" applyFont="0" applyFill="0" applyBorder="0" applyAlignment="0" applyProtection="0"/>
    <xf numFmtId="175" fontId="90" fillId="0" borderId="0" applyFont="0" applyFill="0" applyBorder="0" applyAlignment="0" applyProtection="0"/>
    <xf numFmtId="43" fontId="90" fillId="0" borderId="0" applyFont="0" applyFill="0" applyBorder="0" applyAlignment="0" applyProtection="0"/>
    <xf numFmtId="214" fontId="90" fillId="0" borderId="0" applyFont="0" applyFill="0" applyBorder="0" applyAlignment="0" applyProtection="0"/>
    <xf numFmtId="213" fontId="90" fillId="0" borderId="0" applyFont="0" applyFill="0" applyBorder="0" applyAlignment="0" applyProtection="0"/>
    <xf numFmtId="169"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169" fontId="90" fillId="0" borderId="0" applyFont="0" applyFill="0" applyBorder="0" applyAlignment="0" applyProtection="0"/>
    <xf numFmtId="214" fontId="90" fillId="0" borderId="0" applyFont="0" applyFill="0" applyBorder="0" applyAlignment="0" applyProtection="0"/>
    <xf numFmtId="175" fontId="90" fillId="0" borderId="0" applyFont="0" applyFill="0" applyBorder="0" applyAlignment="0" applyProtection="0"/>
    <xf numFmtId="176" fontId="90" fillId="0" borderId="0" applyFont="0" applyFill="0" applyBorder="0" applyAlignment="0" applyProtection="0"/>
    <xf numFmtId="176" fontId="90" fillId="0" borderId="0" applyFont="0" applyFill="0" applyBorder="0" applyAlignment="0" applyProtection="0"/>
    <xf numFmtId="211" fontId="90" fillId="0" borderId="0" applyFont="0" applyFill="0" applyBorder="0" applyAlignment="0" applyProtection="0"/>
    <xf numFmtId="176" fontId="90" fillId="0" borderId="0" applyFont="0" applyFill="0" applyBorder="0" applyAlignment="0" applyProtection="0"/>
    <xf numFmtId="211" fontId="90" fillId="0" borderId="0" applyFont="0" applyFill="0" applyBorder="0" applyAlignment="0" applyProtection="0"/>
    <xf numFmtId="169" fontId="90" fillId="0" borderId="0" applyFont="0" applyFill="0" applyBorder="0" applyAlignment="0" applyProtection="0"/>
    <xf numFmtId="215" fontId="90" fillId="0" borderId="0" applyFont="0" applyFill="0" applyBorder="0" applyAlignment="0" applyProtection="0"/>
    <xf numFmtId="216" fontId="90" fillId="0" borderId="0" applyFont="0" applyFill="0" applyBorder="0" applyAlignment="0" applyProtection="0"/>
    <xf numFmtId="214"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211" fontId="90" fillId="0" borderId="0" applyFont="0" applyFill="0" applyBorder="0" applyAlignment="0" applyProtection="0"/>
    <xf numFmtId="213" fontId="90" fillId="0" borderId="0" applyFont="0" applyFill="0" applyBorder="0" applyAlignment="0" applyProtection="0"/>
    <xf numFmtId="173" fontId="80" fillId="0" borderId="0" applyFont="0" applyFill="0" applyBorder="0" applyAlignment="0" applyProtection="0"/>
    <xf numFmtId="166" fontId="90" fillId="0" borderId="0" applyFont="0" applyFill="0" applyBorder="0" applyAlignment="0" applyProtection="0"/>
    <xf numFmtId="207" fontId="90" fillId="0" borderId="0" applyFont="0" applyFill="0" applyBorder="0" applyAlignment="0" applyProtection="0"/>
    <xf numFmtId="166" fontId="90" fillId="0" borderId="0" applyFont="0" applyFill="0" applyBorder="0" applyAlignment="0" applyProtection="0"/>
    <xf numFmtId="205"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209"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209" fontId="90" fillId="0" borderId="0" applyFont="0" applyFill="0" applyBorder="0" applyAlignment="0" applyProtection="0"/>
    <xf numFmtId="190" fontId="8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8" fontId="90" fillId="0" borderId="0" applyFont="0" applyFill="0" applyBorder="0" applyAlignment="0" applyProtection="0"/>
    <xf numFmtId="208" fontId="90" fillId="0" borderId="0" applyFont="0" applyFill="0" applyBorder="0" applyAlignment="0" applyProtection="0"/>
    <xf numFmtId="209" fontId="90" fillId="0" borderId="0" applyFont="0" applyFill="0" applyBorder="0" applyAlignment="0" applyProtection="0"/>
    <xf numFmtId="205"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209"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209" fontId="90" fillId="0" borderId="0" applyFont="0" applyFill="0" applyBorder="0" applyAlignment="0" applyProtection="0"/>
    <xf numFmtId="205"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207"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209" fontId="90" fillId="0" borderId="0" applyFont="0" applyFill="0" applyBorder="0" applyAlignment="0" applyProtection="0"/>
    <xf numFmtId="190" fontId="90" fillId="0" borderId="0" applyFont="0" applyFill="0" applyBorder="0" applyAlignment="0" applyProtection="0"/>
    <xf numFmtId="217" fontId="90" fillId="0" borderId="0" applyFont="0" applyFill="0" applyBorder="0" applyAlignment="0" applyProtection="0"/>
    <xf numFmtId="217" fontId="90" fillId="0" borderId="0" applyFont="0" applyFill="0" applyBorder="0" applyAlignment="0" applyProtection="0"/>
    <xf numFmtId="217" fontId="90" fillId="0" borderId="0" applyFont="0" applyFill="0" applyBorder="0" applyAlignment="0" applyProtection="0"/>
    <xf numFmtId="217" fontId="90" fillId="0" borderId="0" applyFont="0" applyFill="0" applyBorder="0" applyAlignment="0" applyProtection="0"/>
    <xf numFmtId="190" fontId="80" fillId="0" borderId="0" applyFont="0" applyFill="0" applyBorder="0" applyAlignment="0" applyProtection="0"/>
    <xf numFmtId="218" fontId="93" fillId="0" borderId="0" applyFont="0" applyFill="0" applyBorder="0" applyAlignment="0" applyProtection="0"/>
    <xf numFmtId="219" fontId="90" fillId="0" borderId="0" applyFont="0" applyFill="0" applyBorder="0" applyAlignment="0" applyProtection="0"/>
    <xf numFmtId="217" fontId="90" fillId="0" borderId="0" applyFont="0" applyFill="0" applyBorder="0" applyAlignment="0" applyProtection="0"/>
    <xf numFmtId="217" fontId="90" fillId="0" borderId="0" applyFont="0" applyFill="0" applyBorder="0" applyAlignment="0" applyProtection="0"/>
    <xf numFmtId="217" fontId="90" fillId="0" borderId="0" applyFont="0" applyFill="0" applyBorder="0" applyAlignment="0" applyProtection="0"/>
    <xf numFmtId="217" fontId="90" fillId="0" borderId="0" applyFont="0" applyFill="0" applyBorder="0" applyAlignment="0" applyProtection="0"/>
    <xf numFmtId="190" fontId="90" fillId="0" borderId="0" applyFont="0" applyFill="0" applyBorder="0" applyAlignment="0" applyProtection="0"/>
    <xf numFmtId="220" fontId="90" fillId="0" borderId="0" applyFont="0" applyFill="0" applyBorder="0" applyAlignment="0" applyProtection="0"/>
    <xf numFmtId="209"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205" fontId="90" fillId="0" borderId="0" applyFont="0" applyFill="0" applyBorder="0" applyAlignment="0" applyProtection="0"/>
    <xf numFmtId="211" fontId="90" fillId="0" borderId="0" applyFont="0" applyFill="0" applyBorder="0" applyAlignment="0" applyProtection="0"/>
    <xf numFmtId="212" fontId="90" fillId="0" borderId="0" applyFont="0" applyFill="0" applyBorder="0" applyAlignment="0" applyProtection="0"/>
    <xf numFmtId="169" fontId="90" fillId="0" borderId="0" applyFont="0" applyFill="0" applyBorder="0" applyAlignment="0" applyProtection="0"/>
    <xf numFmtId="175" fontId="90" fillId="0" borderId="0" applyFont="0" applyFill="0" applyBorder="0" applyAlignment="0" applyProtection="0"/>
    <xf numFmtId="43" fontId="90" fillId="0" borderId="0" applyFont="0" applyFill="0" applyBorder="0" applyAlignment="0" applyProtection="0"/>
    <xf numFmtId="181" fontId="90" fillId="0" borderId="0" applyFont="0" applyFill="0" applyBorder="0" applyAlignment="0" applyProtection="0"/>
    <xf numFmtId="176" fontId="90" fillId="0" borderId="0" applyFont="0" applyFill="0" applyBorder="0" applyAlignment="0" applyProtection="0"/>
    <xf numFmtId="211" fontId="90" fillId="0" borderId="0" applyFont="0" applyFill="0" applyBorder="0" applyAlignment="0" applyProtection="0"/>
    <xf numFmtId="176" fontId="90" fillId="0" borderId="0" applyFont="0" applyFill="0" applyBorder="0" applyAlignment="0" applyProtection="0"/>
    <xf numFmtId="43" fontId="90" fillId="0" borderId="0" applyFont="0" applyFill="0" applyBorder="0" applyAlignment="0" applyProtection="0"/>
    <xf numFmtId="213" fontId="90" fillId="0" borderId="0" applyFont="0" applyFill="0" applyBorder="0" applyAlignment="0" applyProtection="0"/>
    <xf numFmtId="169" fontId="90" fillId="0" borderId="0" applyFont="0" applyFill="0" applyBorder="0" applyAlignment="0" applyProtection="0"/>
    <xf numFmtId="175" fontId="90" fillId="0" borderId="0" applyFont="0" applyFill="0" applyBorder="0" applyAlignment="0" applyProtection="0"/>
    <xf numFmtId="175" fontId="90" fillId="0" borderId="0" applyFont="0" applyFill="0" applyBorder="0" applyAlignment="0" applyProtection="0"/>
    <xf numFmtId="175" fontId="90" fillId="0" borderId="0" applyFont="0" applyFill="0" applyBorder="0" applyAlignment="0" applyProtection="0"/>
    <xf numFmtId="169" fontId="90" fillId="0" borderId="0" applyFont="0" applyFill="0" applyBorder="0" applyAlignment="0" applyProtection="0"/>
    <xf numFmtId="211" fontId="90" fillId="0" borderId="0" applyFont="0" applyFill="0" applyBorder="0" applyAlignment="0" applyProtection="0"/>
    <xf numFmtId="214"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175" fontId="90" fillId="0" borderId="0" applyFont="0" applyFill="0" applyBorder="0" applyAlignment="0" applyProtection="0"/>
    <xf numFmtId="176" fontId="90" fillId="0" borderId="0" applyFont="0" applyFill="0" applyBorder="0" applyAlignment="0" applyProtection="0"/>
    <xf numFmtId="169" fontId="90" fillId="0" borderId="0" applyFont="0" applyFill="0" applyBorder="0" applyAlignment="0" applyProtection="0"/>
    <xf numFmtId="181"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75" fontId="90" fillId="0" borderId="0" applyFont="0" applyFill="0" applyBorder="0" applyAlignment="0" applyProtection="0"/>
    <xf numFmtId="43" fontId="90" fillId="0" borderId="0" applyFont="0" applyFill="0" applyBorder="0" applyAlignment="0" applyProtection="0"/>
    <xf numFmtId="211" fontId="90" fillId="0" borderId="0" applyFont="0" applyFill="0" applyBorder="0" applyAlignment="0" applyProtection="0"/>
    <xf numFmtId="0" fontId="90" fillId="0" borderId="0" applyFont="0" applyFill="0" applyBorder="0" applyAlignment="0" applyProtection="0"/>
    <xf numFmtId="175" fontId="90" fillId="0" borderId="0" applyFont="0" applyFill="0" applyBorder="0" applyAlignment="0" applyProtection="0"/>
    <xf numFmtId="175" fontId="90" fillId="0" borderId="0" applyFont="0" applyFill="0" applyBorder="0" applyAlignment="0" applyProtection="0"/>
    <xf numFmtId="175" fontId="90" fillId="0" borderId="0" applyFont="0" applyFill="0" applyBorder="0" applyAlignment="0" applyProtection="0"/>
    <xf numFmtId="213"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4"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43" fontId="90" fillId="0" borderId="0" applyFont="0" applyFill="0" applyBorder="0" applyAlignment="0" applyProtection="0"/>
    <xf numFmtId="175"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175" fontId="90" fillId="0" borderId="0" applyFont="0" applyFill="0" applyBorder="0" applyAlignment="0" applyProtection="0"/>
    <xf numFmtId="169" fontId="90" fillId="0" borderId="0" applyFont="0" applyFill="0" applyBorder="0" applyAlignment="0" applyProtection="0"/>
    <xf numFmtId="211" fontId="90" fillId="0" borderId="0" applyFont="0" applyFill="0" applyBorder="0" applyAlignment="0" applyProtection="0"/>
    <xf numFmtId="175" fontId="90" fillId="0" borderId="0" applyFont="0" applyFill="0" applyBorder="0" applyAlignment="0" applyProtection="0"/>
    <xf numFmtId="169" fontId="90" fillId="0" borderId="0" applyFont="0" applyFill="0" applyBorder="0" applyAlignment="0" applyProtection="0"/>
    <xf numFmtId="211" fontId="90" fillId="0" borderId="0" applyFont="0" applyFill="0" applyBorder="0" applyAlignment="0" applyProtection="0"/>
    <xf numFmtId="169" fontId="90" fillId="0" borderId="0" applyFont="0" applyFill="0" applyBorder="0" applyAlignment="0" applyProtection="0"/>
    <xf numFmtId="214" fontId="90" fillId="0" borderId="0" applyFont="0" applyFill="0" applyBorder="0" applyAlignment="0" applyProtection="0"/>
    <xf numFmtId="175" fontId="90" fillId="0" borderId="0" applyFont="0" applyFill="0" applyBorder="0" applyAlignment="0" applyProtection="0"/>
    <xf numFmtId="43" fontId="90" fillId="0" borderId="0" applyFont="0" applyFill="0" applyBorder="0" applyAlignment="0" applyProtection="0"/>
    <xf numFmtId="214" fontId="90" fillId="0" borderId="0" applyFont="0" applyFill="0" applyBorder="0" applyAlignment="0" applyProtection="0"/>
    <xf numFmtId="213" fontId="90" fillId="0" borderId="0" applyFont="0" applyFill="0" applyBorder="0" applyAlignment="0" applyProtection="0"/>
    <xf numFmtId="169"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169" fontId="90" fillId="0" borderId="0" applyFont="0" applyFill="0" applyBorder="0" applyAlignment="0" applyProtection="0"/>
    <xf numFmtId="214" fontId="90" fillId="0" borderId="0" applyFont="0" applyFill="0" applyBorder="0" applyAlignment="0" applyProtection="0"/>
    <xf numFmtId="175" fontId="90" fillId="0" borderId="0" applyFont="0" applyFill="0" applyBorder="0" applyAlignment="0" applyProtection="0"/>
    <xf numFmtId="176" fontId="90" fillId="0" borderId="0" applyFont="0" applyFill="0" applyBorder="0" applyAlignment="0" applyProtection="0"/>
    <xf numFmtId="176" fontId="90" fillId="0" borderId="0" applyFont="0" applyFill="0" applyBorder="0" applyAlignment="0" applyProtection="0"/>
    <xf numFmtId="211" fontId="90" fillId="0" borderId="0" applyFont="0" applyFill="0" applyBorder="0" applyAlignment="0" applyProtection="0"/>
    <xf numFmtId="176" fontId="90" fillId="0" borderId="0" applyFont="0" applyFill="0" applyBorder="0" applyAlignment="0" applyProtection="0"/>
    <xf numFmtId="211" fontId="90" fillId="0" borderId="0" applyFont="0" applyFill="0" applyBorder="0" applyAlignment="0" applyProtection="0"/>
    <xf numFmtId="169" fontId="90" fillId="0" borderId="0" applyFont="0" applyFill="0" applyBorder="0" applyAlignment="0" applyProtection="0"/>
    <xf numFmtId="215" fontId="90" fillId="0" borderId="0" applyFont="0" applyFill="0" applyBorder="0" applyAlignment="0" applyProtection="0"/>
    <xf numFmtId="216" fontId="90" fillId="0" borderId="0" applyFont="0" applyFill="0" applyBorder="0" applyAlignment="0" applyProtection="0"/>
    <xf numFmtId="175" fontId="80" fillId="0" borderId="0" applyFont="0" applyFill="0" applyBorder="0" applyAlignment="0" applyProtection="0"/>
    <xf numFmtId="214"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211" fontId="90" fillId="0" borderId="0" applyFont="0" applyFill="0" applyBorder="0" applyAlignment="0" applyProtection="0"/>
    <xf numFmtId="213" fontId="90" fillId="0" borderId="0" applyFont="0" applyFill="0" applyBorder="0" applyAlignment="0" applyProtection="0"/>
    <xf numFmtId="206" fontId="90" fillId="0" borderId="0" applyFont="0" applyFill="0" applyBorder="0" applyAlignment="0" applyProtection="0"/>
    <xf numFmtId="221" fontId="90" fillId="0" borderId="0" applyFont="0" applyFill="0" applyBorder="0" applyAlignment="0" applyProtection="0"/>
    <xf numFmtId="167" fontId="90" fillId="0" borderId="0" applyFont="0" applyFill="0" applyBorder="0" applyAlignment="0" applyProtection="0"/>
    <xf numFmtId="173" fontId="90" fillId="0" borderId="0" applyFont="0" applyFill="0" applyBorder="0" applyAlignment="0" applyProtection="0"/>
    <xf numFmtId="41" fontId="90" fillId="0" borderId="0" applyFont="0" applyFill="0" applyBorder="0" applyAlignment="0" applyProtection="0"/>
    <xf numFmtId="180" fontId="90" fillId="0" borderId="0" applyFont="0" applyFill="0" applyBorder="0" applyAlignment="0" applyProtection="0"/>
    <xf numFmtId="222" fontId="90" fillId="0" borderId="0" applyFont="0" applyFill="0" applyBorder="0" applyAlignment="0" applyProtection="0"/>
    <xf numFmtId="206" fontId="90" fillId="0" borderId="0" applyFont="0" applyFill="0" applyBorder="0" applyAlignment="0" applyProtection="0"/>
    <xf numFmtId="222" fontId="90" fillId="0" borderId="0" applyFont="0" applyFill="0" applyBorder="0" applyAlignment="0" applyProtection="0"/>
    <xf numFmtId="41" fontId="90" fillId="0" borderId="0" applyFont="0" applyFill="0" applyBorder="0" applyAlignment="0" applyProtection="0"/>
    <xf numFmtId="223" fontId="90" fillId="0" borderId="0" applyFont="0" applyFill="0" applyBorder="0" applyAlignment="0" applyProtection="0"/>
    <xf numFmtId="167" fontId="90" fillId="0" borderId="0" applyFont="0" applyFill="0" applyBorder="0" applyAlignment="0" applyProtection="0"/>
    <xf numFmtId="173" fontId="90" fillId="0" borderId="0" applyFont="0" applyFill="0" applyBorder="0" applyAlignment="0" applyProtection="0"/>
    <xf numFmtId="173" fontId="90" fillId="0" borderId="0" applyFont="0" applyFill="0" applyBorder="0" applyAlignment="0" applyProtection="0"/>
    <xf numFmtId="173" fontId="90" fillId="0" borderId="0" applyFont="0" applyFill="0" applyBorder="0" applyAlignment="0" applyProtection="0"/>
    <xf numFmtId="167" fontId="90" fillId="0" borderId="0" applyFont="0" applyFill="0" applyBorder="0" applyAlignment="0" applyProtection="0"/>
    <xf numFmtId="206" fontId="90" fillId="0" borderId="0" applyFont="0" applyFill="0" applyBorder="0" applyAlignment="0" applyProtection="0"/>
    <xf numFmtId="224"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73" fontId="90" fillId="0" borderId="0" applyFont="0" applyFill="0" applyBorder="0" applyAlignment="0" applyProtection="0"/>
    <xf numFmtId="222" fontId="90" fillId="0" borderId="0" applyFont="0" applyFill="0" applyBorder="0" applyAlignment="0" applyProtection="0"/>
    <xf numFmtId="167" fontId="90" fillId="0" borderId="0" applyFont="0" applyFill="0" applyBorder="0" applyAlignment="0" applyProtection="0"/>
    <xf numFmtId="180" fontId="90" fillId="0" borderId="0" applyFont="0" applyFill="0" applyBorder="0" applyAlignment="0" applyProtection="0"/>
    <xf numFmtId="41" fontId="90" fillId="0" borderId="0" applyFont="0" applyFill="0" applyBorder="0" applyAlignment="0" applyProtection="0"/>
    <xf numFmtId="41" fontId="90" fillId="0" borderId="0" applyFont="0" applyFill="0" applyBorder="0" applyAlignment="0" applyProtection="0"/>
    <xf numFmtId="41" fontId="90" fillId="0" borderId="0" applyFont="0" applyFill="0" applyBorder="0" applyAlignment="0" applyProtection="0"/>
    <xf numFmtId="41" fontId="90" fillId="0" borderId="0" applyFont="0" applyFill="0" applyBorder="0" applyAlignment="0" applyProtection="0"/>
    <xf numFmtId="173" fontId="90" fillId="0" borderId="0" applyFont="0" applyFill="0" applyBorder="0" applyAlignment="0" applyProtection="0"/>
    <xf numFmtId="41" fontId="90" fillId="0" borderId="0" applyFont="0" applyFill="0" applyBorder="0" applyAlignment="0" applyProtection="0"/>
    <xf numFmtId="206" fontId="90" fillId="0" borderId="0" applyFont="0" applyFill="0" applyBorder="0" applyAlignment="0" applyProtection="0"/>
    <xf numFmtId="206" fontId="80" fillId="0" borderId="0" applyFont="0" applyFill="0" applyBorder="0" applyAlignment="0" applyProtection="0"/>
    <xf numFmtId="173" fontId="90" fillId="0" borderId="0" applyFont="0" applyFill="0" applyBorder="0" applyAlignment="0" applyProtection="0"/>
    <xf numFmtId="173" fontId="90" fillId="0" borderId="0" applyFont="0" applyFill="0" applyBorder="0" applyAlignment="0" applyProtection="0"/>
    <xf numFmtId="173" fontId="90" fillId="0" borderId="0" applyFont="0" applyFill="0" applyBorder="0" applyAlignment="0" applyProtection="0"/>
    <xf numFmtId="223" fontId="90" fillId="0" borderId="0" applyFont="0" applyFill="0" applyBorder="0" applyAlignment="0" applyProtection="0"/>
    <xf numFmtId="206" fontId="90" fillId="0" borderId="0" applyFont="0" applyFill="0" applyBorder="0" applyAlignment="0" applyProtection="0"/>
    <xf numFmtId="225" fontId="90" fillId="0" borderId="0" applyFont="0" applyFill="0" applyBorder="0" applyAlignment="0" applyProtection="0"/>
    <xf numFmtId="206" fontId="90" fillId="0" borderId="0" applyFont="0" applyFill="0" applyBorder="0" applyAlignment="0" applyProtection="0"/>
    <xf numFmtId="224" fontId="90" fillId="0" borderId="0" applyFont="0" applyFill="0" applyBorder="0" applyAlignment="0" applyProtection="0"/>
    <xf numFmtId="206" fontId="90" fillId="0" borderId="0" applyFont="0" applyFill="0" applyBorder="0" applyAlignment="0" applyProtection="0"/>
    <xf numFmtId="206" fontId="90" fillId="0" borderId="0" applyFont="0" applyFill="0" applyBorder="0" applyAlignment="0" applyProtection="0"/>
    <xf numFmtId="206" fontId="90" fillId="0" borderId="0" applyFont="0" applyFill="0" applyBorder="0" applyAlignment="0" applyProtection="0"/>
    <xf numFmtId="206" fontId="90" fillId="0" borderId="0" applyFont="0" applyFill="0" applyBorder="0" applyAlignment="0" applyProtection="0"/>
    <xf numFmtId="206" fontId="90" fillId="0" borderId="0" applyFont="0" applyFill="0" applyBorder="0" applyAlignment="0" applyProtection="0"/>
    <xf numFmtId="206" fontId="90" fillId="0" borderId="0" applyFont="0" applyFill="0" applyBorder="0" applyAlignment="0" applyProtection="0"/>
    <xf numFmtId="206" fontId="90" fillId="0" borderId="0" applyFont="0" applyFill="0" applyBorder="0" applyAlignment="0" applyProtection="0"/>
    <xf numFmtId="206" fontId="90" fillId="0" borderId="0" applyFont="0" applyFill="0" applyBorder="0" applyAlignment="0" applyProtection="0"/>
    <xf numFmtId="206" fontId="90" fillId="0" borderId="0" applyFont="0" applyFill="0" applyBorder="0" applyAlignment="0" applyProtection="0"/>
    <xf numFmtId="41" fontId="90" fillId="0" borderId="0" applyFont="0" applyFill="0" applyBorder="0" applyAlignment="0" applyProtection="0"/>
    <xf numFmtId="173"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73" fontId="90" fillId="0" borderId="0" applyFont="0" applyFill="0" applyBorder="0" applyAlignment="0" applyProtection="0"/>
    <xf numFmtId="167" fontId="90" fillId="0" borderId="0" applyFont="0" applyFill="0" applyBorder="0" applyAlignment="0" applyProtection="0"/>
    <xf numFmtId="206" fontId="90" fillId="0" borderId="0" applyFont="0" applyFill="0" applyBorder="0" applyAlignment="0" applyProtection="0"/>
    <xf numFmtId="173" fontId="90" fillId="0" borderId="0" applyFont="0" applyFill="0" applyBorder="0" applyAlignment="0" applyProtection="0"/>
    <xf numFmtId="167" fontId="90" fillId="0" borderId="0" applyFont="0" applyFill="0" applyBorder="0" applyAlignment="0" applyProtection="0"/>
    <xf numFmtId="206" fontId="90" fillId="0" borderId="0" applyFont="0" applyFill="0" applyBorder="0" applyAlignment="0" applyProtection="0"/>
    <xf numFmtId="167" fontId="90" fillId="0" borderId="0" applyFont="0" applyFill="0" applyBorder="0" applyAlignment="0" applyProtection="0"/>
    <xf numFmtId="224" fontId="90" fillId="0" borderId="0" applyFont="0" applyFill="0" applyBorder="0" applyAlignment="0" applyProtection="0"/>
    <xf numFmtId="173" fontId="90" fillId="0" borderId="0" applyFont="0" applyFill="0" applyBorder="0" applyAlignment="0" applyProtection="0"/>
    <xf numFmtId="41" fontId="90" fillId="0" borderId="0" applyFont="0" applyFill="0" applyBorder="0" applyAlignment="0" applyProtection="0"/>
    <xf numFmtId="224" fontId="90" fillId="0" borderId="0" applyFont="0" applyFill="0" applyBorder="0" applyAlignment="0" applyProtection="0"/>
    <xf numFmtId="223" fontId="90" fillId="0" borderId="0" applyFont="0" applyFill="0" applyBorder="0" applyAlignment="0" applyProtection="0"/>
    <xf numFmtId="167" fontId="90" fillId="0" borderId="0" applyFont="0" applyFill="0" applyBorder="0" applyAlignment="0" applyProtection="0"/>
    <xf numFmtId="206" fontId="90" fillId="0" borderId="0" applyFont="0" applyFill="0" applyBorder="0" applyAlignment="0" applyProtection="0"/>
    <xf numFmtId="206" fontId="90" fillId="0" borderId="0" applyFont="0" applyFill="0" applyBorder="0" applyAlignment="0" applyProtection="0"/>
    <xf numFmtId="167" fontId="90" fillId="0" borderId="0" applyFont="0" applyFill="0" applyBorder="0" applyAlignment="0" applyProtection="0"/>
    <xf numFmtId="224" fontId="90" fillId="0" borderId="0" applyFont="0" applyFill="0" applyBorder="0" applyAlignment="0" applyProtection="0"/>
    <xf numFmtId="173" fontId="90" fillId="0" borderId="0" applyFont="0" applyFill="0" applyBorder="0" applyAlignment="0" applyProtection="0"/>
    <xf numFmtId="222" fontId="90" fillId="0" borderId="0" applyFont="0" applyFill="0" applyBorder="0" applyAlignment="0" applyProtection="0"/>
    <xf numFmtId="222" fontId="90" fillId="0" borderId="0" applyFont="0" applyFill="0" applyBorder="0" applyAlignment="0" applyProtection="0"/>
    <xf numFmtId="206" fontId="90" fillId="0" borderId="0" applyFont="0" applyFill="0" applyBorder="0" applyAlignment="0" applyProtection="0"/>
    <xf numFmtId="222" fontId="90" fillId="0" borderId="0" applyFont="0" applyFill="0" applyBorder="0" applyAlignment="0" applyProtection="0"/>
    <xf numFmtId="206" fontId="90" fillId="0" borderId="0" applyFont="0" applyFill="0" applyBorder="0" applyAlignment="0" applyProtection="0"/>
    <xf numFmtId="167" fontId="90" fillId="0" borderId="0" applyFont="0" applyFill="0" applyBorder="0" applyAlignment="0" applyProtection="0"/>
    <xf numFmtId="226" fontId="90" fillId="0" borderId="0" applyFont="0" applyFill="0" applyBorder="0" applyAlignment="0" applyProtection="0"/>
    <xf numFmtId="227" fontId="90" fillId="0" borderId="0" applyFont="0" applyFill="0" applyBorder="0" applyAlignment="0" applyProtection="0"/>
    <xf numFmtId="224"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206" fontId="90" fillId="0" borderId="0" applyFont="0" applyFill="0" applyBorder="0" applyAlignment="0" applyProtection="0"/>
    <xf numFmtId="223" fontId="90" fillId="0" borderId="0" applyFont="0" applyFill="0" applyBorder="0" applyAlignment="0" applyProtection="0"/>
    <xf numFmtId="205"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209"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209" fontId="90" fillId="0" borderId="0" applyFont="0" applyFill="0" applyBorder="0" applyAlignment="0" applyProtection="0"/>
    <xf numFmtId="190" fontId="8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208" fontId="90" fillId="0" borderId="0" applyFont="0" applyFill="0" applyBorder="0" applyAlignment="0" applyProtection="0"/>
    <xf numFmtId="208" fontId="90" fillId="0" borderId="0" applyFont="0" applyFill="0" applyBorder="0" applyAlignment="0" applyProtection="0"/>
    <xf numFmtId="209" fontId="90" fillId="0" borderId="0" applyFont="0" applyFill="0" applyBorder="0" applyAlignment="0" applyProtection="0"/>
    <xf numFmtId="205"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209"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209" fontId="90" fillId="0" borderId="0" applyFont="0" applyFill="0" applyBorder="0" applyAlignment="0" applyProtection="0"/>
    <xf numFmtId="205"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207"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209" fontId="90" fillId="0" borderId="0" applyFont="0" applyFill="0" applyBorder="0" applyAlignment="0" applyProtection="0"/>
    <xf numFmtId="190" fontId="90" fillId="0" borderId="0" applyFont="0" applyFill="0" applyBorder="0" applyAlignment="0" applyProtection="0"/>
    <xf numFmtId="217" fontId="90" fillId="0" borderId="0" applyFont="0" applyFill="0" applyBorder="0" applyAlignment="0" applyProtection="0"/>
    <xf numFmtId="217" fontId="90" fillId="0" borderId="0" applyFont="0" applyFill="0" applyBorder="0" applyAlignment="0" applyProtection="0"/>
    <xf numFmtId="217" fontId="90" fillId="0" borderId="0" applyFont="0" applyFill="0" applyBorder="0" applyAlignment="0" applyProtection="0"/>
    <xf numFmtId="217" fontId="90" fillId="0" borderId="0" applyFont="0" applyFill="0" applyBorder="0" applyAlignment="0" applyProtection="0"/>
    <xf numFmtId="190" fontId="80" fillId="0" borderId="0" applyFont="0" applyFill="0" applyBorder="0" applyAlignment="0" applyProtection="0"/>
    <xf numFmtId="218" fontId="93" fillId="0" borderId="0" applyFont="0" applyFill="0" applyBorder="0" applyAlignment="0" applyProtection="0"/>
    <xf numFmtId="219" fontId="90" fillId="0" borderId="0" applyFont="0" applyFill="0" applyBorder="0" applyAlignment="0" applyProtection="0"/>
    <xf numFmtId="217" fontId="90" fillId="0" borderId="0" applyFont="0" applyFill="0" applyBorder="0" applyAlignment="0" applyProtection="0"/>
    <xf numFmtId="217" fontId="90" fillId="0" borderId="0" applyFont="0" applyFill="0" applyBorder="0" applyAlignment="0" applyProtection="0"/>
    <xf numFmtId="217" fontId="90" fillId="0" borderId="0" applyFont="0" applyFill="0" applyBorder="0" applyAlignment="0" applyProtection="0"/>
    <xf numFmtId="217" fontId="90" fillId="0" borderId="0" applyFont="0" applyFill="0" applyBorder="0" applyAlignment="0" applyProtection="0"/>
    <xf numFmtId="190" fontId="90" fillId="0" borderId="0" applyFont="0" applyFill="0" applyBorder="0" applyAlignment="0" applyProtection="0"/>
    <xf numFmtId="220" fontId="90" fillId="0" borderId="0" applyFont="0" applyFill="0" applyBorder="0" applyAlignment="0" applyProtection="0"/>
    <xf numFmtId="173" fontId="80" fillId="0" borderId="0" applyFont="0" applyFill="0" applyBorder="0" applyAlignment="0" applyProtection="0"/>
    <xf numFmtId="209"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205" fontId="90" fillId="0" borderId="0" applyFont="0" applyFill="0" applyBorder="0" applyAlignment="0" applyProtection="0"/>
    <xf numFmtId="175" fontId="80" fillId="0" borderId="0" applyFont="0" applyFill="0" applyBorder="0" applyAlignment="0" applyProtection="0"/>
    <xf numFmtId="206" fontId="90" fillId="0" borderId="0" applyFont="0" applyFill="0" applyBorder="0" applyAlignment="0" applyProtection="0"/>
    <xf numFmtId="221" fontId="90" fillId="0" borderId="0" applyFont="0" applyFill="0" applyBorder="0" applyAlignment="0" applyProtection="0"/>
    <xf numFmtId="167" fontId="90" fillId="0" borderId="0" applyFont="0" applyFill="0" applyBorder="0" applyAlignment="0" applyProtection="0"/>
    <xf numFmtId="173" fontId="90" fillId="0" borderId="0" applyFont="0" applyFill="0" applyBorder="0" applyAlignment="0" applyProtection="0"/>
    <xf numFmtId="41" fontId="90" fillId="0" borderId="0" applyFont="0" applyFill="0" applyBorder="0" applyAlignment="0" applyProtection="0"/>
    <xf numFmtId="180" fontId="90" fillId="0" borderId="0" applyFont="0" applyFill="0" applyBorder="0" applyAlignment="0" applyProtection="0"/>
    <xf numFmtId="222" fontId="90" fillId="0" borderId="0" applyFont="0" applyFill="0" applyBorder="0" applyAlignment="0" applyProtection="0"/>
    <xf numFmtId="206" fontId="90" fillId="0" borderId="0" applyFont="0" applyFill="0" applyBorder="0" applyAlignment="0" applyProtection="0"/>
    <xf numFmtId="222" fontId="90" fillId="0" borderId="0" applyFont="0" applyFill="0" applyBorder="0" applyAlignment="0" applyProtection="0"/>
    <xf numFmtId="41" fontId="90" fillId="0" borderId="0" applyFont="0" applyFill="0" applyBorder="0" applyAlignment="0" applyProtection="0"/>
    <xf numFmtId="223" fontId="90" fillId="0" borderId="0" applyFont="0" applyFill="0" applyBorder="0" applyAlignment="0" applyProtection="0"/>
    <xf numFmtId="167" fontId="90" fillId="0" borderId="0" applyFont="0" applyFill="0" applyBorder="0" applyAlignment="0" applyProtection="0"/>
    <xf numFmtId="173" fontId="90" fillId="0" borderId="0" applyFont="0" applyFill="0" applyBorder="0" applyAlignment="0" applyProtection="0"/>
    <xf numFmtId="173" fontId="90" fillId="0" borderId="0" applyFont="0" applyFill="0" applyBorder="0" applyAlignment="0" applyProtection="0"/>
    <xf numFmtId="173" fontId="90" fillId="0" borderId="0" applyFont="0" applyFill="0" applyBorder="0" applyAlignment="0" applyProtection="0"/>
    <xf numFmtId="167" fontId="90" fillId="0" borderId="0" applyFont="0" applyFill="0" applyBorder="0" applyAlignment="0" applyProtection="0"/>
    <xf numFmtId="206" fontId="90" fillId="0" borderId="0" applyFont="0" applyFill="0" applyBorder="0" applyAlignment="0" applyProtection="0"/>
    <xf numFmtId="224"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73" fontId="90" fillId="0" borderId="0" applyFont="0" applyFill="0" applyBorder="0" applyAlignment="0" applyProtection="0"/>
    <xf numFmtId="222" fontId="90" fillId="0" borderId="0" applyFont="0" applyFill="0" applyBorder="0" applyAlignment="0" applyProtection="0"/>
    <xf numFmtId="167" fontId="90" fillId="0" borderId="0" applyFont="0" applyFill="0" applyBorder="0" applyAlignment="0" applyProtection="0"/>
    <xf numFmtId="180" fontId="90" fillId="0" borderId="0" applyFont="0" applyFill="0" applyBorder="0" applyAlignment="0" applyProtection="0"/>
    <xf numFmtId="41" fontId="90" fillId="0" borderId="0" applyFont="0" applyFill="0" applyBorder="0" applyAlignment="0" applyProtection="0"/>
    <xf numFmtId="41" fontId="90" fillId="0" borderId="0" applyFont="0" applyFill="0" applyBorder="0" applyAlignment="0" applyProtection="0"/>
    <xf numFmtId="41" fontId="90" fillId="0" borderId="0" applyFont="0" applyFill="0" applyBorder="0" applyAlignment="0" applyProtection="0"/>
    <xf numFmtId="41" fontId="90" fillId="0" borderId="0" applyFont="0" applyFill="0" applyBorder="0" applyAlignment="0" applyProtection="0"/>
    <xf numFmtId="173" fontId="90" fillId="0" borderId="0" applyFont="0" applyFill="0" applyBorder="0" applyAlignment="0" applyProtection="0"/>
    <xf numFmtId="41" fontId="90" fillId="0" borderId="0" applyFont="0" applyFill="0" applyBorder="0" applyAlignment="0" applyProtection="0"/>
    <xf numFmtId="206" fontId="90" fillId="0" borderId="0" applyFont="0" applyFill="0" applyBorder="0" applyAlignment="0" applyProtection="0"/>
    <xf numFmtId="206" fontId="80" fillId="0" borderId="0" applyFont="0" applyFill="0" applyBorder="0" applyAlignment="0" applyProtection="0"/>
    <xf numFmtId="173" fontId="90" fillId="0" borderId="0" applyFont="0" applyFill="0" applyBorder="0" applyAlignment="0" applyProtection="0"/>
    <xf numFmtId="173" fontId="90" fillId="0" borderId="0" applyFont="0" applyFill="0" applyBorder="0" applyAlignment="0" applyProtection="0"/>
    <xf numFmtId="173" fontId="90" fillId="0" borderId="0" applyFont="0" applyFill="0" applyBorder="0" applyAlignment="0" applyProtection="0"/>
    <xf numFmtId="223" fontId="90" fillId="0" borderId="0" applyFont="0" applyFill="0" applyBorder="0" applyAlignment="0" applyProtection="0"/>
    <xf numFmtId="206" fontId="90" fillId="0" borderId="0" applyFont="0" applyFill="0" applyBorder="0" applyAlignment="0" applyProtection="0"/>
    <xf numFmtId="225" fontId="90" fillId="0" borderId="0" applyFont="0" applyFill="0" applyBorder="0" applyAlignment="0" applyProtection="0"/>
    <xf numFmtId="206" fontId="90" fillId="0" borderId="0" applyFont="0" applyFill="0" applyBorder="0" applyAlignment="0" applyProtection="0"/>
    <xf numFmtId="224" fontId="90" fillId="0" borderId="0" applyFont="0" applyFill="0" applyBorder="0" applyAlignment="0" applyProtection="0"/>
    <xf numFmtId="206" fontId="90" fillId="0" borderId="0" applyFont="0" applyFill="0" applyBorder="0" applyAlignment="0" applyProtection="0"/>
    <xf numFmtId="206" fontId="90" fillId="0" borderId="0" applyFont="0" applyFill="0" applyBorder="0" applyAlignment="0" applyProtection="0"/>
    <xf numFmtId="206" fontId="90" fillId="0" borderId="0" applyFont="0" applyFill="0" applyBorder="0" applyAlignment="0" applyProtection="0"/>
    <xf numFmtId="206" fontId="90" fillId="0" borderId="0" applyFont="0" applyFill="0" applyBorder="0" applyAlignment="0" applyProtection="0"/>
    <xf numFmtId="206" fontId="90" fillId="0" borderId="0" applyFont="0" applyFill="0" applyBorder="0" applyAlignment="0" applyProtection="0"/>
    <xf numFmtId="206" fontId="90" fillId="0" borderId="0" applyFont="0" applyFill="0" applyBorder="0" applyAlignment="0" applyProtection="0"/>
    <xf numFmtId="206" fontId="90" fillId="0" borderId="0" applyFont="0" applyFill="0" applyBorder="0" applyAlignment="0" applyProtection="0"/>
    <xf numFmtId="206" fontId="90" fillId="0" borderId="0" applyFont="0" applyFill="0" applyBorder="0" applyAlignment="0" applyProtection="0"/>
    <xf numFmtId="206" fontId="90" fillId="0" borderId="0" applyFont="0" applyFill="0" applyBorder="0" applyAlignment="0" applyProtection="0"/>
    <xf numFmtId="41" fontId="90" fillId="0" borderId="0" applyFont="0" applyFill="0" applyBorder="0" applyAlignment="0" applyProtection="0"/>
    <xf numFmtId="173"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73" fontId="90" fillId="0" borderId="0" applyFont="0" applyFill="0" applyBorder="0" applyAlignment="0" applyProtection="0"/>
    <xf numFmtId="167" fontId="90" fillId="0" borderId="0" applyFont="0" applyFill="0" applyBorder="0" applyAlignment="0" applyProtection="0"/>
    <xf numFmtId="206" fontId="90" fillId="0" borderId="0" applyFont="0" applyFill="0" applyBorder="0" applyAlignment="0" applyProtection="0"/>
    <xf numFmtId="173" fontId="90" fillId="0" borderId="0" applyFont="0" applyFill="0" applyBorder="0" applyAlignment="0" applyProtection="0"/>
    <xf numFmtId="167" fontId="90" fillId="0" borderId="0" applyFont="0" applyFill="0" applyBorder="0" applyAlignment="0" applyProtection="0"/>
    <xf numFmtId="206" fontId="90" fillId="0" borderId="0" applyFont="0" applyFill="0" applyBorder="0" applyAlignment="0" applyProtection="0"/>
    <xf numFmtId="167" fontId="90" fillId="0" borderId="0" applyFont="0" applyFill="0" applyBorder="0" applyAlignment="0" applyProtection="0"/>
    <xf numFmtId="224" fontId="90" fillId="0" borderId="0" applyFont="0" applyFill="0" applyBorder="0" applyAlignment="0" applyProtection="0"/>
    <xf numFmtId="173" fontId="90" fillId="0" borderId="0" applyFont="0" applyFill="0" applyBorder="0" applyAlignment="0" applyProtection="0"/>
    <xf numFmtId="41" fontId="90" fillId="0" borderId="0" applyFont="0" applyFill="0" applyBorder="0" applyAlignment="0" applyProtection="0"/>
    <xf numFmtId="224" fontId="90" fillId="0" borderId="0" applyFont="0" applyFill="0" applyBorder="0" applyAlignment="0" applyProtection="0"/>
    <xf numFmtId="223" fontId="90" fillId="0" borderId="0" applyFont="0" applyFill="0" applyBorder="0" applyAlignment="0" applyProtection="0"/>
    <xf numFmtId="167" fontId="90" fillId="0" borderId="0" applyFont="0" applyFill="0" applyBorder="0" applyAlignment="0" applyProtection="0"/>
    <xf numFmtId="206" fontId="90" fillId="0" borderId="0" applyFont="0" applyFill="0" applyBorder="0" applyAlignment="0" applyProtection="0"/>
    <xf numFmtId="206" fontId="90" fillId="0" borderId="0" applyFont="0" applyFill="0" applyBorder="0" applyAlignment="0" applyProtection="0"/>
    <xf numFmtId="167" fontId="90" fillId="0" borderId="0" applyFont="0" applyFill="0" applyBorder="0" applyAlignment="0" applyProtection="0"/>
    <xf numFmtId="224" fontId="90" fillId="0" borderId="0" applyFont="0" applyFill="0" applyBorder="0" applyAlignment="0" applyProtection="0"/>
    <xf numFmtId="173" fontId="90" fillId="0" borderId="0" applyFont="0" applyFill="0" applyBorder="0" applyAlignment="0" applyProtection="0"/>
    <xf numFmtId="222" fontId="90" fillId="0" borderId="0" applyFont="0" applyFill="0" applyBorder="0" applyAlignment="0" applyProtection="0"/>
    <xf numFmtId="222" fontId="90" fillId="0" borderId="0" applyFont="0" applyFill="0" applyBorder="0" applyAlignment="0" applyProtection="0"/>
    <xf numFmtId="206" fontId="90" fillId="0" borderId="0" applyFont="0" applyFill="0" applyBorder="0" applyAlignment="0" applyProtection="0"/>
    <xf numFmtId="222" fontId="90" fillId="0" borderId="0" applyFont="0" applyFill="0" applyBorder="0" applyAlignment="0" applyProtection="0"/>
    <xf numFmtId="206" fontId="90" fillId="0" borderId="0" applyFont="0" applyFill="0" applyBorder="0" applyAlignment="0" applyProtection="0"/>
    <xf numFmtId="167" fontId="90" fillId="0" borderId="0" applyFont="0" applyFill="0" applyBorder="0" applyAlignment="0" applyProtection="0"/>
    <xf numFmtId="226" fontId="90" fillId="0" borderId="0" applyFont="0" applyFill="0" applyBorder="0" applyAlignment="0" applyProtection="0"/>
    <xf numFmtId="227" fontId="90" fillId="0" borderId="0" applyFont="0" applyFill="0" applyBorder="0" applyAlignment="0" applyProtection="0"/>
    <xf numFmtId="224"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206" fontId="90" fillId="0" borderId="0" applyFont="0" applyFill="0" applyBorder="0" applyAlignment="0" applyProtection="0"/>
    <xf numFmtId="223" fontId="90" fillId="0" borderId="0" applyFont="0" applyFill="0" applyBorder="0" applyAlignment="0" applyProtection="0"/>
    <xf numFmtId="211" fontId="90" fillId="0" borderId="0" applyFont="0" applyFill="0" applyBorder="0" applyAlignment="0" applyProtection="0"/>
    <xf numFmtId="212" fontId="90" fillId="0" borderId="0" applyFont="0" applyFill="0" applyBorder="0" applyAlignment="0" applyProtection="0"/>
    <xf numFmtId="169" fontId="90" fillId="0" borderId="0" applyFont="0" applyFill="0" applyBorder="0" applyAlignment="0" applyProtection="0"/>
    <xf numFmtId="175" fontId="90" fillId="0" borderId="0" applyFont="0" applyFill="0" applyBorder="0" applyAlignment="0" applyProtection="0"/>
    <xf numFmtId="43" fontId="90" fillId="0" borderId="0" applyFont="0" applyFill="0" applyBorder="0" applyAlignment="0" applyProtection="0"/>
    <xf numFmtId="181" fontId="90" fillId="0" borderId="0" applyFont="0" applyFill="0" applyBorder="0" applyAlignment="0" applyProtection="0"/>
    <xf numFmtId="176" fontId="90" fillId="0" borderId="0" applyFont="0" applyFill="0" applyBorder="0" applyAlignment="0" applyProtection="0"/>
    <xf numFmtId="211" fontId="90" fillId="0" borderId="0" applyFont="0" applyFill="0" applyBorder="0" applyAlignment="0" applyProtection="0"/>
    <xf numFmtId="176" fontId="90" fillId="0" borderId="0" applyFont="0" applyFill="0" applyBorder="0" applyAlignment="0" applyProtection="0"/>
    <xf numFmtId="43" fontId="90" fillId="0" borderId="0" applyFont="0" applyFill="0" applyBorder="0" applyAlignment="0" applyProtection="0"/>
    <xf numFmtId="213" fontId="90" fillId="0" borderId="0" applyFont="0" applyFill="0" applyBorder="0" applyAlignment="0" applyProtection="0"/>
    <xf numFmtId="169" fontId="90" fillId="0" borderId="0" applyFont="0" applyFill="0" applyBorder="0" applyAlignment="0" applyProtection="0"/>
    <xf numFmtId="175" fontId="90" fillId="0" borderId="0" applyFont="0" applyFill="0" applyBorder="0" applyAlignment="0" applyProtection="0"/>
    <xf numFmtId="175" fontId="90" fillId="0" borderId="0" applyFont="0" applyFill="0" applyBorder="0" applyAlignment="0" applyProtection="0"/>
    <xf numFmtId="175" fontId="90" fillId="0" borderId="0" applyFont="0" applyFill="0" applyBorder="0" applyAlignment="0" applyProtection="0"/>
    <xf numFmtId="169" fontId="90" fillId="0" borderId="0" applyFont="0" applyFill="0" applyBorder="0" applyAlignment="0" applyProtection="0"/>
    <xf numFmtId="211" fontId="90" fillId="0" borderId="0" applyFont="0" applyFill="0" applyBorder="0" applyAlignment="0" applyProtection="0"/>
    <xf numFmtId="214"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175" fontId="90" fillId="0" borderId="0" applyFont="0" applyFill="0" applyBorder="0" applyAlignment="0" applyProtection="0"/>
    <xf numFmtId="176" fontId="90" fillId="0" borderId="0" applyFont="0" applyFill="0" applyBorder="0" applyAlignment="0" applyProtection="0"/>
    <xf numFmtId="169" fontId="90" fillId="0" borderId="0" applyFont="0" applyFill="0" applyBorder="0" applyAlignment="0" applyProtection="0"/>
    <xf numFmtId="181"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75" fontId="90" fillId="0" borderId="0" applyFont="0" applyFill="0" applyBorder="0" applyAlignment="0" applyProtection="0"/>
    <xf numFmtId="43" fontId="90" fillId="0" borderId="0" applyFont="0" applyFill="0" applyBorder="0" applyAlignment="0" applyProtection="0"/>
    <xf numFmtId="211" fontId="90" fillId="0" borderId="0" applyFont="0" applyFill="0" applyBorder="0" applyAlignment="0" applyProtection="0"/>
    <xf numFmtId="0" fontId="90" fillId="0" borderId="0" applyFont="0" applyFill="0" applyBorder="0" applyAlignment="0" applyProtection="0"/>
    <xf numFmtId="175" fontId="90" fillId="0" borderId="0" applyFont="0" applyFill="0" applyBorder="0" applyAlignment="0" applyProtection="0"/>
    <xf numFmtId="175" fontId="90" fillId="0" borderId="0" applyFont="0" applyFill="0" applyBorder="0" applyAlignment="0" applyProtection="0"/>
    <xf numFmtId="175" fontId="90" fillId="0" borderId="0" applyFont="0" applyFill="0" applyBorder="0" applyAlignment="0" applyProtection="0"/>
    <xf numFmtId="213"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4"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43" fontId="90" fillId="0" borderId="0" applyFont="0" applyFill="0" applyBorder="0" applyAlignment="0" applyProtection="0"/>
    <xf numFmtId="175"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175" fontId="90" fillId="0" borderId="0" applyFont="0" applyFill="0" applyBorder="0" applyAlignment="0" applyProtection="0"/>
    <xf numFmtId="169" fontId="90" fillId="0" borderId="0" applyFont="0" applyFill="0" applyBorder="0" applyAlignment="0" applyProtection="0"/>
    <xf numFmtId="211" fontId="90" fillId="0" borderId="0" applyFont="0" applyFill="0" applyBorder="0" applyAlignment="0" applyProtection="0"/>
    <xf numFmtId="175" fontId="90" fillId="0" borderId="0" applyFont="0" applyFill="0" applyBorder="0" applyAlignment="0" applyProtection="0"/>
    <xf numFmtId="169" fontId="90" fillId="0" borderId="0" applyFont="0" applyFill="0" applyBorder="0" applyAlignment="0" applyProtection="0"/>
    <xf numFmtId="211" fontId="90" fillId="0" borderId="0" applyFont="0" applyFill="0" applyBorder="0" applyAlignment="0" applyProtection="0"/>
    <xf numFmtId="169" fontId="90" fillId="0" borderId="0" applyFont="0" applyFill="0" applyBorder="0" applyAlignment="0" applyProtection="0"/>
    <xf numFmtId="214" fontId="90" fillId="0" borderId="0" applyFont="0" applyFill="0" applyBorder="0" applyAlignment="0" applyProtection="0"/>
    <xf numFmtId="175" fontId="90" fillId="0" borderId="0" applyFont="0" applyFill="0" applyBorder="0" applyAlignment="0" applyProtection="0"/>
    <xf numFmtId="43" fontId="90" fillId="0" borderId="0" applyFont="0" applyFill="0" applyBorder="0" applyAlignment="0" applyProtection="0"/>
    <xf numFmtId="214" fontId="90" fillId="0" borderId="0" applyFont="0" applyFill="0" applyBorder="0" applyAlignment="0" applyProtection="0"/>
    <xf numFmtId="213" fontId="90" fillId="0" borderId="0" applyFont="0" applyFill="0" applyBorder="0" applyAlignment="0" applyProtection="0"/>
    <xf numFmtId="169"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169" fontId="90" fillId="0" borderId="0" applyFont="0" applyFill="0" applyBorder="0" applyAlignment="0" applyProtection="0"/>
    <xf numFmtId="214" fontId="90" fillId="0" borderId="0" applyFont="0" applyFill="0" applyBorder="0" applyAlignment="0" applyProtection="0"/>
    <xf numFmtId="175" fontId="90" fillId="0" borderId="0" applyFont="0" applyFill="0" applyBorder="0" applyAlignment="0" applyProtection="0"/>
    <xf numFmtId="176" fontId="90" fillId="0" borderId="0" applyFont="0" applyFill="0" applyBorder="0" applyAlignment="0" applyProtection="0"/>
    <xf numFmtId="176" fontId="90" fillId="0" borderId="0" applyFont="0" applyFill="0" applyBorder="0" applyAlignment="0" applyProtection="0"/>
    <xf numFmtId="211" fontId="90" fillId="0" borderId="0" applyFont="0" applyFill="0" applyBorder="0" applyAlignment="0" applyProtection="0"/>
    <xf numFmtId="176" fontId="90" fillId="0" borderId="0" applyFont="0" applyFill="0" applyBorder="0" applyAlignment="0" applyProtection="0"/>
    <xf numFmtId="211" fontId="90" fillId="0" borderId="0" applyFont="0" applyFill="0" applyBorder="0" applyAlignment="0" applyProtection="0"/>
    <xf numFmtId="169" fontId="90" fillId="0" borderId="0" applyFont="0" applyFill="0" applyBorder="0" applyAlignment="0" applyProtection="0"/>
    <xf numFmtId="215" fontId="90" fillId="0" borderId="0" applyFont="0" applyFill="0" applyBorder="0" applyAlignment="0" applyProtection="0"/>
    <xf numFmtId="216" fontId="90" fillId="0" borderId="0" applyFont="0" applyFill="0" applyBorder="0" applyAlignment="0" applyProtection="0"/>
    <xf numFmtId="214"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211" fontId="90" fillId="0" borderId="0" applyFont="0" applyFill="0" applyBorder="0" applyAlignment="0" applyProtection="0"/>
    <xf numFmtId="213" fontId="90" fillId="0" borderId="0" applyFont="0" applyFill="0" applyBorder="0" applyAlignment="0" applyProtection="0"/>
    <xf numFmtId="173" fontId="80" fillId="0" borderId="0" applyFont="0" applyFill="0" applyBorder="0" applyAlignment="0" applyProtection="0"/>
    <xf numFmtId="172" fontId="80" fillId="0" borderId="0" applyFont="0" applyFill="0" applyBorder="0" applyAlignment="0" applyProtection="0"/>
    <xf numFmtId="210" fontId="80" fillId="0" borderId="0" applyFont="0" applyFill="0" applyBorder="0" applyAlignment="0" applyProtection="0"/>
    <xf numFmtId="172" fontId="80" fillId="0" borderId="0" applyFont="0" applyFill="0" applyBorder="0" applyAlignment="0" applyProtection="0"/>
    <xf numFmtId="172" fontId="80" fillId="0" borderId="0" applyFont="0" applyFill="0" applyBorder="0" applyAlignment="0" applyProtection="0"/>
    <xf numFmtId="172" fontId="80" fillId="0" borderId="0" applyFont="0" applyFill="0" applyBorder="0" applyAlignment="0" applyProtection="0"/>
    <xf numFmtId="172" fontId="80" fillId="0" borderId="0" applyFont="0" applyFill="0" applyBorder="0" applyAlignment="0" applyProtection="0"/>
    <xf numFmtId="210" fontId="80" fillId="0" borderId="0" applyFont="0" applyFill="0" applyBorder="0" applyAlignment="0" applyProtection="0"/>
    <xf numFmtId="172" fontId="80" fillId="0" borderId="0" applyFont="0" applyFill="0" applyBorder="0" applyAlignment="0" applyProtection="0"/>
    <xf numFmtId="172" fontId="80" fillId="0" borderId="0" applyFont="0" applyFill="0" applyBorder="0" applyAlignment="0" applyProtection="0"/>
    <xf numFmtId="172" fontId="80" fillId="0" borderId="0" applyFont="0" applyFill="0" applyBorder="0" applyAlignment="0" applyProtection="0"/>
    <xf numFmtId="199" fontId="80"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66" fontId="90" fillId="0" borderId="0" applyFont="0" applyFill="0" applyBorder="0" applyAlignment="0" applyProtection="0"/>
    <xf numFmtId="0" fontId="42" fillId="0" borderId="0"/>
    <xf numFmtId="0" fontId="42" fillId="0" borderId="0"/>
    <xf numFmtId="205" fontId="90" fillId="0" borderId="0" applyFont="0" applyFill="0" applyBorder="0" applyAlignment="0" applyProtection="0"/>
    <xf numFmtId="0" fontId="42" fillId="0" borderId="0"/>
    <xf numFmtId="0" fontId="42" fillId="0" borderId="0"/>
    <xf numFmtId="0" fontId="42" fillId="0" borderId="0"/>
    <xf numFmtId="166" fontId="90" fillId="0" borderId="0" applyFont="0" applyFill="0" applyBorder="0" applyAlignment="0" applyProtection="0"/>
    <xf numFmtId="207"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209" fontId="90"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90" fontId="90" fillId="0" borderId="0" applyFont="0" applyFill="0" applyBorder="0" applyAlignment="0" applyProtection="0"/>
    <xf numFmtId="217" fontId="90" fillId="0" borderId="0" applyFont="0" applyFill="0" applyBorder="0" applyAlignment="0" applyProtection="0"/>
    <xf numFmtId="217" fontId="90" fillId="0" borderId="0" applyFont="0" applyFill="0" applyBorder="0" applyAlignment="0" applyProtection="0"/>
    <xf numFmtId="217" fontId="90" fillId="0" borderId="0" applyFont="0" applyFill="0" applyBorder="0" applyAlignment="0" applyProtection="0"/>
    <xf numFmtId="217" fontId="90" fillId="0" borderId="0" applyFont="0" applyFill="0" applyBorder="0" applyAlignment="0" applyProtection="0"/>
    <xf numFmtId="190" fontId="80" fillId="0" borderId="0" applyFont="0" applyFill="0" applyBorder="0" applyAlignment="0" applyProtection="0"/>
    <xf numFmtId="218" fontId="93" fillId="0" borderId="0" applyFont="0" applyFill="0" applyBorder="0" applyAlignment="0" applyProtection="0"/>
    <xf numFmtId="219" fontId="90" fillId="0" borderId="0" applyFont="0" applyFill="0" applyBorder="0" applyAlignment="0" applyProtection="0"/>
    <xf numFmtId="217" fontId="90" fillId="0" borderId="0" applyFont="0" applyFill="0" applyBorder="0" applyAlignment="0" applyProtection="0"/>
    <xf numFmtId="217" fontId="90" fillId="0" borderId="0" applyFont="0" applyFill="0" applyBorder="0" applyAlignment="0" applyProtection="0"/>
    <xf numFmtId="217" fontId="90" fillId="0" borderId="0" applyFont="0" applyFill="0" applyBorder="0" applyAlignment="0" applyProtection="0"/>
    <xf numFmtId="217" fontId="90" fillId="0" borderId="0" applyFont="0" applyFill="0" applyBorder="0" applyAlignment="0" applyProtection="0"/>
    <xf numFmtId="190" fontId="90" fillId="0" borderId="0" applyFont="0" applyFill="0" applyBorder="0" applyAlignment="0" applyProtection="0"/>
    <xf numFmtId="0" fontId="42"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2" fillId="0" borderId="0"/>
    <xf numFmtId="0" fontId="42" fillId="0" borderId="0"/>
    <xf numFmtId="207"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0" fontId="42" fillId="0" borderId="0"/>
    <xf numFmtId="220"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73" fontId="80" fillId="0" borderId="0" applyFont="0" applyFill="0" applyBorder="0" applyAlignment="0" applyProtection="0"/>
    <xf numFmtId="206" fontId="90" fillId="0" borderId="0" applyFont="0" applyFill="0" applyBorder="0" applyAlignment="0" applyProtection="0"/>
    <xf numFmtId="221" fontId="90" fillId="0" borderId="0" applyFont="0" applyFill="0" applyBorder="0" applyAlignment="0" applyProtection="0"/>
    <xf numFmtId="167" fontId="90" fillId="0" borderId="0" applyFont="0" applyFill="0" applyBorder="0" applyAlignment="0" applyProtection="0"/>
    <xf numFmtId="173" fontId="90" fillId="0" borderId="0" applyFont="0" applyFill="0" applyBorder="0" applyAlignment="0" applyProtection="0"/>
    <xf numFmtId="41" fontId="90" fillId="0" borderId="0" applyFont="0" applyFill="0" applyBorder="0" applyAlignment="0" applyProtection="0"/>
    <xf numFmtId="180" fontId="90" fillId="0" borderId="0" applyFont="0" applyFill="0" applyBorder="0" applyAlignment="0" applyProtection="0"/>
    <xf numFmtId="222" fontId="90" fillId="0" borderId="0" applyFont="0" applyFill="0" applyBorder="0" applyAlignment="0" applyProtection="0"/>
    <xf numFmtId="206" fontId="90" fillId="0" borderId="0" applyFont="0" applyFill="0" applyBorder="0" applyAlignment="0" applyProtection="0"/>
    <xf numFmtId="222" fontId="90" fillId="0" borderId="0" applyFont="0" applyFill="0" applyBorder="0" applyAlignment="0" applyProtection="0"/>
    <xf numFmtId="41" fontId="90" fillId="0" borderId="0" applyFont="0" applyFill="0" applyBorder="0" applyAlignment="0" applyProtection="0"/>
    <xf numFmtId="223" fontId="90" fillId="0" borderId="0" applyFont="0" applyFill="0" applyBorder="0" applyAlignment="0" applyProtection="0"/>
    <xf numFmtId="167" fontId="90" fillId="0" borderId="0" applyFont="0" applyFill="0" applyBorder="0" applyAlignment="0" applyProtection="0"/>
    <xf numFmtId="173" fontId="90" fillId="0" borderId="0" applyFont="0" applyFill="0" applyBorder="0" applyAlignment="0" applyProtection="0"/>
    <xf numFmtId="173" fontId="90" fillId="0" borderId="0" applyFont="0" applyFill="0" applyBorder="0" applyAlignment="0" applyProtection="0"/>
    <xf numFmtId="173" fontId="90" fillId="0" borderId="0" applyFont="0" applyFill="0" applyBorder="0" applyAlignment="0" applyProtection="0"/>
    <xf numFmtId="167" fontId="90" fillId="0" borderId="0" applyFont="0" applyFill="0" applyBorder="0" applyAlignment="0" applyProtection="0"/>
    <xf numFmtId="206" fontId="90" fillId="0" borderId="0" applyFont="0" applyFill="0" applyBorder="0" applyAlignment="0" applyProtection="0"/>
    <xf numFmtId="224"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73" fontId="90" fillId="0" borderId="0" applyFont="0" applyFill="0" applyBorder="0" applyAlignment="0" applyProtection="0"/>
    <xf numFmtId="222" fontId="90" fillId="0" borderId="0" applyFont="0" applyFill="0" applyBorder="0" applyAlignment="0" applyProtection="0"/>
    <xf numFmtId="167" fontId="90" fillId="0" borderId="0" applyFont="0" applyFill="0" applyBorder="0" applyAlignment="0" applyProtection="0"/>
    <xf numFmtId="180" fontId="90" fillId="0" borderId="0" applyFont="0" applyFill="0" applyBorder="0" applyAlignment="0" applyProtection="0"/>
    <xf numFmtId="41" fontId="90" fillId="0" borderId="0" applyFont="0" applyFill="0" applyBorder="0" applyAlignment="0" applyProtection="0"/>
    <xf numFmtId="41" fontId="90" fillId="0" borderId="0" applyFont="0" applyFill="0" applyBorder="0" applyAlignment="0" applyProtection="0"/>
    <xf numFmtId="41" fontId="90" fillId="0" borderId="0" applyFont="0" applyFill="0" applyBorder="0" applyAlignment="0" applyProtection="0"/>
    <xf numFmtId="41" fontId="90" fillId="0" borderId="0" applyFont="0" applyFill="0" applyBorder="0" applyAlignment="0" applyProtection="0"/>
    <xf numFmtId="173" fontId="90" fillId="0" borderId="0" applyFont="0" applyFill="0" applyBorder="0" applyAlignment="0" applyProtection="0"/>
    <xf numFmtId="41" fontId="90" fillId="0" borderId="0" applyFont="0" applyFill="0" applyBorder="0" applyAlignment="0" applyProtection="0"/>
    <xf numFmtId="206" fontId="90" fillId="0" borderId="0" applyFont="0" applyFill="0" applyBorder="0" applyAlignment="0" applyProtection="0"/>
    <xf numFmtId="206" fontId="80" fillId="0" borderId="0" applyFont="0" applyFill="0" applyBorder="0" applyAlignment="0" applyProtection="0"/>
    <xf numFmtId="173" fontId="90" fillId="0" borderId="0" applyFont="0" applyFill="0" applyBorder="0" applyAlignment="0" applyProtection="0"/>
    <xf numFmtId="173" fontId="90" fillId="0" borderId="0" applyFont="0" applyFill="0" applyBorder="0" applyAlignment="0" applyProtection="0"/>
    <xf numFmtId="173" fontId="90" fillId="0" borderId="0" applyFont="0" applyFill="0" applyBorder="0" applyAlignment="0" applyProtection="0"/>
    <xf numFmtId="223" fontId="90" fillId="0" borderId="0" applyFont="0" applyFill="0" applyBorder="0" applyAlignment="0" applyProtection="0"/>
    <xf numFmtId="206" fontId="90" fillId="0" borderId="0" applyFont="0" applyFill="0" applyBorder="0" applyAlignment="0" applyProtection="0"/>
    <xf numFmtId="225" fontId="90" fillId="0" borderId="0" applyFont="0" applyFill="0" applyBorder="0" applyAlignment="0" applyProtection="0"/>
    <xf numFmtId="206" fontId="90" fillId="0" borderId="0" applyFont="0" applyFill="0" applyBorder="0" applyAlignment="0" applyProtection="0"/>
    <xf numFmtId="224" fontId="90" fillId="0" borderId="0" applyFont="0" applyFill="0" applyBorder="0" applyAlignment="0" applyProtection="0"/>
    <xf numFmtId="206" fontId="90" fillId="0" borderId="0" applyFont="0" applyFill="0" applyBorder="0" applyAlignment="0" applyProtection="0"/>
    <xf numFmtId="206" fontId="90" fillId="0" borderId="0" applyFont="0" applyFill="0" applyBorder="0" applyAlignment="0" applyProtection="0"/>
    <xf numFmtId="206" fontId="90" fillId="0" borderId="0" applyFont="0" applyFill="0" applyBorder="0" applyAlignment="0" applyProtection="0"/>
    <xf numFmtId="206" fontId="90" fillId="0" borderId="0" applyFont="0" applyFill="0" applyBorder="0" applyAlignment="0" applyProtection="0"/>
    <xf numFmtId="206" fontId="90" fillId="0" borderId="0" applyFont="0" applyFill="0" applyBorder="0" applyAlignment="0" applyProtection="0"/>
    <xf numFmtId="206" fontId="90" fillId="0" borderId="0" applyFont="0" applyFill="0" applyBorder="0" applyAlignment="0" applyProtection="0"/>
    <xf numFmtId="206" fontId="90" fillId="0" borderId="0" applyFont="0" applyFill="0" applyBorder="0" applyAlignment="0" applyProtection="0"/>
    <xf numFmtId="206" fontId="90" fillId="0" borderId="0" applyFont="0" applyFill="0" applyBorder="0" applyAlignment="0" applyProtection="0"/>
    <xf numFmtId="206" fontId="90" fillId="0" borderId="0" applyFont="0" applyFill="0" applyBorder="0" applyAlignment="0" applyProtection="0"/>
    <xf numFmtId="41" fontId="90" fillId="0" borderId="0" applyFont="0" applyFill="0" applyBorder="0" applyAlignment="0" applyProtection="0"/>
    <xf numFmtId="173"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73" fontId="90" fillId="0" borderId="0" applyFont="0" applyFill="0" applyBorder="0" applyAlignment="0" applyProtection="0"/>
    <xf numFmtId="167" fontId="90" fillId="0" borderId="0" applyFont="0" applyFill="0" applyBorder="0" applyAlignment="0" applyProtection="0"/>
    <xf numFmtId="206" fontId="90" fillId="0" borderId="0" applyFont="0" applyFill="0" applyBorder="0" applyAlignment="0" applyProtection="0"/>
    <xf numFmtId="173" fontId="90" fillId="0" borderId="0" applyFont="0" applyFill="0" applyBorder="0" applyAlignment="0" applyProtection="0"/>
    <xf numFmtId="167" fontId="90" fillId="0" borderId="0" applyFont="0" applyFill="0" applyBorder="0" applyAlignment="0" applyProtection="0"/>
    <xf numFmtId="206" fontId="90" fillId="0" borderId="0" applyFont="0" applyFill="0" applyBorder="0" applyAlignment="0" applyProtection="0"/>
    <xf numFmtId="167" fontId="90" fillId="0" borderId="0" applyFont="0" applyFill="0" applyBorder="0" applyAlignment="0" applyProtection="0"/>
    <xf numFmtId="224" fontId="90" fillId="0" borderId="0" applyFont="0" applyFill="0" applyBorder="0" applyAlignment="0" applyProtection="0"/>
    <xf numFmtId="173" fontId="90" fillId="0" borderId="0" applyFont="0" applyFill="0" applyBorder="0" applyAlignment="0" applyProtection="0"/>
    <xf numFmtId="41" fontId="90" fillId="0" borderId="0" applyFont="0" applyFill="0" applyBorder="0" applyAlignment="0" applyProtection="0"/>
    <xf numFmtId="224" fontId="90" fillId="0" borderId="0" applyFont="0" applyFill="0" applyBorder="0" applyAlignment="0" applyProtection="0"/>
    <xf numFmtId="223" fontId="90" fillId="0" borderId="0" applyFont="0" applyFill="0" applyBorder="0" applyAlignment="0" applyProtection="0"/>
    <xf numFmtId="167" fontId="90" fillId="0" borderId="0" applyFont="0" applyFill="0" applyBorder="0" applyAlignment="0" applyProtection="0"/>
    <xf numFmtId="206" fontId="90" fillId="0" borderId="0" applyFont="0" applyFill="0" applyBorder="0" applyAlignment="0" applyProtection="0"/>
    <xf numFmtId="206" fontId="90" fillId="0" borderId="0" applyFont="0" applyFill="0" applyBorder="0" applyAlignment="0" applyProtection="0"/>
    <xf numFmtId="167" fontId="90" fillId="0" borderId="0" applyFont="0" applyFill="0" applyBorder="0" applyAlignment="0" applyProtection="0"/>
    <xf numFmtId="224" fontId="90" fillId="0" borderId="0" applyFont="0" applyFill="0" applyBorder="0" applyAlignment="0" applyProtection="0"/>
    <xf numFmtId="173" fontId="90" fillId="0" borderId="0" applyFont="0" applyFill="0" applyBorder="0" applyAlignment="0" applyProtection="0"/>
    <xf numFmtId="222" fontId="90" fillId="0" borderId="0" applyFont="0" applyFill="0" applyBorder="0" applyAlignment="0" applyProtection="0"/>
    <xf numFmtId="222" fontId="90" fillId="0" borderId="0" applyFont="0" applyFill="0" applyBorder="0" applyAlignment="0" applyProtection="0"/>
    <xf numFmtId="206" fontId="90" fillId="0" borderId="0" applyFont="0" applyFill="0" applyBorder="0" applyAlignment="0" applyProtection="0"/>
    <xf numFmtId="222" fontId="90" fillId="0" borderId="0" applyFont="0" applyFill="0" applyBorder="0" applyAlignment="0" applyProtection="0"/>
    <xf numFmtId="206" fontId="90" fillId="0" borderId="0" applyFont="0" applyFill="0" applyBorder="0" applyAlignment="0" applyProtection="0"/>
    <xf numFmtId="167" fontId="90" fillId="0" borderId="0" applyFont="0" applyFill="0" applyBorder="0" applyAlignment="0" applyProtection="0"/>
    <xf numFmtId="226" fontId="90" fillId="0" borderId="0" applyFont="0" applyFill="0" applyBorder="0" applyAlignment="0" applyProtection="0"/>
    <xf numFmtId="227" fontId="90" fillId="0" borderId="0" applyFont="0" applyFill="0" applyBorder="0" applyAlignment="0" applyProtection="0"/>
    <xf numFmtId="224"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206" fontId="90" fillId="0" borderId="0" applyFont="0" applyFill="0" applyBorder="0" applyAlignment="0" applyProtection="0"/>
    <xf numFmtId="223" fontId="90" fillId="0" borderId="0" applyFont="0" applyFill="0" applyBorder="0" applyAlignment="0" applyProtection="0"/>
    <xf numFmtId="211" fontId="90" fillId="0" borderId="0" applyFont="0" applyFill="0" applyBorder="0" applyAlignment="0" applyProtection="0"/>
    <xf numFmtId="212" fontId="90" fillId="0" borderId="0" applyFont="0" applyFill="0" applyBorder="0" applyAlignment="0" applyProtection="0"/>
    <xf numFmtId="169" fontId="90" fillId="0" borderId="0" applyFont="0" applyFill="0" applyBorder="0" applyAlignment="0" applyProtection="0"/>
    <xf numFmtId="175" fontId="90" fillId="0" borderId="0" applyFont="0" applyFill="0" applyBorder="0" applyAlignment="0" applyProtection="0"/>
    <xf numFmtId="43" fontId="90" fillId="0" borderId="0" applyFont="0" applyFill="0" applyBorder="0" applyAlignment="0" applyProtection="0"/>
    <xf numFmtId="181" fontId="90" fillId="0" borderId="0" applyFont="0" applyFill="0" applyBorder="0" applyAlignment="0" applyProtection="0"/>
    <xf numFmtId="176" fontId="90" fillId="0" borderId="0" applyFont="0" applyFill="0" applyBorder="0" applyAlignment="0" applyProtection="0"/>
    <xf numFmtId="211" fontId="90" fillId="0" borderId="0" applyFont="0" applyFill="0" applyBorder="0" applyAlignment="0" applyProtection="0"/>
    <xf numFmtId="176" fontId="90" fillId="0" borderId="0" applyFont="0" applyFill="0" applyBorder="0" applyAlignment="0" applyProtection="0"/>
    <xf numFmtId="43" fontId="90" fillId="0" borderId="0" applyFont="0" applyFill="0" applyBorder="0" applyAlignment="0" applyProtection="0"/>
    <xf numFmtId="213" fontId="90" fillId="0" borderId="0" applyFont="0" applyFill="0" applyBorder="0" applyAlignment="0" applyProtection="0"/>
    <xf numFmtId="169" fontId="90" fillId="0" borderId="0" applyFont="0" applyFill="0" applyBorder="0" applyAlignment="0" applyProtection="0"/>
    <xf numFmtId="175" fontId="90" fillId="0" borderId="0" applyFont="0" applyFill="0" applyBorder="0" applyAlignment="0" applyProtection="0"/>
    <xf numFmtId="175" fontId="90" fillId="0" borderId="0" applyFont="0" applyFill="0" applyBorder="0" applyAlignment="0" applyProtection="0"/>
    <xf numFmtId="175" fontId="90" fillId="0" borderId="0" applyFont="0" applyFill="0" applyBorder="0" applyAlignment="0" applyProtection="0"/>
    <xf numFmtId="169" fontId="90" fillId="0" borderId="0" applyFont="0" applyFill="0" applyBorder="0" applyAlignment="0" applyProtection="0"/>
    <xf numFmtId="211" fontId="90" fillId="0" borderId="0" applyFont="0" applyFill="0" applyBorder="0" applyAlignment="0" applyProtection="0"/>
    <xf numFmtId="214"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175" fontId="90" fillId="0" borderId="0" applyFont="0" applyFill="0" applyBorder="0" applyAlignment="0" applyProtection="0"/>
    <xf numFmtId="176" fontId="90" fillId="0" borderId="0" applyFont="0" applyFill="0" applyBorder="0" applyAlignment="0" applyProtection="0"/>
    <xf numFmtId="169" fontId="90" fillId="0" borderId="0" applyFont="0" applyFill="0" applyBorder="0" applyAlignment="0" applyProtection="0"/>
    <xf numFmtId="181"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75" fontId="90" fillId="0" borderId="0" applyFont="0" applyFill="0" applyBorder="0" applyAlignment="0" applyProtection="0"/>
    <xf numFmtId="43" fontId="90" fillId="0" borderId="0" applyFont="0" applyFill="0" applyBorder="0" applyAlignment="0" applyProtection="0"/>
    <xf numFmtId="211" fontId="90" fillId="0" borderId="0" applyFont="0" applyFill="0" applyBorder="0" applyAlignment="0" applyProtection="0"/>
    <xf numFmtId="0" fontId="90" fillId="0" borderId="0" applyFont="0" applyFill="0" applyBorder="0" applyAlignment="0" applyProtection="0"/>
    <xf numFmtId="175" fontId="90" fillId="0" borderId="0" applyFont="0" applyFill="0" applyBorder="0" applyAlignment="0" applyProtection="0"/>
    <xf numFmtId="175" fontId="90" fillId="0" borderId="0" applyFont="0" applyFill="0" applyBorder="0" applyAlignment="0" applyProtection="0"/>
    <xf numFmtId="175" fontId="90" fillId="0" borderId="0" applyFont="0" applyFill="0" applyBorder="0" applyAlignment="0" applyProtection="0"/>
    <xf numFmtId="213"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4"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43" fontId="90" fillId="0" borderId="0" applyFont="0" applyFill="0" applyBorder="0" applyAlignment="0" applyProtection="0"/>
    <xf numFmtId="175"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175" fontId="90" fillId="0" borderId="0" applyFont="0" applyFill="0" applyBorder="0" applyAlignment="0" applyProtection="0"/>
    <xf numFmtId="169" fontId="90" fillId="0" borderId="0" applyFont="0" applyFill="0" applyBorder="0" applyAlignment="0" applyProtection="0"/>
    <xf numFmtId="211" fontId="90" fillId="0" borderId="0" applyFont="0" applyFill="0" applyBorder="0" applyAlignment="0" applyProtection="0"/>
    <xf numFmtId="175" fontId="90" fillId="0" borderId="0" applyFont="0" applyFill="0" applyBorder="0" applyAlignment="0" applyProtection="0"/>
    <xf numFmtId="169" fontId="90" fillId="0" borderId="0" applyFont="0" applyFill="0" applyBorder="0" applyAlignment="0" applyProtection="0"/>
    <xf numFmtId="211" fontId="90" fillId="0" borderId="0" applyFont="0" applyFill="0" applyBorder="0" applyAlignment="0" applyProtection="0"/>
    <xf numFmtId="169" fontId="90" fillId="0" borderId="0" applyFont="0" applyFill="0" applyBorder="0" applyAlignment="0" applyProtection="0"/>
    <xf numFmtId="214" fontId="90" fillId="0" borderId="0" applyFont="0" applyFill="0" applyBorder="0" applyAlignment="0" applyProtection="0"/>
    <xf numFmtId="175" fontId="90" fillId="0" borderId="0" applyFont="0" applyFill="0" applyBorder="0" applyAlignment="0" applyProtection="0"/>
    <xf numFmtId="43" fontId="90" fillId="0" borderId="0" applyFont="0" applyFill="0" applyBorder="0" applyAlignment="0" applyProtection="0"/>
    <xf numFmtId="214" fontId="90" fillId="0" borderId="0" applyFont="0" applyFill="0" applyBorder="0" applyAlignment="0" applyProtection="0"/>
    <xf numFmtId="213" fontId="90" fillId="0" borderId="0" applyFont="0" applyFill="0" applyBorder="0" applyAlignment="0" applyProtection="0"/>
    <xf numFmtId="169" fontId="90" fillId="0" borderId="0" applyFont="0" applyFill="0" applyBorder="0" applyAlignment="0" applyProtection="0"/>
    <xf numFmtId="211" fontId="90" fillId="0" borderId="0" applyFont="0" applyFill="0" applyBorder="0" applyAlignment="0" applyProtection="0"/>
    <xf numFmtId="211" fontId="90" fillId="0" borderId="0" applyFont="0" applyFill="0" applyBorder="0" applyAlignment="0" applyProtection="0"/>
    <xf numFmtId="169" fontId="90" fillId="0" borderId="0" applyFont="0" applyFill="0" applyBorder="0" applyAlignment="0" applyProtection="0"/>
    <xf numFmtId="214" fontId="90" fillId="0" borderId="0" applyFont="0" applyFill="0" applyBorder="0" applyAlignment="0" applyProtection="0"/>
    <xf numFmtId="175" fontId="90" fillId="0" borderId="0" applyFont="0" applyFill="0" applyBorder="0" applyAlignment="0" applyProtection="0"/>
    <xf numFmtId="176" fontId="90" fillId="0" borderId="0" applyFont="0" applyFill="0" applyBorder="0" applyAlignment="0" applyProtection="0"/>
    <xf numFmtId="176" fontId="90" fillId="0" borderId="0" applyFont="0" applyFill="0" applyBorder="0" applyAlignment="0" applyProtection="0"/>
    <xf numFmtId="211" fontId="90" fillId="0" borderId="0" applyFont="0" applyFill="0" applyBorder="0" applyAlignment="0" applyProtection="0"/>
    <xf numFmtId="176" fontId="90" fillId="0" borderId="0" applyFont="0" applyFill="0" applyBorder="0" applyAlignment="0" applyProtection="0"/>
    <xf numFmtId="211" fontId="90" fillId="0" borderId="0" applyFont="0" applyFill="0" applyBorder="0" applyAlignment="0" applyProtection="0"/>
    <xf numFmtId="169" fontId="90" fillId="0" borderId="0" applyFont="0" applyFill="0" applyBorder="0" applyAlignment="0" applyProtection="0"/>
    <xf numFmtId="215" fontId="90" fillId="0" borderId="0" applyFont="0" applyFill="0" applyBorder="0" applyAlignment="0" applyProtection="0"/>
    <xf numFmtId="216" fontId="90" fillId="0" borderId="0" applyFont="0" applyFill="0" applyBorder="0" applyAlignment="0" applyProtection="0"/>
    <xf numFmtId="214"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211" fontId="90" fillId="0" borderId="0" applyFont="0" applyFill="0" applyBorder="0" applyAlignment="0" applyProtection="0"/>
    <xf numFmtId="213" fontId="90" fillId="0" borderId="0" applyFont="0" applyFill="0" applyBorder="0" applyAlignment="0" applyProtection="0"/>
    <xf numFmtId="172" fontId="80" fillId="0" borderId="0" applyFont="0" applyFill="0" applyBorder="0" applyAlignment="0" applyProtection="0"/>
    <xf numFmtId="210" fontId="80" fillId="0" borderId="0" applyFont="0" applyFill="0" applyBorder="0" applyAlignment="0" applyProtection="0"/>
    <xf numFmtId="172" fontId="80" fillId="0" borderId="0" applyFont="0" applyFill="0" applyBorder="0" applyAlignment="0" applyProtection="0"/>
    <xf numFmtId="172" fontId="80" fillId="0" borderId="0" applyFont="0" applyFill="0" applyBorder="0" applyAlignment="0" applyProtection="0"/>
    <xf numFmtId="172" fontId="80" fillId="0" borderId="0" applyFont="0" applyFill="0" applyBorder="0" applyAlignment="0" applyProtection="0"/>
    <xf numFmtId="172" fontId="80" fillId="0" borderId="0" applyFont="0" applyFill="0" applyBorder="0" applyAlignment="0" applyProtection="0"/>
    <xf numFmtId="210" fontId="80" fillId="0" borderId="0" applyFont="0" applyFill="0" applyBorder="0" applyAlignment="0" applyProtection="0"/>
    <xf numFmtId="172" fontId="80" fillId="0" borderId="0" applyFont="0" applyFill="0" applyBorder="0" applyAlignment="0" applyProtection="0"/>
    <xf numFmtId="172" fontId="80" fillId="0" borderId="0" applyFont="0" applyFill="0" applyBorder="0" applyAlignment="0" applyProtection="0"/>
    <xf numFmtId="172" fontId="80" fillId="0" borderId="0" applyFont="0" applyFill="0" applyBorder="0" applyAlignment="0" applyProtection="0"/>
    <xf numFmtId="199" fontId="80" fillId="0" borderId="0" applyFont="0" applyFill="0" applyBorder="0" applyAlignment="0" applyProtection="0"/>
    <xf numFmtId="175" fontId="80" fillId="0" borderId="0" applyFont="0" applyFill="0" applyBorder="0" applyAlignment="0" applyProtection="0"/>
    <xf numFmtId="209" fontId="90" fillId="0" borderId="0" applyFont="0" applyFill="0" applyBorder="0" applyAlignment="0" applyProtection="0"/>
    <xf numFmtId="166" fontId="90"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2"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66" fontId="90" fillId="0" borderId="0" applyFont="0" applyFill="0" applyBorder="0" applyAlignment="0" applyProtection="0"/>
    <xf numFmtId="0" fontId="92" fillId="0" borderId="0">
      <alignment vertical="top"/>
    </xf>
    <xf numFmtId="0" fontId="92" fillId="0" borderId="0">
      <alignment vertical="top"/>
    </xf>
    <xf numFmtId="0" fontId="91" fillId="0" borderId="0">
      <alignment vertical="top"/>
    </xf>
    <xf numFmtId="0" fontId="91" fillId="0" borderId="0">
      <alignment vertical="top"/>
    </xf>
    <xf numFmtId="0" fontId="91" fillId="0" borderId="0">
      <alignment vertical="top"/>
    </xf>
    <xf numFmtId="0" fontId="92" fillId="0" borderId="0">
      <alignment vertical="top"/>
    </xf>
    <xf numFmtId="0" fontId="92" fillId="0" borderId="0">
      <alignment vertical="top"/>
    </xf>
    <xf numFmtId="0" fontId="91" fillId="0" borderId="0">
      <alignment vertical="top"/>
    </xf>
    <xf numFmtId="0" fontId="91" fillId="0" borderId="0">
      <alignment vertical="top"/>
    </xf>
    <xf numFmtId="0" fontId="91" fillId="0" borderId="0">
      <alignment vertical="top"/>
    </xf>
    <xf numFmtId="0" fontId="92" fillId="0" borderId="0">
      <alignment vertical="top"/>
    </xf>
    <xf numFmtId="0" fontId="3" fillId="0" borderId="0"/>
    <xf numFmtId="0" fontId="92" fillId="0" borderId="0">
      <alignment vertical="top"/>
    </xf>
    <xf numFmtId="0" fontId="92" fillId="0" borderId="0">
      <alignment vertical="top"/>
    </xf>
    <xf numFmtId="0" fontId="92" fillId="0" borderId="0">
      <alignment vertical="top"/>
    </xf>
    <xf numFmtId="0" fontId="91" fillId="0" borderId="0">
      <alignment vertical="top"/>
    </xf>
    <xf numFmtId="0" fontId="91" fillId="0" borderId="0">
      <alignment vertical="top"/>
    </xf>
    <xf numFmtId="0" fontId="91" fillId="0" borderId="0">
      <alignment vertical="top"/>
    </xf>
    <xf numFmtId="0" fontId="92" fillId="0" borderId="0">
      <alignment vertical="top"/>
    </xf>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99" fontId="62" fillId="0" borderId="0" applyProtection="0"/>
    <xf numFmtId="172" fontId="62" fillId="0" borderId="0" applyProtection="0"/>
    <xf numFmtId="172" fontId="62" fillId="0" borderId="0" applyProtection="0"/>
    <xf numFmtId="0" fontId="81" fillId="0" borderId="0" applyProtection="0"/>
    <xf numFmtId="199" fontId="62" fillId="0" borderId="0" applyProtection="0"/>
    <xf numFmtId="172" fontId="62" fillId="0" borderId="0" applyProtection="0"/>
    <xf numFmtId="172" fontId="62" fillId="0" borderId="0" applyProtection="0"/>
    <xf numFmtId="0" fontId="81" fillId="0" borderId="0" applyProtection="0"/>
    <xf numFmtId="209" fontId="90"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66" fontId="90" fillId="0" borderId="0" applyFont="0" applyFill="0" applyBorder="0" applyAlignment="0" applyProtection="0"/>
    <xf numFmtId="0" fontId="42" fillId="0" borderId="0"/>
    <xf numFmtId="205" fontId="90" fillId="0" borderId="0" applyFont="0" applyFill="0" applyBorder="0" applyAlignment="0" applyProtection="0"/>
    <xf numFmtId="0" fontId="42" fillId="0" borderId="0"/>
    <xf numFmtId="179" fontId="94" fillId="0" borderId="0" applyFont="0" applyFill="0" applyBorder="0" applyAlignment="0" applyProtection="0"/>
    <xf numFmtId="197" fontId="95" fillId="0" borderId="0" applyFont="0" applyFill="0" applyBorder="0" applyAlignment="0" applyProtection="0"/>
    <xf numFmtId="198" fontId="95" fillId="0" borderId="0" applyFont="0" applyFill="0" applyBorder="0" applyAlignment="0" applyProtection="0"/>
    <xf numFmtId="0" fontId="58" fillId="0" borderId="0"/>
    <xf numFmtId="0" fontId="64" fillId="0" borderId="0"/>
    <xf numFmtId="0" fontId="64" fillId="0" borderId="0"/>
    <xf numFmtId="0" fontId="64" fillId="0" borderId="0"/>
    <xf numFmtId="0" fontId="66" fillId="0" borderId="0"/>
    <xf numFmtId="1" fontId="96" fillId="0" borderId="1" applyBorder="0" applyAlignment="0">
      <alignment horizontal="center"/>
    </xf>
    <xf numFmtId="1" fontId="96" fillId="0" borderId="1" applyBorder="0" applyAlignment="0">
      <alignment horizontal="center"/>
    </xf>
    <xf numFmtId="0" fontId="61" fillId="0" borderId="0"/>
    <xf numFmtId="0" fontId="61" fillId="0" borderId="0"/>
    <xf numFmtId="0" fontId="3" fillId="0" borderId="0"/>
    <xf numFmtId="0" fontId="97" fillId="0" borderId="0"/>
    <xf numFmtId="0" fontId="61" fillId="0" borderId="0" applyProtection="0"/>
    <xf numFmtId="3" fontId="38" fillId="0" borderId="1"/>
    <xf numFmtId="3" fontId="38" fillId="0" borderId="1"/>
    <xf numFmtId="0" fontId="44" fillId="3" borderId="0"/>
    <xf numFmtId="0" fontId="44" fillId="3" borderId="0"/>
    <xf numFmtId="0" fontId="44" fillId="3" borderId="0"/>
    <xf numFmtId="179" fontId="94" fillId="0" borderId="0" applyFont="0" applyFill="0" applyBorder="0" applyAlignment="0" applyProtection="0"/>
    <xf numFmtId="0" fontId="44"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179" fontId="94" fillId="0" borderId="0" applyFont="0" applyFill="0" applyBorder="0" applyAlignment="0" applyProtection="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9" fillId="0" borderId="0" applyFont="0" applyFill="0" applyBorder="0" applyAlignment="0">
      <alignment horizontal="left"/>
    </xf>
    <xf numFmtId="0" fontId="44" fillId="3" borderId="0"/>
    <xf numFmtId="0" fontId="99" fillId="0" borderId="0" applyFont="0" applyFill="0" applyBorder="0" applyAlignment="0">
      <alignment horizontal="left"/>
    </xf>
    <xf numFmtId="179" fontId="94" fillId="0" borderId="0" applyFont="0" applyFill="0" applyBorder="0" applyAlignment="0" applyProtection="0"/>
    <xf numFmtId="0" fontId="44" fillId="3" borderId="0"/>
    <xf numFmtId="0" fontId="44" fillId="3" borderId="0"/>
    <xf numFmtId="0" fontId="100" fillId="0" borderId="1" applyNumberFormat="0" applyFont="0" applyBorder="0">
      <alignment horizontal="left" indent="2"/>
    </xf>
    <xf numFmtId="0" fontId="100" fillId="0" borderId="1" applyNumberFormat="0" applyFont="0" applyBorder="0">
      <alignment horizontal="left" indent="2"/>
    </xf>
    <xf numFmtId="0" fontId="99" fillId="0" borderId="0" applyFont="0" applyFill="0" applyBorder="0" applyAlignment="0">
      <alignment horizontal="left"/>
    </xf>
    <xf numFmtId="0" fontId="99" fillId="0" borderId="0" applyFont="0" applyFill="0" applyBorder="0" applyAlignment="0">
      <alignment horizontal="left"/>
    </xf>
    <xf numFmtId="0" fontId="101" fillId="0" borderId="0"/>
    <xf numFmtId="0" fontId="102" fillId="5" borderId="22" applyFont="0" applyFill="0" applyAlignment="0">
      <alignment vertical="center" wrapText="1"/>
    </xf>
    <xf numFmtId="9" fontId="103" fillId="0" borderId="0" applyBorder="0" applyAlignment="0" applyProtection="0"/>
    <xf numFmtId="0" fontId="45"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45" fillId="3" borderId="0"/>
    <xf numFmtId="0" fontId="45" fillId="3" borderId="0"/>
    <xf numFmtId="0" fontId="100" fillId="0" borderId="1" applyNumberFormat="0" applyFont="0" applyBorder="0" applyAlignment="0">
      <alignment horizontal="center"/>
    </xf>
    <xf numFmtId="0" fontId="100" fillId="0" borderId="1" applyNumberFormat="0" applyFont="0" applyBorder="0" applyAlignment="0">
      <alignment horizontal="center"/>
    </xf>
    <xf numFmtId="0" fontId="104" fillId="6" borderId="0" applyNumberFormat="0" applyBorder="0" applyAlignment="0" applyProtection="0"/>
    <xf numFmtId="0" fontId="104" fillId="7" borderId="0" applyNumberFormat="0" applyBorder="0" applyAlignment="0" applyProtection="0"/>
    <xf numFmtId="0" fontId="104" fillId="8" borderId="0" applyNumberFormat="0" applyBorder="0" applyAlignment="0" applyProtection="0"/>
    <xf numFmtId="0" fontId="104" fillId="9" borderId="0" applyNumberFormat="0" applyBorder="0" applyAlignment="0" applyProtection="0"/>
    <xf numFmtId="0" fontId="104" fillId="10" borderId="0" applyNumberFormat="0" applyBorder="0" applyAlignment="0" applyProtection="0"/>
    <xf numFmtId="0" fontId="104" fillId="11" borderId="0" applyNumberFormat="0" applyBorder="0" applyAlignment="0" applyProtection="0"/>
    <xf numFmtId="0" fontId="105" fillId="0" borderId="0"/>
    <xf numFmtId="0" fontId="46"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46" fillId="3" borderId="0"/>
    <xf numFmtId="0" fontId="47"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47" fillId="0" borderId="0">
      <alignment wrapText="1"/>
    </xf>
    <xf numFmtId="0" fontId="104" fillId="12"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9" borderId="0" applyNumberFormat="0" applyBorder="0" applyAlignment="0" applyProtection="0"/>
    <xf numFmtId="0" fontId="104" fillId="12" borderId="0" applyNumberFormat="0" applyBorder="0" applyAlignment="0" applyProtection="0"/>
    <xf numFmtId="0" fontId="104" fillId="15" borderId="0" applyNumberFormat="0" applyBorder="0" applyAlignment="0" applyProtection="0"/>
    <xf numFmtId="200" fontId="106" fillId="0" borderId="7" applyNumberFormat="0" applyFont="0" applyBorder="0" applyAlignment="0">
      <alignment horizontal="center" vertical="center"/>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07" fillId="16"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107" fillId="19" borderId="0" applyNumberFormat="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107" fillId="20" borderId="0" applyNumberFormat="0" applyBorder="0" applyAlignment="0" applyProtection="0"/>
    <xf numFmtId="0" fontId="107" fillId="21" borderId="0" applyNumberFormat="0" applyBorder="0" applyAlignment="0" applyProtection="0"/>
    <xf numFmtId="0" fontId="107" fillId="22" borderId="0" applyNumberFormat="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107" fillId="23" borderId="0" applyNumberFormat="0" applyBorder="0" applyAlignment="0" applyProtection="0"/>
    <xf numFmtId="228" fontId="108" fillId="0" borderId="0" applyFont="0" applyFill="0" applyBorder="0" applyAlignment="0" applyProtection="0"/>
    <xf numFmtId="0" fontId="50" fillId="0" borderId="0" applyFont="0" applyFill="0" applyBorder="0" applyAlignment="0" applyProtection="0"/>
    <xf numFmtId="229" fontId="109" fillId="0" borderId="0" applyFont="0" applyFill="0" applyBorder="0" applyAlignment="0" applyProtection="0"/>
    <xf numFmtId="223" fontId="108" fillId="0" borderId="0" applyFont="0" applyFill="0" applyBorder="0" applyAlignment="0" applyProtection="0"/>
    <xf numFmtId="0" fontId="50" fillId="0" borderId="0" applyFont="0" applyFill="0" applyBorder="0" applyAlignment="0" applyProtection="0"/>
    <xf numFmtId="230" fontId="108" fillId="0" borderId="0" applyFont="0" applyFill="0" applyBorder="0" applyAlignment="0" applyProtection="0"/>
    <xf numFmtId="0" fontId="110" fillId="0" borderId="0">
      <alignment horizontal="center" wrapText="1"/>
      <protection locked="0"/>
    </xf>
    <xf numFmtId="0" fontId="111" fillId="0" borderId="0">
      <alignment horizontal="center" wrapText="1"/>
      <protection locked="0"/>
    </xf>
    <xf numFmtId="0" fontId="112" fillId="0" borderId="0" applyNumberFormat="0" applyBorder="0" applyAlignment="0">
      <alignment horizontal="center"/>
    </xf>
    <xf numFmtId="180" fontId="113" fillId="0" borderId="0" applyFont="0" applyFill="0" applyBorder="0" applyAlignment="0" applyProtection="0"/>
    <xf numFmtId="231" fontId="90" fillId="0" borderId="0" applyFont="0" applyFill="0" applyBorder="0" applyAlignment="0" applyProtection="0"/>
    <xf numFmtId="181" fontId="113" fillId="0" borderId="0" applyFont="0" applyFill="0" applyBorder="0" applyAlignment="0" applyProtection="0"/>
    <xf numFmtId="232" fontId="90" fillId="0" borderId="0" applyFont="0" applyFill="0" applyBorder="0" applyAlignment="0" applyProtection="0"/>
    <xf numFmtId="172" fontId="80" fillId="0" borderId="0" applyFont="0" applyFill="0" applyBorder="0" applyAlignment="0" applyProtection="0"/>
    <xf numFmtId="210" fontId="80" fillId="0" borderId="0" applyFont="0" applyFill="0" applyBorder="0" applyAlignment="0" applyProtection="0"/>
    <xf numFmtId="0" fontId="114" fillId="7" borderId="0" applyNumberFormat="0" applyBorder="0" applyAlignment="0" applyProtection="0"/>
    <xf numFmtId="0" fontId="115" fillId="0" borderId="0" applyNumberFormat="0" applyFill="0" applyBorder="0" applyAlignment="0" applyProtection="0"/>
    <xf numFmtId="0" fontId="65" fillId="0" borderId="0"/>
    <xf numFmtId="0" fontId="116" fillId="0" borderId="0"/>
    <xf numFmtId="0" fontId="51" fillId="0" borderId="0"/>
    <xf numFmtId="0" fontId="117" fillId="0" borderId="0"/>
    <xf numFmtId="0" fontId="118" fillId="0" borderId="0"/>
    <xf numFmtId="233" fontId="15" fillId="0" borderId="0" applyFill="0" applyBorder="0" applyAlignment="0"/>
    <xf numFmtId="234" fontId="59"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6"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238" fontId="3" fillId="0" borderId="0" applyFill="0" applyBorder="0" applyAlignment="0"/>
    <xf numFmtId="239" fontId="3" fillId="0" borderId="0" applyFill="0" applyBorder="0" applyAlignment="0"/>
    <xf numFmtId="239" fontId="3" fillId="0" borderId="0" applyFill="0" applyBorder="0" applyAlignment="0"/>
    <xf numFmtId="239" fontId="3" fillId="0" borderId="0" applyFill="0" applyBorder="0" applyAlignment="0"/>
    <xf numFmtId="239" fontId="3" fillId="0" borderId="0" applyFill="0" applyBorder="0" applyAlignment="0"/>
    <xf numFmtId="239" fontId="3" fillId="0" borderId="0" applyFill="0" applyBorder="0" applyAlignment="0"/>
    <xf numFmtId="239" fontId="3" fillId="0" borderId="0" applyFill="0" applyBorder="0" applyAlignment="0"/>
    <xf numFmtId="239" fontId="3" fillId="0" borderId="0" applyFill="0" applyBorder="0" applyAlignment="0"/>
    <xf numFmtId="239" fontId="3" fillId="0" borderId="0" applyFill="0" applyBorder="0" applyAlignment="0"/>
    <xf numFmtId="239" fontId="3" fillId="0" borderId="0" applyFill="0" applyBorder="0" applyAlignment="0"/>
    <xf numFmtId="239" fontId="3" fillId="0" borderId="0" applyFill="0" applyBorder="0" applyAlignment="0"/>
    <xf numFmtId="239" fontId="3" fillId="0" borderId="0" applyFill="0" applyBorder="0" applyAlignment="0"/>
    <xf numFmtId="239" fontId="3" fillId="0" borderId="0" applyFill="0" applyBorder="0" applyAlignment="0"/>
    <xf numFmtId="239" fontId="3" fillId="0" borderId="0" applyFill="0" applyBorder="0" applyAlignment="0"/>
    <xf numFmtId="239" fontId="3" fillId="0" borderId="0" applyFill="0" applyBorder="0" applyAlignment="0"/>
    <xf numFmtId="239" fontId="3" fillId="0" borderId="0" applyFill="0" applyBorder="0" applyAlignment="0"/>
    <xf numFmtId="240" fontId="105" fillId="0" borderId="0" applyFill="0" applyBorder="0" applyAlignment="0"/>
    <xf numFmtId="241" fontId="3" fillId="0" borderId="0" applyFill="0" applyBorder="0" applyAlignment="0"/>
    <xf numFmtId="241" fontId="3" fillId="0" borderId="0" applyFill="0" applyBorder="0" applyAlignment="0"/>
    <xf numFmtId="241" fontId="3" fillId="0" borderId="0" applyFill="0" applyBorder="0" applyAlignment="0"/>
    <xf numFmtId="241" fontId="3" fillId="0" borderId="0" applyFill="0" applyBorder="0" applyAlignment="0"/>
    <xf numFmtId="241" fontId="3" fillId="0" borderId="0" applyFill="0" applyBorder="0" applyAlignment="0"/>
    <xf numFmtId="241" fontId="3" fillId="0" borderId="0" applyFill="0" applyBorder="0" applyAlignment="0"/>
    <xf numFmtId="241" fontId="3" fillId="0" borderId="0" applyFill="0" applyBorder="0" applyAlignment="0"/>
    <xf numFmtId="241" fontId="3" fillId="0" borderId="0" applyFill="0" applyBorder="0" applyAlignment="0"/>
    <xf numFmtId="241" fontId="3" fillId="0" borderId="0" applyFill="0" applyBorder="0" applyAlignment="0"/>
    <xf numFmtId="241" fontId="3" fillId="0" borderId="0" applyFill="0" applyBorder="0" applyAlignment="0"/>
    <xf numFmtId="241" fontId="3" fillId="0" borderId="0" applyFill="0" applyBorder="0" applyAlignment="0"/>
    <xf numFmtId="241" fontId="3" fillId="0" borderId="0" applyFill="0" applyBorder="0" applyAlignment="0"/>
    <xf numFmtId="241" fontId="3" fillId="0" borderId="0" applyFill="0" applyBorder="0" applyAlignment="0"/>
    <xf numFmtId="241" fontId="3" fillId="0" borderId="0" applyFill="0" applyBorder="0" applyAlignment="0"/>
    <xf numFmtId="241" fontId="3" fillId="0" borderId="0" applyFill="0" applyBorder="0" applyAlignment="0"/>
    <xf numFmtId="174" fontId="59"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3" fontId="59"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34" fontId="59"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0" fontId="119" fillId="24" borderId="23" applyNumberFormat="0" applyAlignment="0" applyProtection="0"/>
    <xf numFmtId="0" fontId="53" fillId="0" borderId="0"/>
    <xf numFmtId="0" fontId="120" fillId="0" borderId="0" applyFill="0" applyBorder="0" applyProtection="0">
      <alignment horizontal="center"/>
      <protection locked="0"/>
    </xf>
    <xf numFmtId="245" fontId="90" fillId="0" borderId="0" applyFont="0" applyFill="0" applyBorder="0" applyAlignment="0" applyProtection="0"/>
    <xf numFmtId="0" fontId="121" fillId="0" borderId="4">
      <alignment horizontal="center"/>
    </xf>
    <xf numFmtId="246" fontId="122" fillId="0" borderId="0"/>
    <xf numFmtId="246" fontId="122" fillId="0" borderId="0"/>
    <xf numFmtId="246" fontId="122" fillId="0" borderId="0"/>
    <xf numFmtId="246" fontId="122" fillId="0" borderId="0"/>
    <xf numFmtId="246" fontId="122" fillId="0" borderId="0"/>
    <xf numFmtId="246" fontId="122" fillId="0" borderId="0"/>
    <xf numFmtId="246" fontId="122" fillId="0" borderId="0"/>
    <xf numFmtId="246" fontId="122" fillId="0" borderId="0"/>
    <xf numFmtId="247" fontId="3"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167" fontId="3" fillId="0" borderId="0" applyFont="0" applyFill="0" applyBorder="0" applyAlignment="0" applyProtection="0"/>
    <xf numFmtId="167" fontId="123" fillId="0" borderId="0" applyFont="0" applyFill="0" applyBorder="0" applyAlignment="0" applyProtection="0"/>
    <xf numFmtId="173" fontId="7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22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248" fontId="62" fillId="0" borderId="0" applyProtection="0"/>
    <xf numFmtId="248" fontId="62" fillId="0" borderId="0" applyProtection="0"/>
    <xf numFmtId="22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5" fontId="62" fillId="0" borderId="0" applyFont="0" applyFill="0" applyBorder="0" applyAlignment="0" applyProtection="0"/>
    <xf numFmtId="175" fontId="62" fillId="0" borderId="0" applyFont="0" applyFill="0" applyBorder="0" applyAlignment="0" applyProtection="0"/>
    <xf numFmtId="167" fontId="2" fillId="0" borderId="0" applyFont="0" applyFill="0" applyBorder="0" applyAlignment="0" applyProtection="0"/>
    <xf numFmtId="173" fontId="62"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74" fontId="59" fillId="0" borderId="0" applyFont="0" applyFill="0" applyBorder="0" applyAlignment="0" applyProtection="0"/>
    <xf numFmtId="242" fontId="3" fillId="0" borderId="0" applyFont="0" applyFill="0" applyBorder="0" applyAlignment="0" applyProtection="0"/>
    <xf numFmtId="242" fontId="3" fillId="0" borderId="0" applyFont="0" applyFill="0" applyBorder="0" applyAlignment="0" applyProtection="0"/>
    <xf numFmtId="242" fontId="3" fillId="0" borderId="0" applyFont="0" applyFill="0" applyBorder="0" applyAlignment="0" applyProtection="0"/>
    <xf numFmtId="242" fontId="3" fillId="0" borderId="0" applyFont="0" applyFill="0" applyBorder="0" applyAlignment="0" applyProtection="0"/>
    <xf numFmtId="242" fontId="3" fillId="0" borderId="0" applyFont="0" applyFill="0" applyBorder="0" applyAlignment="0" applyProtection="0"/>
    <xf numFmtId="242" fontId="3" fillId="0" borderId="0" applyFont="0" applyFill="0" applyBorder="0" applyAlignment="0" applyProtection="0"/>
    <xf numFmtId="242" fontId="3" fillId="0" borderId="0" applyFont="0" applyFill="0" applyBorder="0" applyAlignment="0" applyProtection="0"/>
    <xf numFmtId="242" fontId="3" fillId="0" borderId="0" applyFont="0" applyFill="0" applyBorder="0" applyAlignment="0" applyProtection="0"/>
    <xf numFmtId="242" fontId="3" fillId="0" borderId="0" applyFont="0" applyFill="0" applyBorder="0" applyAlignment="0" applyProtection="0"/>
    <xf numFmtId="242" fontId="3" fillId="0" borderId="0" applyFont="0" applyFill="0" applyBorder="0" applyAlignment="0" applyProtection="0"/>
    <xf numFmtId="242" fontId="3" fillId="0" borderId="0" applyFont="0" applyFill="0" applyBorder="0" applyAlignment="0" applyProtection="0"/>
    <xf numFmtId="242" fontId="3" fillId="0" borderId="0" applyFont="0" applyFill="0" applyBorder="0" applyAlignment="0" applyProtection="0"/>
    <xf numFmtId="242" fontId="3" fillId="0" borderId="0" applyFont="0" applyFill="0" applyBorder="0" applyAlignment="0" applyProtection="0"/>
    <xf numFmtId="242" fontId="3" fillId="0" borderId="0" applyFont="0" applyFill="0" applyBorder="0" applyAlignment="0" applyProtection="0"/>
    <xf numFmtId="242" fontId="3" fillId="0" borderId="0" applyFont="0" applyFill="0" applyBorder="0" applyAlignment="0" applyProtection="0"/>
    <xf numFmtId="249" fontId="18" fillId="0" borderId="0" applyFont="0" applyFill="0" applyBorder="0" applyAlignment="0" applyProtection="0"/>
    <xf numFmtId="250" fontId="62" fillId="0" borderId="0" applyFont="0" applyFill="0" applyBorder="0" applyAlignment="0" applyProtection="0"/>
    <xf numFmtId="251" fontId="124" fillId="0" borderId="0" applyFont="0" applyFill="0" applyBorder="0" applyAlignment="0" applyProtection="0"/>
    <xf numFmtId="252" fontId="62" fillId="0" borderId="0" applyFont="0" applyFill="0" applyBorder="0" applyAlignment="0" applyProtection="0"/>
    <xf numFmtId="253" fontId="124" fillId="0" borderId="0" applyFont="0" applyFill="0" applyBorder="0" applyAlignment="0" applyProtection="0"/>
    <xf numFmtId="254" fontId="62" fillId="0" borderId="0" applyFont="0" applyFill="0" applyBorder="0" applyAlignment="0" applyProtection="0"/>
    <xf numFmtId="175" fontId="2" fillId="0" borderId="0" applyFont="0" applyFill="0" applyBorder="0" applyAlignment="0" applyProtection="0"/>
    <xf numFmtId="169" fontId="3"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69" fontId="2" fillId="0" borderId="0" applyFont="0" applyFill="0" applyBorder="0" applyAlignment="0" applyProtection="0"/>
    <xf numFmtId="199" fontId="2"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73" fontId="2" fillId="0" borderId="0" applyFont="0" applyFill="0" applyBorder="0" applyAlignment="0" applyProtection="0"/>
    <xf numFmtId="169" fontId="2"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125"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99" fontId="2" fillId="0" borderId="0" applyFont="0" applyFill="0" applyBorder="0" applyAlignment="0" applyProtection="0"/>
    <xf numFmtId="255" fontId="2" fillId="0" borderId="0" applyFont="0" applyFill="0" applyBorder="0" applyAlignment="0" applyProtection="0"/>
    <xf numFmtId="169" fontId="2" fillId="0" borderId="0" applyFont="0" applyFill="0" applyBorder="0" applyAlignment="0" applyProtection="0"/>
    <xf numFmtId="256" fontId="2" fillId="0" borderId="0" applyFont="0" applyFill="0" applyBorder="0" applyAlignment="0" applyProtection="0"/>
    <xf numFmtId="17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256" fontId="2" fillId="0" borderId="0" applyFont="0" applyFill="0" applyBorder="0" applyAlignment="0" applyProtection="0"/>
    <xf numFmtId="257" fontId="2" fillId="0" borderId="0" applyFont="0" applyFill="0" applyBorder="0" applyAlignment="0" applyProtection="0"/>
    <xf numFmtId="257" fontId="2" fillId="0" borderId="0" applyFont="0" applyFill="0" applyBorder="0" applyAlignment="0" applyProtection="0"/>
    <xf numFmtId="169" fontId="70" fillId="0" borderId="0" applyFont="0" applyFill="0" applyBorder="0" applyAlignment="0" applyProtection="0"/>
    <xf numFmtId="257" fontId="2" fillId="0" borderId="0" applyFont="0" applyFill="0" applyBorder="0" applyAlignment="0" applyProtection="0"/>
    <xf numFmtId="257"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75"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3" fillId="0" borderId="0" applyFont="0" applyFill="0" applyBorder="0" applyAlignment="0" applyProtection="0"/>
    <xf numFmtId="169" fontId="2"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61" fillId="0" borderId="0" applyFont="0" applyFill="0" applyBorder="0" applyAlignment="0" applyProtection="0"/>
    <xf numFmtId="169" fontId="79"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69" fontId="2"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3"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69" fontId="126" fillId="0" borderId="0" applyFont="0" applyFill="0" applyBorder="0" applyAlignment="0" applyProtection="0"/>
    <xf numFmtId="169" fontId="2" fillId="0" borderId="0" applyFont="0" applyFill="0" applyBorder="0" applyAlignment="0" applyProtection="0"/>
    <xf numFmtId="0"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69" fontId="66"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3" fillId="0" borderId="0" applyFont="0" applyFill="0" applyBorder="0" applyAlignment="0" applyProtection="0"/>
    <xf numFmtId="175" fontId="2" fillId="0" borderId="0" applyFont="0" applyFill="0" applyBorder="0" applyAlignment="0" applyProtection="0"/>
    <xf numFmtId="169" fontId="30" fillId="0" borderId="0" applyFont="0" applyFill="0" applyBorder="0" applyAlignment="0" applyProtection="0"/>
    <xf numFmtId="198" fontId="3" fillId="0" borderId="0" applyFont="0" applyFill="0" applyBorder="0" applyAlignment="0" applyProtection="0"/>
    <xf numFmtId="169" fontId="2" fillId="0" borderId="0" applyFont="0" applyFill="0" applyBorder="0" applyAlignment="0" applyProtection="0"/>
    <xf numFmtId="258" fontId="2" fillId="0" borderId="0" applyFont="0" applyFill="0" applyBorder="0" applyAlignment="0" applyProtection="0"/>
    <xf numFmtId="259" fontId="2" fillId="0" borderId="0" applyFont="0" applyFill="0" applyBorder="0" applyAlignment="0" applyProtection="0"/>
    <xf numFmtId="258" fontId="2" fillId="0" borderId="0" applyFont="0" applyFill="0" applyBorder="0" applyAlignment="0" applyProtection="0"/>
    <xf numFmtId="169" fontId="2" fillId="0" borderId="0" applyFont="0" applyFill="0" applyBorder="0" applyAlignment="0" applyProtection="0"/>
    <xf numFmtId="169" fontId="125" fillId="0" borderId="0" applyFont="0" applyFill="0" applyBorder="0" applyAlignment="0" applyProtection="0"/>
    <xf numFmtId="169" fontId="2" fillId="0" borderId="0" applyFont="0" applyFill="0" applyBorder="0" applyAlignment="0" applyProtection="0"/>
    <xf numFmtId="260" fontId="3" fillId="0" borderId="0" applyFont="0" applyFill="0" applyBorder="0" applyAlignment="0" applyProtection="0"/>
    <xf numFmtId="169" fontId="2" fillId="0" borderId="0" applyFont="0" applyFill="0" applyBorder="0" applyAlignment="0" applyProtection="0"/>
    <xf numFmtId="169" fontId="15"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6" fontId="3" fillId="0" borderId="0" applyFont="0" applyFill="0" applyBorder="0" applyAlignment="0" applyProtection="0"/>
    <xf numFmtId="168" fontId="62" fillId="0" borderId="0" applyFont="0" applyFill="0" applyBorder="0" applyAlignment="0" applyProtection="0"/>
    <xf numFmtId="169" fontId="79" fillId="0" borderId="0" applyFont="0" applyFill="0" applyBorder="0" applyAlignment="0" applyProtection="0"/>
    <xf numFmtId="0" fontId="2" fillId="0" borderId="0" applyFont="0" applyFill="0" applyBorder="0" applyAlignment="0" applyProtection="0"/>
    <xf numFmtId="185" fontId="62"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85" fontId="62" fillId="0" borderId="0" applyFont="0" applyFill="0" applyBorder="0" applyAlignment="0" applyProtection="0"/>
    <xf numFmtId="261" fontId="58" fillId="0" borderId="0" applyFont="0" applyFill="0" applyBorder="0" applyAlignment="0" applyProtection="0"/>
    <xf numFmtId="169" fontId="2" fillId="0" borderId="0" applyFont="0" applyFill="0" applyBorder="0" applyAlignment="0" applyProtection="0"/>
    <xf numFmtId="185" fontId="62"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2" fillId="0" borderId="0" applyFont="0" applyFill="0" applyBorder="0" applyAlignment="0" applyProtection="0"/>
    <xf numFmtId="169" fontId="3" fillId="0" borderId="0" applyFont="0" applyFill="0" applyBorder="0" applyAlignment="0" applyProtection="0"/>
    <xf numFmtId="169" fontId="2" fillId="0" borderId="0" applyFont="0" applyFill="0" applyBorder="0" applyAlignment="0" applyProtection="0"/>
    <xf numFmtId="169" fontId="127" fillId="0" borderId="0" applyFont="0" applyFill="0" applyBorder="0" applyAlignment="0" applyProtection="0"/>
    <xf numFmtId="169" fontId="2" fillId="0" borderId="0" applyFont="0" applyFill="0" applyBorder="0" applyAlignment="0" applyProtection="0"/>
    <xf numFmtId="261" fontId="58" fillId="0" borderId="0" applyFont="0" applyFill="0" applyBorder="0" applyAlignment="0" applyProtection="0"/>
    <xf numFmtId="170" fontId="62" fillId="0" borderId="0" applyProtection="0"/>
    <xf numFmtId="261" fontId="58" fillId="0" borderId="0" applyFont="0" applyFill="0" applyBorder="0" applyAlignment="0" applyProtection="0"/>
    <xf numFmtId="43" fontId="62" fillId="0" borderId="0" applyFont="0" applyFill="0" applyBorder="0" applyAlignment="0" applyProtection="0"/>
    <xf numFmtId="43" fontId="2"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262" fontId="3" fillId="0" borderId="0" applyFont="0" applyFill="0" applyBorder="0" applyAlignment="0" applyProtection="0"/>
    <xf numFmtId="0" fontId="3" fillId="0" borderId="0" applyFont="0" applyFill="0" applyBorder="0" applyAlignment="0" applyProtection="0"/>
    <xf numFmtId="169" fontId="3" fillId="0" borderId="0" applyFont="0" applyFill="0" applyBorder="0" applyAlignment="0" applyProtection="0"/>
    <xf numFmtId="175" fontId="76" fillId="0" borderId="0" applyFont="0" applyFill="0" applyBorder="0" applyAlignment="0" applyProtection="0"/>
    <xf numFmtId="263" fontId="62" fillId="0" borderId="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263" fontId="62" fillId="0" borderId="0" applyProtection="0"/>
    <xf numFmtId="169" fontId="2" fillId="0" borderId="0" applyFont="0" applyFill="0" applyBorder="0" applyAlignment="0" applyProtection="0"/>
    <xf numFmtId="169" fontId="2" fillId="0" borderId="0" applyFont="0" applyFill="0" applyBorder="0" applyAlignment="0" applyProtection="0"/>
    <xf numFmtId="169" fontId="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263" fontId="62" fillId="0" borderId="0" applyProtection="0"/>
    <xf numFmtId="169" fontId="125"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5" fontId="62" fillId="0" borderId="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125" fillId="0" borderId="0" applyFont="0" applyFill="0" applyBorder="0" applyAlignment="0" applyProtection="0"/>
    <xf numFmtId="169" fontId="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264" fontId="70" fillId="0" borderId="0" applyFont="0" applyFill="0" applyBorder="0" applyAlignment="0" applyProtection="0"/>
    <xf numFmtId="169" fontId="3" fillId="0" borderId="0" applyFont="0" applyFill="0" applyBorder="0" applyAlignment="0" applyProtection="0"/>
    <xf numFmtId="265" fontId="70" fillId="0" borderId="0" applyFont="0" applyFill="0" applyBorder="0" applyAlignment="0" applyProtection="0"/>
    <xf numFmtId="169" fontId="3"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175" fontId="2" fillId="0" borderId="0" applyFont="0" applyFill="0" applyBorder="0" applyAlignment="0" applyProtection="0"/>
    <xf numFmtId="263" fontId="62" fillId="0" borderId="0" applyProtection="0"/>
    <xf numFmtId="263" fontId="62" fillId="0" borderId="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70" fillId="0" borderId="0" applyFont="0" applyFill="0" applyBorder="0" applyAlignment="0" applyProtection="0"/>
    <xf numFmtId="169" fontId="79" fillId="0" borderId="0" applyFont="0" applyFill="0" applyBorder="0" applyAlignment="0" applyProtection="0"/>
    <xf numFmtId="169" fontId="79"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5"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0" fontId="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25" fillId="0" borderId="0" applyFont="0" applyFill="0" applyBorder="0" applyAlignment="0" applyProtection="0"/>
    <xf numFmtId="169" fontId="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212" fontId="2" fillId="0" borderId="0" applyFont="0" applyFill="0" applyBorder="0" applyAlignment="0" applyProtection="0"/>
    <xf numFmtId="169" fontId="2" fillId="0" borderId="0" applyFont="0" applyFill="0" applyBorder="0" applyAlignment="0" applyProtection="0"/>
    <xf numFmtId="212" fontId="3" fillId="0" borderId="0" applyFont="0" applyFill="0" applyBorder="0" applyAlignment="0" applyProtection="0"/>
    <xf numFmtId="169" fontId="2" fillId="0" borderId="0" applyFont="0" applyFill="0" applyBorder="0" applyAlignment="0" applyProtection="0"/>
    <xf numFmtId="212" fontId="3" fillId="0" borderId="0" applyFont="0" applyFill="0" applyBorder="0" applyAlignment="0" applyProtection="0"/>
    <xf numFmtId="175" fontId="3" fillId="0" borderId="0" applyFont="0" applyFill="0" applyBorder="0" applyAlignment="0" applyProtection="0"/>
    <xf numFmtId="175" fontId="62" fillId="0" borderId="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169" fontId="2"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123" fillId="0" borderId="0" applyFont="0" applyFill="0" applyBorder="0" applyAlignment="0" applyProtection="0"/>
    <xf numFmtId="175" fontId="62" fillId="0" borderId="0" applyFont="0" applyFill="0" applyBorder="0" applyAlignment="0" applyProtection="0"/>
    <xf numFmtId="169" fontId="125" fillId="0" borderId="0" applyFont="0" applyFill="0" applyBorder="0" applyAlignment="0" applyProtection="0"/>
    <xf numFmtId="169" fontId="66" fillId="0" borderId="0" applyFont="0" applyFill="0" applyBorder="0" applyAlignment="0" applyProtection="0"/>
    <xf numFmtId="169" fontId="3" fillId="0" borderId="0" applyFont="0" applyFill="0" applyBorder="0" applyAlignment="0" applyProtection="0"/>
    <xf numFmtId="212" fontId="15"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25"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69" fontId="125" fillId="0" borderId="0" applyFont="0" applyFill="0" applyBorder="0" applyAlignment="0" applyProtection="0"/>
    <xf numFmtId="200" fontId="2" fillId="0" borderId="0" applyFont="0" applyFill="0" applyBorder="0" applyAlignment="0" applyProtection="0"/>
    <xf numFmtId="169" fontId="2" fillId="0" borderId="0" applyFont="0" applyFill="0" applyBorder="0" applyAlignment="0" applyProtection="0"/>
    <xf numFmtId="175" fontId="2" fillId="0" borderId="0" applyFont="0" applyFill="0" applyBorder="0" applyAlignment="0" applyProtection="0"/>
    <xf numFmtId="169" fontId="2" fillId="0" borderId="0" applyFont="0" applyFill="0" applyBorder="0" applyAlignment="0" applyProtection="0"/>
    <xf numFmtId="266" fontId="66" fillId="0" borderId="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62" fillId="0" borderId="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7" fillId="0" borderId="0" applyNumberFormat="0" applyFill="0" applyBorder="0" applyAlignment="0" applyProtection="0"/>
    <xf numFmtId="0" fontId="128" fillId="0" borderId="0">
      <alignment horizontal="center"/>
    </xf>
    <xf numFmtId="0" fontId="129" fillId="0" borderId="0" applyNumberFormat="0" applyAlignment="0">
      <alignment horizontal="left"/>
    </xf>
    <xf numFmtId="211" fontId="130" fillId="0" borderId="0" applyFont="0" applyFill="0" applyBorder="0" applyAlignment="0" applyProtection="0"/>
    <xf numFmtId="267" fontId="131" fillId="0" borderId="0" applyFill="0" applyBorder="0" applyProtection="0"/>
    <xf numFmtId="268" fontId="18" fillId="0" borderId="0" applyFont="0" applyFill="0" applyBorder="0" applyAlignment="0" applyProtection="0"/>
    <xf numFmtId="269" fontId="66" fillId="0" borderId="0" applyFill="0" applyBorder="0" applyProtection="0"/>
    <xf numFmtId="269" fontId="66" fillId="0" borderId="3" applyFill="0" applyProtection="0"/>
    <xf numFmtId="269" fontId="66" fillId="0" borderId="24" applyFill="0" applyProtection="0"/>
    <xf numFmtId="270" fontId="65" fillId="0" borderId="0" applyFont="0" applyFill="0" applyBorder="0" applyAlignment="0" applyProtection="0"/>
    <xf numFmtId="271" fontId="132" fillId="0" borderId="0" applyFont="0" applyFill="0" applyBorder="0" applyAlignment="0" applyProtection="0"/>
    <xf numFmtId="272"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4" fontId="132" fillId="0" borderId="0" applyFont="0" applyFill="0" applyBorder="0" applyAlignment="0" applyProtection="0"/>
    <xf numFmtId="234" fontId="59"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75" fontId="124" fillId="0" borderId="0" applyFont="0" applyFill="0" applyBorder="0" applyAlignment="0" applyProtection="0"/>
    <xf numFmtId="276" fontId="62" fillId="0" borderId="0" applyFont="0" applyFill="0" applyBorder="0" applyAlignment="0" applyProtection="0"/>
    <xf numFmtId="277" fontId="124" fillId="0" borderId="0" applyFont="0" applyFill="0" applyBorder="0" applyAlignment="0" applyProtection="0"/>
    <xf numFmtId="278" fontId="124" fillId="0" borderId="0" applyFont="0" applyFill="0" applyBorder="0" applyAlignment="0" applyProtection="0"/>
    <xf numFmtId="279" fontId="62" fillId="0" borderId="0" applyFont="0" applyFill="0" applyBorder="0" applyAlignment="0" applyProtection="0"/>
    <xf numFmtId="280" fontId="124" fillId="0" borderId="0" applyFont="0" applyFill="0" applyBorder="0" applyAlignment="0" applyProtection="0"/>
    <xf numFmtId="281" fontId="124" fillId="0" borderId="0" applyFont="0" applyFill="0" applyBorder="0" applyAlignment="0" applyProtection="0"/>
    <xf numFmtId="282" fontId="62" fillId="0" borderId="0" applyFont="0" applyFill="0" applyBorder="0" applyAlignment="0" applyProtection="0"/>
    <xf numFmtId="283" fontId="124" fillId="0" borderId="0" applyFont="0" applyFill="0" applyBorder="0" applyAlignment="0" applyProtection="0"/>
    <xf numFmtId="168" fontId="2"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5"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286" fontId="62" fillId="0" borderId="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287" fontId="3" fillId="0" borderId="0"/>
    <xf numFmtId="287" fontId="3" fillId="0" borderId="0"/>
    <xf numFmtId="287" fontId="3" fillId="0" borderId="0"/>
    <xf numFmtId="287" fontId="3" fillId="0" borderId="0"/>
    <xf numFmtId="287" fontId="3" fillId="0" borderId="0"/>
    <xf numFmtId="287" fontId="3" fillId="0" borderId="0"/>
    <xf numFmtId="287" fontId="3" fillId="0" borderId="0"/>
    <xf numFmtId="287" fontId="3" fillId="0" borderId="0"/>
    <xf numFmtId="287" fontId="3" fillId="0" borderId="0"/>
    <xf numFmtId="287" fontId="3" fillId="0" borderId="0" applyProtection="0"/>
    <xf numFmtId="287" fontId="3" fillId="0" borderId="0"/>
    <xf numFmtId="287" fontId="3" fillId="0" borderId="0"/>
    <xf numFmtId="287" fontId="3" fillId="0" borderId="0"/>
    <xf numFmtId="287" fontId="3" fillId="0" borderId="0"/>
    <xf numFmtId="287" fontId="3" fillId="0" borderId="0"/>
    <xf numFmtId="287" fontId="3" fillId="0" borderId="0"/>
    <xf numFmtId="287" fontId="3" fillId="0" borderId="0"/>
    <xf numFmtId="0" fontId="133" fillId="25" borderId="25" applyNumberFormat="0" applyAlignment="0" applyProtection="0"/>
    <xf numFmtId="200" fontId="61" fillId="0" borderId="0" applyFont="0" applyFill="0" applyBorder="0" applyAlignment="0" applyProtection="0"/>
    <xf numFmtId="1" fontId="134" fillId="0" borderId="2" applyBorder="0"/>
    <xf numFmtId="288" fontId="15" fillId="0" borderId="26"/>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62" fillId="0" borderId="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4" fontId="92" fillId="0" borderId="0" applyFill="0" applyBorder="0" applyAlignment="0"/>
    <xf numFmtId="14" fontId="91" fillId="0" borderId="0" applyFill="0" applyBorder="0" applyAlignment="0"/>
    <xf numFmtId="0" fontId="58" fillId="0" borderId="0" applyProtection="0"/>
    <xf numFmtId="3" fontId="135" fillId="0" borderId="8">
      <alignment horizontal="left" vertical="top" wrapText="1"/>
    </xf>
    <xf numFmtId="169" fontId="125" fillId="0" borderId="0" applyFont="0" applyFill="0" applyBorder="0" applyAlignment="0" applyProtection="0"/>
    <xf numFmtId="289" fontId="66" fillId="0" borderId="0" applyFill="0" applyBorder="0" applyProtection="0"/>
    <xf numFmtId="289" fontId="66" fillId="0" borderId="3" applyFill="0" applyProtection="0"/>
    <xf numFmtId="289" fontId="66" fillId="0" borderId="24" applyFill="0" applyProtection="0"/>
    <xf numFmtId="290" fontId="3" fillId="0" borderId="27">
      <alignment vertical="center"/>
    </xf>
    <xf numFmtId="290" fontId="3" fillId="0" borderId="27">
      <alignment vertical="center"/>
    </xf>
    <xf numFmtId="290" fontId="3" fillId="0" borderId="27">
      <alignment vertical="center"/>
    </xf>
    <xf numFmtId="290" fontId="3" fillId="0" borderId="27">
      <alignment vertical="center"/>
    </xf>
    <xf numFmtId="290" fontId="3" fillId="0" borderId="27">
      <alignment vertical="center"/>
    </xf>
    <xf numFmtId="290" fontId="3" fillId="0" borderId="27">
      <alignment vertical="center"/>
    </xf>
    <xf numFmtId="290" fontId="3" fillId="0" borderId="27">
      <alignment vertical="center"/>
    </xf>
    <xf numFmtId="290" fontId="3" fillId="0" borderId="27">
      <alignment vertical="center"/>
    </xf>
    <xf numFmtId="290" fontId="3" fillId="0" borderId="27">
      <alignment vertical="center"/>
    </xf>
    <xf numFmtId="290" fontId="3" fillId="0" borderId="27">
      <alignment vertical="center"/>
    </xf>
    <xf numFmtId="290" fontId="3" fillId="0" borderId="27">
      <alignment vertical="center"/>
    </xf>
    <xf numFmtId="290" fontId="3" fillId="0" borderId="27">
      <alignment vertical="center"/>
    </xf>
    <xf numFmtId="290" fontId="3" fillId="0" borderId="27">
      <alignment vertical="center"/>
    </xf>
    <xf numFmtId="290" fontId="3" fillId="0" borderId="27">
      <alignment vertical="center"/>
    </xf>
    <xf numFmtId="290" fontId="3" fillId="0" borderId="27">
      <alignment vertical="center"/>
    </xf>
    <xf numFmtId="0" fontId="3" fillId="0" borderId="0" applyFont="0" applyFill="0" applyBorder="0" applyAlignment="0" applyProtection="0"/>
    <xf numFmtId="0" fontId="3" fillId="0" borderId="0" applyFont="0" applyFill="0" applyBorder="0" applyAlignment="0" applyProtection="0"/>
    <xf numFmtId="291" fontId="15" fillId="0" borderId="0"/>
    <xf numFmtId="292" fontId="48" fillId="0" borderId="1"/>
    <xf numFmtId="292" fontId="48" fillId="0" borderId="1"/>
    <xf numFmtId="260" fontId="3" fillId="0" borderId="0"/>
    <xf numFmtId="260" fontId="3" fillId="0" borderId="0"/>
    <xf numFmtId="260" fontId="3" fillId="0" borderId="0"/>
    <xf numFmtId="260" fontId="3" fillId="0" borderId="0"/>
    <xf numFmtId="260" fontId="3" fillId="0" borderId="0"/>
    <xf numFmtId="260" fontId="3" fillId="0" borderId="0"/>
    <xf numFmtId="260" fontId="3" fillId="0" borderId="0"/>
    <xf numFmtId="260" fontId="3" fillId="0" borderId="0"/>
    <xf numFmtId="260" fontId="3" fillId="0" borderId="0"/>
    <xf numFmtId="260" fontId="3" fillId="0" borderId="0" applyProtection="0"/>
    <xf numFmtId="260" fontId="3" fillId="0" borderId="0"/>
    <xf numFmtId="260" fontId="3" fillId="0" borderId="0"/>
    <xf numFmtId="260" fontId="3" fillId="0" borderId="0"/>
    <xf numFmtId="260" fontId="3" fillId="0" borderId="0"/>
    <xf numFmtId="260" fontId="3" fillId="0" borderId="0"/>
    <xf numFmtId="260" fontId="3" fillId="0" borderId="0"/>
    <xf numFmtId="260" fontId="3" fillId="0" borderId="0"/>
    <xf numFmtId="293" fontId="48" fillId="0" borderId="0"/>
    <xf numFmtId="173" fontId="136" fillId="0" borderId="0" applyFont="0" applyFill="0" applyBorder="0" applyAlignment="0" applyProtection="0"/>
    <xf numFmtId="175" fontId="136" fillId="0" borderId="0" applyFont="0" applyFill="0" applyBorder="0" applyAlignment="0" applyProtection="0"/>
    <xf numFmtId="173" fontId="136" fillId="0" borderId="0" applyFont="0" applyFill="0" applyBorder="0" applyAlignment="0" applyProtection="0"/>
    <xf numFmtId="167" fontId="136" fillId="0" borderId="0" applyFont="0" applyFill="0" applyBorder="0" applyAlignment="0" applyProtection="0"/>
    <xf numFmtId="221" fontId="136" fillId="0" borderId="0" applyFont="0" applyFill="0" applyBorder="0" applyAlignment="0" applyProtection="0"/>
    <xf numFmtId="221" fontId="136" fillId="0" borderId="0" applyFont="0" applyFill="0" applyBorder="0" applyAlignment="0" applyProtection="0"/>
    <xf numFmtId="221" fontId="136" fillId="0" borderId="0" applyFont="0" applyFill="0" applyBorder="0" applyAlignment="0" applyProtection="0"/>
    <xf numFmtId="221" fontId="136" fillId="0" borderId="0" applyFont="0" applyFill="0" applyBorder="0" applyAlignment="0" applyProtection="0"/>
    <xf numFmtId="221" fontId="136" fillId="0" borderId="0" applyFont="0" applyFill="0" applyBorder="0" applyAlignment="0" applyProtection="0"/>
    <xf numFmtId="221" fontId="136" fillId="0" borderId="0" applyFont="0" applyFill="0" applyBorder="0" applyAlignment="0" applyProtection="0"/>
    <xf numFmtId="221" fontId="136" fillId="0" borderId="0" applyFont="0" applyFill="0" applyBorder="0" applyAlignment="0" applyProtection="0"/>
    <xf numFmtId="221" fontId="136" fillId="0" borderId="0" applyFont="0" applyFill="0" applyBorder="0" applyAlignment="0" applyProtection="0"/>
    <xf numFmtId="221" fontId="136" fillId="0" borderId="0" applyFont="0" applyFill="0" applyBorder="0" applyAlignment="0" applyProtection="0"/>
    <xf numFmtId="221" fontId="136" fillId="0" borderId="0" applyFont="0" applyFill="0" applyBorder="0" applyAlignment="0" applyProtection="0"/>
    <xf numFmtId="221" fontId="136" fillId="0" borderId="0" applyFont="0" applyFill="0" applyBorder="0" applyAlignment="0" applyProtection="0"/>
    <xf numFmtId="221" fontId="136" fillId="0" borderId="0" applyFont="0" applyFill="0" applyBorder="0" applyAlignment="0" applyProtection="0"/>
    <xf numFmtId="294" fontId="105" fillId="0" borderId="0" applyFont="0" applyFill="0" applyBorder="0" applyAlignment="0" applyProtection="0"/>
    <xf numFmtId="294" fontId="105"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294" fontId="105" fillId="0" borderId="0" applyFont="0" applyFill="0" applyBorder="0" applyAlignment="0" applyProtection="0"/>
    <xf numFmtId="294" fontId="105" fillId="0" borderId="0" applyFont="0" applyFill="0" applyBorder="0" applyAlignment="0" applyProtection="0"/>
    <xf numFmtId="173" fontId="136" fillId="0" borderId="0" applyFont="0" applyFill="0" applyBorder="0" applyAlignment="0" applyProtection="0"/>
    <xf numFmtId="173" fontId="136" fillId="0" borderId="0" applyFont="0" applyFill="0" applyBorder="0" applyAlignment="0" applyProtection="0"/>
    <xf numFmtId="294" fontId="105" fillId="0" borderId="0" applyFont="0" applyFill="0" applyBorder="0" applyAlignment="0" applyProtection="0"/>
    <xf numFmtId="294" fontId="105" fillId="0" borderId="0" applyFont="0" applyFill="0" applyBorder="0" applyAlignment="0" applyProtection="0"/>
    <xf numFmtId="295" fontId="15" fillId="0" borderId="0" applyFont="0" applyFill="0" applyBorder="0" applyAlignment="0" applyProtection="0"/>
    <xf numFmtId="295" fontId="15" fillId="0" borderId="0" applyFont="0" applyFill="0" applyBorder="0" applyAlignment="0" applyProtection="0"/>
    <xf numFmtId="296" fontId="15" fillId="0" borderId="0" applyFont="0" applyFill="0" applyBorder="0" applyAlignment="0" applyProtection="0"/>
    <xf numFmtId="296" fontId="15"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41" fontId="136" fillId="0" borderId="0" applyFont="0" applyFill="0" applyBorder="0" applyAlignment="0" applyProtection="0"/>
    <xf numFmtId="167"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167" fontId="136" fillId="0" borderId="0" applyFont="0" applyFill="0" applyBorder="0" applyAlignment="0" applyProtection="0"/>
    <xf numFmtId="173" fontId="136" fillId="0" borderId="0" applyFont="0" applyFill="0" applyBorder="0" applyAlignment="0" applyProtection="0"/>
    <xf numFmtId="167" fontId="136" fillId="0" borderId="0" applyFont="0" applyFill="0" applyBorder="0" applyAlignment="0" applyProtection="0"/>
    <xf numFmtId="173"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167" fontId="136" fillId="0" borderId="0" applyFont="0" applyFill="0" applyBorder="0" applyAlignment="0" applyProtection="0"/>
    <xf numFmtId="175" fontId="136" fillId="0" borderId="0" applyFont="0" applyFill="0" applyBorder="0" applyAlignment="0" applyProtection="0"/>
    <xf numFmtId="169" fontId="136" fillId="0" borderId="0" applyFont="0" applyFill="0" applyBorder="0" applyAlignment="0" applyProtection="0"/>
    <xf numFmtId="212" fontId="136" fillId="0" borderId="0" applyFont="0" applyFill="0" applyBorder="0" applyAlignment="0" applyProtection="0"/>
    <xf numFmtId="212" fontId="136" fillId="0" borderId="0" applyFont="0" applyFill="0" applyBorder="0" applyAlignment="0" applyProtection="0"/>
    <xf numFmtId="212" fontId="136" fillId="0" borderId="0" applyFont="0" applyFill="0" applyBorder="0" applyAlignment="0" applyProtection="0"/>
    <xf numFmtId="212" fontId="136" fillId="0" borderId="0" applyFont="0" applyFill="0" applyBorder="0" applyAlignment="0" applyProtection="0"/>
    <xf numFmtId="212" fontId="136" fillId="0" borderId="0" applyFont="0" applyFill="0" applyBorder="0" applyAlignment="0" applyProtection="0"/>
    <xf numFmtId="212" fontId="136" fillId="0" borderId="0" applyFont="0" applyFill="0" applyBorder="0" applyAlignment="0" applyProtection="0"/>
    <xf numFmtId="212" fontId="136" fillId="0" borderId="0" applyFont="0" applyFill="0" applyBorder="0" applyAlignment="0" applyProtection="0"/>
    <xf numFmtId="212" fontId="136" fillId="0" borderId="0" applyFont="0" applyFill="0" applyBorder="0" applyAlignment="0" applyProtection="0"/>
    <xf numFmtId="212" fontId="136" fillId="0" borderId="0" applyFont="0" applyFill="0" applyBorder="0" applyAlignment="0" applyProtection="0"/>
    <xf numFmtId="212" fontId="136" fillId="0" borderId="0" applyFont="0" applyFill="0" applyBorder="0" applyAlignment="0" applyProtection="0"/>
    <xf numFmtId="212" fontId="136" fillId="0" borderId="0" applyFont="0" applyFill="0" applyBorder="0" applyAlignment="0" applyProtection="0"/>
    <xf numFmtId="212" fontId="136" fillId="0" borderId="0" applyFont="0" applyFill="0" applyBorder="0" applyAlignment="0" applyProtection="0"/>
    <xf numFmtId="297" fontId="105" fillId="0" borderId="0" applyFont="0" applyFill="0" applyBorder="0" applyAlignment="0" applyProtection="0"/>
    <xf numFmtId="297" fontId="105" fillId="0" borderId="0" applyFont="0" applyFill="0" applyBorder="0" applyAlignment="0" applyProtection="0"/>
    <xf numFmtId="169" fontId="137" fillId="0" borderId="0" applyFont="0" applyFill="0" applyBorder="0" applyAlignment="0" applyProtection="0"/>
    <xf numFmtId="169" fontId="137" fillId="0" borderId="0" applyFont="0" applyFill="0" applyBorder="0" applyAlignment="0" applyProtection="0"/>
    <xf numFmtId="297" fontId="105" fillId="0" borderId="0" applyFont="0" applyFill="0" applyBorder="0" applyAlignment="0" applyProtection="0"/>
    <xf numFmtId="297" fontId="105"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297" fontId="105" fillId="0" borderId="0" applyFont="0" applyFill="0" applyBorder="0" applyAlignment="0" applyProtection="0"/>
    <xf numFmtId="297" fontId="10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298" fontId="15" fillId="0" borderId="0" applyFont="0" applyFill="0" applyBorder="0" applyAlignment="0" applyProtection="0"/>
    <xf numFmtId="298" fontId="15" fillId="0" borderId="0" applyFont="0" applyFill="0" applyBorder="0" applyAlignment="0" applyProtection="0"/>
    <xf numFmtId="169" fontId="136" fillId="0" borderId="0" applyFont="0" applyFill="0" applyBorder="0" applyAlignment="0" applyProtection="0"/>
    <xf numFmtId="169" fontId="136" fillId="0" borderId="0" applyFont="0" applyFill="0" applyBorder="0" applyAlignment="0" applyProtection="0"/>
    <xf numFmtId="169" fontId="136" fillId="0" borderId="0" applyFont="0" applyFill="0" applyBorder="0" applyAlignment="0" applyProtection="0"/>
    <xf numFmtId="169" fontId="136" fillId="0" borderId="0" applyFont="0" applyFill="0" applyBorder="0" applyAlignment="0" applyProtection="0"/>
    <xf numFmtId="169" fontId="136" fillId="0" borderId="0" applyFont="0" applyFill="0" applyBorder="0" applyAlignment="0" applyProtection="0"/>
    <xf numFmtId="169" fontId="136" fillId="0" borderId="0" applyFont="0" applyFill="0" applyBorder="0" applyAlignment="0" applyProtection="0"/>
    <xf numFmtId="169" fontId="137" fillId="0" borderId="0" applyFont="0" applyFill="0" applyBorder="0" applyAlignment="0" applyProtection="0"/>
    <xf numFmtId="169" fontId="137" fillId="0" borderId="0" applyFont="0" applyFill="0" applyBorder="0" applyAlignment="0" applyProtection="0"/>
    <xf numFmtId="43" fontId="136" fillId="0" borderId="0" applyFont="0" applyFill="0" applyBorder="0" applyAlignment="0" applyProtection="0"/>
    <xf numFmtId="169"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169" fontId="136" fillId="0" borderId="0" applyFont="0" applyFill="0" applyBorder="0" applyAlignment="0" applyProtection="0"/>
    <xf numFmtId="175" fontId="136" fillId="0" borderId="0" applyFont="0" applyFill="0" applyBorder="0" applyAlignment="0" applyProtection="0"/>
    <xf numFmtId="169" fontId="136" fillId="0" borderId="0" applyFont="0" applyFill="0" applyBorder="0" applyAlignment="0" applyProtection="0"/>
    <xf numFmtId="175" fontId="136" fillId="0" borderId="0" applyFont="0" applyFill="0" applyBorder="0" applyAlignment="0" applyProtection="0"/>
    <xf numFmtId="169" fontId="136" fillId="0" borderId="0" applyFont="0" applyFill="0" applyBorder="0" applyAlignment="0" applyProtection="0"/>
    <xf numFmtId="169"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169" fontId="136" fillId="0" borderId="0" applyFont="0" applyFill="0" applyBorder="0" applyAlignment="0" applyProtection="0"/>
    <xf numFmtId="3" fontId="15" fillId="0" borderId="0" applyFont="0" applyBorder="0" applyAlignment="0"/>
    <xf numFmtId="0" fontId="105"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34" fontId="59"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174" fontId="59"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3" fontId="59"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34" fontId="59"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0" fontId="138" fillId="0" borderId="0" applyNumberFormat="0" applyAlignment="0">
      <alignment horizontal="left"/>
    </xf>
    <xf numFmtId="299" fontId="3" fillId="0" borderId="0" applyFont="0" applyFill="0" applyBorder="0" applyAlignment="0" applyProtection="0"/>
    <xf numFmtId="299" fontId="3" fillId="0" borderId="0" applyFont="0" applyFill="0" applyBorder="0" applyAlignment="0" applyProtection="0"/>
    <xf numFmtId="299" fontId="3" fillId="0" borderId="0" applyFont="0" applyFill="0" applyBorder="0" applyAlignment="0" applyProtection="0"/>
    <xf numFmtId="299" fontId="3" fillId="0" borderId="0" applyFont="0" applyFill="0" applyBorder="0" applyAlignment="0" applyProtection="0"/>
    <xf numFmtId="299" fontId="3" fillId="0" borderId="0" applyFont="0" applyFill="0" applyBorder="0" applyAlignment="0" applyProtection="0"/>
    <xf numFmtId="299" fontId="3" fillId="0" borderId="0" applyFont="0" applyFill="0" applyBorder="0" applyAlignment="0" applyProtection="0"/>
    <xf numFmtId="299" fontId="3" fillId="0" borderId="0" applyFont="0" applyFill="0" applyBorder="0" applyAlignment="0" applyProtection="0"/>
    <xf numFmtId="299" fontId="3" fillId="0" borderId="0" applyFont="0" applyFill="0" applyBorder="0" applyAlignment="0" applyProtection="0"/>
    <xf numFmtId="299" fontId="3" fillId="0" borderId="0" applyFont="0" applyFill="0" applyBorder="0" applyAlignment="0" applyProtection="0"/>
    <xf numFmtId="299" fontId="3" fillId="0" borderId="0" applyFont="0" applyFill="0" applyBorder="0" applyAlignment="0" applyProtection="0"/>
    <xf numFmtId="299" fontId="3" fillId="0" borderId="0" applyFont="0" applyFill="0" applyBorder="0" applyAlignment="0" applyProtection="0"/>
    <xf numFmtId="299" fontId="3" fillId="0" borderId="0" applyFont="0" applyFill="0" applyBorder="0" applyAlignment="0" applyProtection="0"/>
    <xf numFmtId="299" fontId="3" fillId="0" borderId="0" applyFont="0" applyFill="0" applyBorder="0" applyAlignment="0" applyProtection="0"/>
    <xf numFmtId="299" fontId="3" fillId="0" borderId="0" applyFont="0" applyFill="0" applyBorder="0" applyAlignment="0" applyProtection="0"/>
    <xf numFmtId="299" fontId="3" fillId="0" borderId="0" applyFont="0" applyFill="0" applyBorder="0" applyAlignment="0" applyProtection="0"/>
    <xf numFmtId="0" fontId="139" fillId="0" borderId="0"/>
    <xf numFmtId="0" fontId="140" fillId="0" borderId="0" applyNumberFormat="0" applyFill="0" applyBorder="0" applyAlignment="0" applyProtection="0"/>
    <xf numFmtId="3" fontId="15" fillId="0" borderId="0" applyFont="0" applyBorder="0" applyAlignment="0"/>
    <xf numFmtId="0" fontId="3" fillId="0" borderId="0"/>
    <xf numFmtId="0" fontId="3" fillId="0" borderId="0"/>
    <xf numFmtId="0" fontId="3" fillId="0" borderId="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62" fillId="0" borderId="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0" fontId="141" fillId="0" borderId="0" applyNumberFormat="0" applyFill="0" applyBorder="0" applyAlignment="0" applyProtection="0"/>
    <xf numFmtId="0" fontId="142" fillId="0" borderId="0" applyNumberFormat="0" applyFill="0" applyBorder="0" applyProtection="0">
      <alignment vertical="center"/>
    </xf>
    <xf numFmtId="0" fontId="143" fillId="0" borderId="0" applyNumberFormat="0" applyFill="0" applyBorder="0" applyAlignment="0" applyProtection="0"/>
    <xf numFmtId="0" fontId="144" fillId="0" borderId="0" applyNumberFormat="0" applyFill="0" applyBorder="0" applyProtection="0">
      <alignment vertical="center"/>
    </xf>
    <xf numFmtId="0" fontId="145" fillId="0" borderId="0" applyNumberFormat="0" applyFill="0" applyBorder="0" applyAlignment="0" applyProtection="0"/>
    <xf numFmtId="0" fontId="146" fillId="0" borderId="0" applyNumberFormat="0" applyFill="0" applyBorder="0" applyAlignment="0" applyProtection="0"/>
    <xf numFmtId="300" fontId="147" fillId="0" borderId="28" applyNumberFormat="0" applyFill="0" applyBorder="0" applyAlignment="0" applyProtection="0"/>
    <xf numFmtId="0" fontId="148" fillId="0" borderId="0" applyNumberFormat="0" applyFill="0" applyBorder="0" applyAlignment="0" applyProtection="0"/>
    <xf numFmtId="0" fontId="149" fillId="8" borderId="0" applyNumberFormat="0" applyBorder="0" applyAlignment="0" applyProtection="0"/>
    <xf numFmtId="38" fontId="54" fillId="4" borderId="0" applyNumberFormat="0" applyBorder="0" applyAlignment="0" applyProtection="0"/>
    <xf numFmtId="38" fontId="54" fillId="4" borderId="0" applyNumberFormat="0" applyBorder="0" applyAlignment="0" applyProtection="0"/>
    <xf numFmtId="38" fontId="54" fillId="4" borderId="0" applyNumberFormat="0" applyBorder="0" applyAlignment="0" applyProtection="0"/>
    <xf numFmtId="38" fontId="54" fillId="4" borderId="0" applyNumberFormat="0" applyBorder="0" applyAlignment="0" applyProtection="0"/>
    <xf numFmtId="38" fontId="54" fillId="4" borderId="0" applyNumberFormat="0" applyBorder="0" applyAlignment="0" applyProtection="0"/>
    <xf numFmtId="38" fontId="54" fillId="4" borderId="0" applyNumberFormat="0" applyBorder="0" applyAlignment="0" applyProtection="0"/>
    <xf numFmtId="38" fontId="54" fillId="3" borderId="0" applyNumberFormat="0" applyBorder="0" applyAlignment="0" applyProtection="0"/>
    <xf numFmtId="38" fontId="54" fillId="4" borderId="0" applyNumberFormat="0" applyBorder="0" applyAlignment="0" applyProtection="0"/>
    <xf numFmtId="38" fontId="54" fillId="4" borderId="0" applyNumberFormat="0" applyBorder="0" applyAlignment="0" applyProtection="0"/>
    <xf numFmtId="38" fontId="54" fillId="4" borderId="0" applyNumberFormat="0" applyBorder="0" applyAlignment="0" applyProtection="0"/>
    <xf numFmtId="38" fontId="54" fillId="4" borderId="0" applyNumberFormat="0" applyBorder="0" applyAlignment="0" applyProtection="0"/>
    <xf numFmtId="38" fontId="54" fillId="4" borderId="0" applyNumberFormat="0" applyBorder="0" applyAlignment="0" applyProtection="0"/>
    <xf numFmtId="38" fontId="54" fillId="4" borderId="0" applyNumberFormat="0" applyBorder="0" applyAlignment="0" applyProtection="0"/>
    <xf numFmtId="38" fontId="54" fillId="4" borderId="0" applyNumberFormat="0" applyBorder="0" applyAlignment="0" applyProtection="0"/>
    <xf numFmtId="38" fontId="54" fillId="4" borderId="0" applyNumberFormat="0" applyBorder="0" applyAlignment="0" applyProtection="0"/>
    <xf numFmtId="38" fontId="54" fillId="4" borderId="0" applyNumberFormat="0" applyBorder="0" applyAlignment="0" applyProtection="0"/>
    <xf numFmtId="301" fontId="150" fillId="3" borderId="0" applyBorder="0" applyProtection="0"/>
    <xf numFmtId="0" fontId="151" fillId="0" borderId="0">
      <alignment vertical="top" wrapText="1"/>
    </xf>
    <xf numFmtId="0" fontId="152" fillId="0" borderId="29" applyNumberFormat="0" applyFill="0" applyBorder="0" applyAlignment="0" applyProtection="0">
      <alignment horizontal="center" vertical="center"/>
    </xf>
    <xf numFmtId="0" fontId="153" fillId="0" borderId="0" applyNumberFormat="0" applyFont="0" applyBorder="0" applyAlignment="0">
      <alignment horizontal="left" vertical="center"/>
    </xf>
    <xf numFmtId="302" fontId="65" fillId="0" borderId="0" applyFont="0" applyFill="0" applyBorder="0" applyAlignment="0" applyProtection="0"/>
    <xf numFmtId="0" fontId="154" fillId="26" borderId="0"/>
    <xf numFmtId="0" fontId="55" fillId="0" borderId="0">
      <alignment horizontal="left"/>
    </xf>
    <xf numFmtId="0" fontId="56" fillId="0" borderId="17" applyNumberFormat="0" applyAlignment="0" applyProtection="0">
      <alignment horizontal="left" vertical="center"/>
    </xf>
    <xf numFmtId="0" fontId="56" fillId="0" borderId="12">
      <alignment horizontal="left" vertical="center"/>
    </xf>
    <xf numFmtId="14" fontId="155" fillId="27" borderId="18">
      <alignment horizontal="center" vertical="center" wrapText="1"/>
    </xf>
    <xf numFmtId="0" fontId="156" fillId="0" borderId="30" applyNumberFormat="0" applyFill="0" applyAlignment="0" applyProtection="0"/>
    <xf numFmtId="0" fontId="157" fillId="0" borderId="31" applyNumberFormat="0" applyFill="0" applyAlignment="0" applyProtection="0"/>
    <xf numFmtId="0" fontId="158" fillId="0" borderId="32" applyNumberFormat="0" applyFill="0" applyAlignment="0" applyProtection="0"/>
    <xf numFmtId="0" fontId="158" fillId="0" borderId="0" applyNumberFormat="0" applyFill="0" applyBorder="0" applyAlignment="0" applyProtection="0"/>
    <xf numFmtId="0" fontId="120" fillId="0" borderId="0" applyFill="0" applyAlignment="0" applyProtection="0">
      <protection locked="0"/>
    </xf>
    <xf numFmtId="0" fontId="120" fillId="0" borderId="7" applyFill="0" applyAlignment="0" applyProtection="0">
      <protection locked="0"/>
    </xf>
    <xf numFmtId="0" fontId="159" fillId="0" borderId="18">
      <alignment horizontal="center"/>
    </xf>
    <xf numFmtId="0" fontId="159" fillId="0" borderId="0">
      <alignment horizontal="center"/>
    </xf>
    <xf numFmtId="164" fontId="160" fillId="28" borderId="1" applyNumberFormat="0" applyAlignment="0">
      <alignment horizontal="left" vertical="top"/>
    </xf>
    <xf numFmtId="164" fontId="160" fillId="28" borderId="1" applyNumberFormat="0" applyAlignment="0">
      <alignment horizontal="left" vertical="top"/>
    </xf>
    <xf numFmtId="303" fontId="160" fillId="28" borderId="1" applyNumberFormat="0" applyAlignment="0">
      <alignment horizontal="left" vertical="top"/>
    </xf>
    <xf numFmtId="49" fontId="161" fillId="0" borderId="1">
      <alignment vertical="center"/>
    </xf>
    <xf numFmtId="49" fontId="161" fillId="0" borderId="1">
      <alignment vertical="center"/>
    </xf>
    <xf numFmtId="0" fontId="66" fillId="0" borderId="0"/>
    <xf numFmtId="173" fontId="15" fillId="0" borderId="0" applyFont="0" applyFill="0" applyBorder="0" applyAlignment="0" applyProtection="0"/>
    <xf numFmtId="38" fontId="43" fillId="0" borderId="0" applyFont="0" applyFill="0" applyBorder="0" applyAlignment="0" applyProtection="0"/>
    <xf numFmtId="167" fontId="90" fillId="0" borderId="0" applyFont="0" applyFill="0" applyBorder="0" applyAlignment="0" applyProtection="0"/>
    <xf numFmtId="226" fontId="90" fillId="0" borderId="0" applyFont="0" applyFill="0" applyBorder="0" applyAlignment="0" applyProtection="0"/>
    <xf numFmtId="304" fontId="49" fillId="0" borderId="0" applyFont="0" applyFill="0" applyBorder="0" applyAlignment="0" applyProtection="0"/>
    <xf numFmtId="10" fontId="54" fillId="4" borderId="1" applyNumberFormat="0" applyBorder="0" applyAlignment="0" applyProtection="0"/>
    <xf numFmtId="10" fontId="54" fillId="4" borderId="1" applyNumberFormat="0" applyBorder="0" applyAlignment="0" applyProtection="0"/>
    <xf numFmtId="10" fontId="54" fillId="4" borderId="1" applyNumberFormat="0" applyBorder="0" applyAlignment="0" applyProtection="0"/>
    <xf numFmtId="10" fontId="54" fillId="4" borderId="1" applyNumberFormat="0" applyBorder="0" applyAlignment="0" applyProtection="0"/>
    <xf numFmtId="10" fontId="54" fillId="4" borderId="1" applyNumberFormat="0" applyBorder="0" applyAlignment="0" applyProtection="0"/>
    <xf numFmtId="10" fontId="54" fillId="4" borderId="1" applyNumberFormat="0" applyBorder="0" applyAlignment="0" applyProtection="0"/>
    <xf numFmtId="10" fontId="54" fillId="29" borderId="1" applyNumberFormat="0" applyBorder="0" applyAlignment="0" applyProtection="0"/>
    <xf numFmtId="10" fontId="54" fillId="29" borderId="1" applyNumberFormat="0" applyBorder="0" applyAlignment="0" applyProtection="0"/>
    <xf numFmtId="10" fontId="54" fillId="4" borderId="1" applyNumberFormat="0" applyBorder="0" applyAlignment="0" applyProtection="0"/>
    <xf numFmtId="10" fontId="54" fillId="4" borderId="1" applyNumberFormat="0" applyBorder="0" applyAlignment="0" applyProtection="0"/>
    <xf numFmtId="10" fontId="54" fillId="4" borderId="1" applyNumberFormat="0" applyBorder="0" applyAlignment="0" applyProtection="0"/>
    <xf numFmtId="10" fontId="54" fillId="4" borderId="1" applyNumberFormat="0" applyBorder="0" applyAlignment="0" applyProtection="0"/>
    <xf numFmtId="10" fontId="54" fillId="4" borderId="1" applyNumberFormat="0" applyBorder="0" applyAlignment="0" applyProtection="0"/>
    <xf numFmtId="10" fontId="54" fillId="4" borderId="1" applyNumberFormat="0" applyBorder="0" applyAlignment="0" applyProtection="0"/>
    <xf numFmtId="10" fontId="54" fillId="4" borderId="1" applyNumberFormat="0" applyBorder="0" applyAlignment="0" applyProtection="0"/>
    <xf numFmtId="10" fontId="54" fillId="4" borderId="1" applyNumberFormat="0" applyBorder="0" applyAlignment="0" applyProtection="0"/>
    <xf numFmtId="10" fontId="54" fillId="4" borderId="1" applyNumberFormat="0" applyBorder="0" applyAlignment="0" applyProtection="0"/>
    <xf numFmtId="0" fontId="162" fillId="11" borderId="23" applyNumberFormat="0" applyAlignment="0" applyProtection="0"/>
    <xf numFmtId="0" fontId="162" fillId="11" borderId="23" applyNumberFormat="0" applyAlignment="0" applyProtection="0"/>
    <xf numFmtId="0" fontId="162" fillId="11" borderId="23" applyNumberFormat="0" applyAlignment="0" applyProtection="0"/>
    <xf numFmtId="0" fontId="162" fillId="11" borderId="23" applyNumberFormat="0" applyAlignment="0" applyProtection="0"/>
    <xf numFmtId="0" fontId="162" fillId="11" borderId="23" applyNumberFormat="0" applyAlignment="0" applyProtection="0"/>
    <xf numFmtId="0" fontId="162" fillId="11" borderId="23" applyNumberFormat="0" applyAlignment="0" applyProtection="0"/>
    <xf numFmtId="0" fontId="163"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173" fontId="15" fillId="0" borderId="0" applyFont="0" applyFill="0" applyBorder="0" applyAlignment="0" applyProtection="0"/>
    <xf numFmtId="0" fontId="15" fillId="0" borderId="0"/>
    <xf numFmtId="0" fontId="110" fillId="0" borderId="33">
      <alignment horizontal="centerContinuous"/>
    </xf>
    <xf numFmtId="0" fontId="66" fillId="0" borderId="0" applyNumberFormat="0" applyFont="0" applyFill="0" applyBorder="0" applyProtection="0">
      <alignment horizontal="left" vertical="center"/>
    </xf>
    <xf numFmtId="0" fontId="43" fillId="0" borderId="0"/>
    <xf numFmtId="0" fontId="105"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34" fontId="59"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174" fontId="59"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3" fontId="59"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34" fontId="59"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0" fontId="166" fillId="0" borderId="34" applyNumberFormat="0" applyFill="0" applyAlignment="0" applyProtection="0"/>
    <xf numFmtId="3" fontId="167" fillId="0" borderId="8" applyNumberFormat="0" applyAlignment="0">
      <alignment horizontal="center" vertical="center"/>
    </xf>
    <xf numFmtId="3" fontId="100" fillId="0" borderId="8" applyNumberFormat="0" applyAlignment="0">
      <alignment horizontal="center" vertical="center"/>
    </xf>
    <xf numFmtId="3" fontId="160" fillId="0" borderId="8" applyNumberFormat="0" applyAlignment="0">
      <alignment horizontal="center" vertical="center"/>
    </xf>
    <xf numFmtId="288" fontId="168" fillId="0" borderId="19" applyNumberFormat="0" applyFont="0" applyFill="0" applyBorder="0">
      <alignment horizontal="center"/>
    </xf>
    <xf numFmtId="288" fontId="168" fillId="0" borderId="19" applyNumberFormat="0" applyFont="0" applyFill="0" applyBorder="0">
      <alignment horizontal="center"/>
    </xf>
    <xf numFmtId="173" fontId="105" fillId="0" borderId="0" applyFont="0" applyFill="0" applyBorder="0" applyAlignment="0" applyProtection="0"/>
    <xf numFmtId="175" fontId="105" fillId="0" borderId="0" applyFont="0" applyFill="0" applyBorder="0" applyAlignment="0" applyProtection="0"/>
    <xf numFmtId="0" fontId="60" fillId="0" borderId="18"/>
    <xf numFmtId="305" fontId="105" fillId="0" borderId="19"/>
    <xf numFmtId="306" fontId="67" fillId="0" borderId="19"/>
    <xf numFmtId="307" fontId="105" fillId="0" borderId="0" applyFont="0" applyFill="0" applyBorder="0" applyAlignment="0" applyProtection="0"/>
    <xf numFmtId="308" fontId="105" fillId="0" borderId="0" applyFont="0" applyFill="0" applyBorder="0" applyAlignment="0" applyProtection="0"/>
    <xf numFmtId="0" fontId="169" fillId="30" borderId="0" applyNumberFormat="0" applyBorder="0" applyAlignment="0" applyProtection="0"/>
    <xf numFmtId="0" fontId="65" fillId="0" borderId="1"/>
    <xf numFmtId="0" fontId="66" fillId="0" borderId="0"/>
    <xf numFmtId="37" fontId="170" fillId="0" borderId="0"/>
    <xf numFmtId="37" fontId="170" fillId="0" borderId="0"/>
    <xf numFmtId="37" fontId="170" fillId="0" borderId="0"/>
    <xf numFmtId="0" fontId="171" fillId="0" borderId="1" applyNumberFormat="0" applyFont="0" applyFill="0" applyBorder="0" applyAlignment="0">
      <alignment horizontal="center"/>
    </xf>
    <xf numFmtId="0" fontId="171" fillId="0" borderId="1" applyNumberFormat="0" applyFont="0" applyFill="0" applyBorder="0" applyAlignment="0">
      <alignment horizontal="center"/>
    </xf>
    <xf numFmtId="0" fontId="172" fillId="0" borderId="0"/>
    <xf numFmtId="0" fontId="3" fillId="0" borderId="0"/>
    <xf numFmtId="0" fontId="173" fillId="0" borderId="0"/>
    <xf numFmtId="0" fontId="74" fillId="0" borderId="0"/>
    <xf numFmtId="0" fontId="1" fillId="0" borderId="0"/>
    <xf numFmtId="0" fontId="30" fillId="0" borderId="0"/>
    <xf numFmtId="0" fontId="2" fillId="0" borderId="0"/>
    <xf numFmtId="0" fontId="174" fillId="0" borderId="0"/>
    <xf numFmtId="0" fontId="3" fillId="0" borderId="0"/>
    <xf numFmtId="0" fontId="175" fillId="0" borderId="0"/>
    <xf numFmtId="0" fontId="3" fillId="0" borderId="0"/>
    <xf numFmtId="0" fontId="105" fillId="0" borderId="0"/>
    <xf numFmtId="0" fontId="3" fillId="0" borderId="0"/>
    <xf numFmtId="0" fontId="3" fillId="0" borderId="0"/>
    <xf numFmtId="0" fontId="70" fillId="0" borderId="0"/>
    <xf numFmtId="0" fontId="30" fillId="0" borderId="0"/>
    <xf numFmtId="0" fontId="30" fillId="0" borderId="0"/>
    <xf numFmtId="0" fontId="30" fillId="0" borderId="0"/>
    <xf numFmtId="0" fontId="30" fillId="0" borderId="0"/>
    <xf numFmtId="0" fontId="61" fillId="0" borderId="0"/>
    <xf numFmtId="0" fontId="2" fillId="0" borderId="0"/>
    <xf numFmtId="0" fontId="174" fillId="0" borderId="0"/>
    <xf numFmtId="0" fontId="3" fillId="0" borderId="0"/>
    <xf numFmtId="0" fontId="2" fillId="0" borderId="0"/>
    <xf numFmtId="0" fontId="176" fillId="0" borderId="0"/>
    <xf numFmtId="0" fontId="105" fillId="0" borderId="0"/>
    <xf numFmtId="0" fontId="2" fillId="0" borderId="0"/>
    <xf numFmtId="0" fontId="3" fillId="0" borderId="0"/>
    <xf numFmtId="0" fontId="70" fillId="0" borderId="0"/>
    <xf numFmtId="0" fontId="58" fillId="0" borderId="0"/>
    <xf numFmtId="0" fontId="62" fillId="0" borderId="0"/>
    <xf numFmtId="0" fontId="3" fillId="0" borderId="0"/>
    <xf numFmtId="0" fontId="30" fillId="0" borderId="0"/>
    <xf numFmtId="0" fontId="30" fillId="0" borderId="0"/>
    <xf numFmtId="0" fontId="30" fillId="0" borderId="0"/>
    <xf numFmtId="0" fontId="30" fillId="0" borderId="0"/>
    <xf numFmtId="0" fontId="62" fillId="0" borderId="0" applyProtection="0"/>
    <xf numFmtId="0" fontId="3" fillId="0" borderId="0"/>
    <xf numFmtId="0" fontId="30" fillId="0" borderId="0"/>
    <xf numFmtId="0" fontId="30" fillId="0" borderId="0"/>
    <xf numFmtId="0" fontId="30" fillId="0" borderId="0"/>
    <xf numFmtId="0" fontId="30" fillId="0" borderId="0"/>
    <xf numFmtId="0" fontId="3" fillId="0" borderId="0"/>
    <xf numFmtId="0" fontId="3" fillId="0" borderId="0"/>
    <xf numFmtId="0" fontId="30" fillId="0" borderId="0"/>
    <xf numFmtId="0" fontId="30" fillId="0" borderId="0"/>
    <xf numFmtId="0" fontId="30" fillId="0" borderId="0"/>
    <xf numFmtId="0" fontId="30" fillId="0" borderId="0"/>
    <xf numFmtId="0" fontId="30" fillId="0" borderId="0"/>
    <xf numFmtId="0" fontId="30" fillId="0" borderId="0"/>
    <xf numFmtId="0" fontId="62" fillId="0" borderId="0"/>
    <xf numFmtId="0" fontId="62" fillId="0" borderId="0"/>
    <xf numFmtId="0" fontId="3" fillId="0" borderId="0"/>
    <xf numFmtId="0" fontId="3" fillId="0" borderId="0"/>
    <xf numFmtId="0" fontId="2" fillId="0" borderId="0"/>
    <xf numFmtId="0" fontId="177" fillId="0" borderId="0"/>
    <xf numFmtId="0" fontId="3" fillId="0" borderId="0"/>
    <xf numFmtId="0" fontId="3" fillId="0" borderId="0"/>
    <xf numFmtId="0" fontId="70" fillId="0" borderId="0"/>
    <xf numFmtId="0" fontId="2" fillId="0" borderId="0"/>
    <xf numFmtId="0" fontId="70" fillId="0" borderId="0"/>
    <xf numFmtId="0" fontId="2" fillId="0" borderId="0"/>
    <xf numFmtId="0" fontId="70" fillId="0" borderId="0"/>
    <xf numFmtId="0" fontId="48" fillId="0" borderId="0"/>
    <xf numFmtId="0" fontId="70" fillId="0" borderId="0"/>
    <xf numFmtId="0" fontId="2" fillId="0" borderId="0"/>
    <xf numFmtId="0" fontId="2" fillId="0" borderId="0"/>
    <xf numFmtId="0" fontId="2" fillId="0" borderId="0"/>
    <xf numFmtId="0" fontId="2" fillId="0" borderId="0"/>
    <xf numFmtId="0" fontId="70" fillId="0" borderId="0"/>
    <xf numFmtId="0" fontId="70" fillId="0" borderId="0"/>
    <xf numFmtId="0" fontId="70" fillId="0" borderId="0"/>
    <xf numFmtId="0" fontId="70" fillId="0" borderId="0"/>
    <xf numFmtId="0" fontId="7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70" fillId="0" borderId="0"/>
    <xf numFmtId="0" fontId="70" fillId="0" borderId="0"/>
    <xf numFmtId="0" fontId="2" fillId="0" borderId="0"/>
    <xf numFmtId="0" fontId="177" fillId="0" borderId="0"/>
    <xf numFmtId="0" fontId="177" fillId="0" borderId="0"/>
    <xf numFmtId="0" fontId="177" fillId="0" borderId="0"/>
    <xf numFmtId="0" fontId="175" fillId="0" borderId="0"/>
    <xf numFmtId="0" fontId="62" fillId="0" borderId="0" applyProtection="0"/>
    <xf numFmtId="0" fontId="30" fillId="0" borderId="0"/>
    <xf numFmtId="0" fontId="2" fillId="0" borderId="0"/>
    <xf numFmtId="0" fontId="2" fillId="0" borderId="0"/>
    <xf numFmtId="0" fontId="178" fillId="0" borderId="0"/>
    <xf numFmtId="0" fontId="2" fillId="0" borderId="0"/>
    <xf numFmtId="0" fontId="2" fillId="0" borderId="0"/>
    <xf numFmtId="0" fontId="15" fillId="0" borderId="0"/>
    <xf numFmtId="0" fontId="70" fillId="0" borderId="0"/>
    <xf numFmtId="0" fontId="2" fillId="0" borderId="0"/>
    <xf numFmtId="0" fontId="70" fillId="0" borderId="0"/>
    <xf numFmtId="0" fontId="127" fillId="0" borderId="0"/>
    <xf numFmtId="0" fontId="70" fillId="0" borderId="0"/>
    <xf numFmtId="0" fontId="127" fillId="0" borderId="0"/>
    <xf numFmtId="0" fontId="70" fillId="0" borderId="0"/>
    <xf numFmtId="0" fontId="127" fillId="0" borderId="0"/>
    <xf numFmtId="0" fontId="70" fillId="0" borderId="0"/>
    <xf numFmtId="0" fontId="127" fillId="0" borderId="0"/>
    <xf numFmtId="0" fontId="70" fillId="0" borderId="0"/>
    <xf numFmtId="0" fontId="48" fillId="0" borderId="0"/>
    <xf numFmtId="0" fontId="2" fillId="0" borderId="0"/>
    <xf numFmtId="0" fontId="177" fillId="0" borderId="0"/>
    <xf numFmtId="0" fontId="3" fillId="0" borderId="0"/>
    <xf numFmtId="0" fontId="177" fillId="0" borderId="0"/>
    <xf numFmtId="0" fontId="3" fillId="0" borderId="0"/>
    <xf numFmtId="0" fontId="62" fillId="0" borderId="0"/>
    <xf numFmtId="0" fontId="62" fillId="0" borderId="0" applyProtection="0"/>
    <xf numFmtId="0" fontId="62" fillId="0" borderId="0" applyProtection="0"/>
    <xf numFmtId="0" fontId="3" fillId="0" borderId="0"/>
    <xf numFmtId="0" fontId="58" fillId="0" borderId="0"/>
    <xf numFmtId="0" fontId="3" fillId="0" borderId="0"/>
    <xf numFmtId="0" fontId="62" fillId="0" borderId="0"/>
    <xf numFmtId="0" fontId="58" fillId="0" borderId="0"/>
    <xf numFmtId="0" fontId="58" fillId="0" borderId="0"/>
    <xf numFmtId="0" fontId="2" fillId="0" borderId="0"/>
    <xf numFmtId="0" fontId="3" fillId="0" borderId="0"/>
    <xf numFmtId="0" fontId="2" fillId="0" borderId="0"/>
    <xf numFmtId="0" fontId="3" fillId="0" borderId="0"/>
    <xf numFmtId="0" fontId="174"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0" fillId="0" borderId="0"/>
    <xf numFmtId="0" fontId="177" fillId="0" borderId="0"/>
    <xf numFmtId="0" fontId="3" fillId="0" borderId="0"/>
    <xf numFmtId="0" fontId="76" fillId="0" borderId="0"/>
    <xf numFmtId="0" fontId="2" fillId="0" borderId="0" applyProtection="0"/>
    <xf numFmtId="0" fontId="30" fillId="0" borderId="0"/>
    <xf numFmtId="0" fontId="30" fillId="0" borderId="0"/>
    <xf numFmtId="0" fontId="30" fillId="0" borderId="0"/>
    <xf numFmtId="0" fontId="30" fillId="0" borderId="0"/>
    <xf numFmtId="0" fontId="30" fillId="0" borderId="0"/>
    <xf numFmtId="0" fontId="105" fillId="0" borderId="0"/>
    <xf numFmtId="0" fontId="3" fillId="0" borderId="0"/>
    <xf numFmtId="0" fontId="76" fillId="0" borderId="0" applyProtection="0"/>
    <xf numFmtId="0" fontId="3" fillId="0" borderId="0"/>
    <xf numFmtId="0" fontId="3" fillId="0" borderId="0"/>
    <xf numFmtId="0" fontId="3" fillId="0" borderId="0"/>
    <xf numFmtId="0" fontId="3" fillId="0" borderId="0"/>
    <xf numFmtId="0" fontId="3" fillId="0" borderId="0"/>
    <xf numFmtId="0" fontId="3" fillId="0" borderId="0"/>
    <xf numFmtId="0" fontId="9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2" fillId="0" borderId="0"/>
    <xf numFmtId="0" fontId="179" fillId="0" borderId="0"/>
    <xf numFmtId="0" fontId="62" fillId="0" borderId="0"/>
    <xf numFmtId="0" fontId="62" fillId="0" borderId="0"/>
    <xf numFmtId="0" fontId="62" fillId="0" borderId="0"/>
    <xf numFmtId="0" fontId="1" fillId="0" borderId="0"/>
    <xf numFmtId="0" fontId="1" fillId="0" borderId="0"/>
    <xf numFmtId="0" fontId="2" fillId="0" borderId="0" applyProtection="0"/>
    <xf numFmtId="0" fontId="1" fillId="0" borderId="0"/>
    <xf numFmtId="0" fontId="1" fillId="0" borderId="0"/>
    <xf numFmtId="0" fontId="1" fillId="0" borderId="0"/>
    <xf numFmtId="0" fontId="1" fillId="0" borderId="0"/>
    <xf numFmtId="0" fontId="62" fillId="0" borderId="0"/>
    <xf numFmtId="0" fontId="1" fillId="0" borderId="0"/>
    <xf numFmtId="0" fontId="1" fillId="0" borderId="0"/>
    <xf numFmtId="0" fontId="62" fillId="0" borderId="0"/>
    <xf numFmtId="0" fontId="30" fillId="0" borderId="0"/>
    <xf numFmtId="0" fontId="30" fillId="0" borderId="0"/>
    <xf numFmtId="0" fontId="30" fillId="0" borderId="0"/>
    <xf numFmtId="0" fontId="30" fillId="0" borderId="0"/>
    <xf numFmtId="0" fontId="70" fillId="0" borderId="0"/>
    <xf numFmtId="0" fontId="86" fillId="0" borderId="0"/>
    <xf numFmtId="0" fontId="70" fillId="0" borderId="0"/>
    <xf numFmtId="0" fontId="70" fillId="0" borderId="0"/>
    <xf numFmtId="0" fontId="70" fillId="0" borderId="0"/>
    <xf numFmtId="0" fontId="70" fillId="0" borderId="0"/>
    <xf numFmtId="0" fontId="70" fillId="0" borderId="0"/>
    <xf numFmtId="0" fontId="2"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2" fillId="0" borderId="0"/>
    <xf numFmtId="0" fontId="3" fillId="0" borderId="0"/>
    <xf numFmtId="0" fontId="3" fillId="0" borderId="0"/>
    <xf numFmtId="0" fontId="3" fillId="0" borderId="0"/>
    <xf numFmtId="0" fontId="3" fillId="0" borderId="0"/>
    <xf numFmtId="0" fontId="3" fillId="0" borderId="0"/>
    <xf numFmtId="0" fontId="30" fillId="0" borderId="0"/>
    <xf numFmtId="0" fontId="30" fillId="0" borderId="0"/>
    <xf numFmtId="0" fontId="123" fillId="0" borderId="0"/>
    <xf numFmtId="0" fontId="3" fillId="0" borderId="0"/>
    <xf numFmtId="0" fontId="62" fillId="0" borderId="0"/>
    <xf numFmtId="0" fontId="3" fillId="0" borderId="0"/>
    <xf numFmtId="0" fontId="3" fillId="0" borderId="0" applyProtection="0"/>
    <xf numFmtId="0" fontId="62" fillId="0" borderId="0"/>
    <xf numFmtId="0" fontId="62" fillId="0" borderId="0"/>
    <xf numFmtId="0" fontId="30" fillId="0" borderId="0"/>
    <xf numFmtId="0" fontId="30"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8" fillId="0" borderId="0"/>
    <xf numFmtId="0" fontId="15" fillId="0" borderId="0"/>
    <xf numFmtId="0" fontId="2" fillId="0" borderId="0"/>
    <xf numFmtId="0" fontId="66" fillId="0" borderId="0"/>
    <xf numFmtId="0" fontId="66" fillId="0" borderId="0"/>
    <xf numFmtId="0" fontId="15" fillId="0" borderId="0"/>
    <xf numFmtId="0" fontId="2" fillId="0" borderId="0"/>
    <xf numFmtId="0" fontId="2" fillId="0" borderId="0"/>
    <xf numFmtId="0" fontId="3" fillId="0" borderId="0"/>
    <xf numFmtId="0" fontId="3" fillId="0" borderId="0"/>
    <xf numFmtId="0" fontId="2" fillId="0" borderId="0"/>
    <xf numFmtId="0" fontId="2" fillId="0" borderId="0"/>
    <xf numFmtId="0" fontId="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0" borderId="0"/>
    <xf numFmtId="0" fontId="96" fillId="0" borderId="0" applyFont="0"/>
    <xf numFmtId="0" fontId="136" fillId="0" borderId="0"/>
    <xf numFmtId="0" fontId="2" fillId="30" borderId="35" applyNumberFormat="0" applyFont="0" applyAlignment="0" applyProtection="0"/>
    <xf numFmtId="0" fontId="2" fillId="30" borderId="35" applyNumberFormat="0" applyFont="0" applyAlignment="0" applyProtection="0"/>
    <xf numFmtId="0" fontId="2" fillId="30" borderId="35" applyNumberFormat="0" applyFont="0" applyAlignment="0" applyProtection="0"/>
    <xf numFmtId="0" fontId="2" fillId="30" borderId="35" applyNumberFormat="0" applyFont="0" applyAlignment="0" applyProtection="0"/>
    <xf numFmtId="0" fontId="2" fillId="30" borderId="35" applyNumberFormat="0" applyFont="0" applyAlignment="0" applyProtection="0"/>
    <xf numFmtId="0" fontId="2" fillId="30" borderId="35" applyNumberFormat="0" applyFont="0" applyAlignment="0" applyProtection="0"/>
    <xf numFmtId="0" fontId="105" fillId="31" borderId="35" applyNumberFormat="0" applyFont="0" applyAlignment="0" applyProtection="0"/>
    <xf numFmtId="309" fontId="180" fillId="0" borderId="0" applyFont="0" applyFill="0" applyBorder="0" applyProtection="0">
      <alignment vertical="top" wrapText="1"/>
    </xf>
    <xf numFmtId="0" fontId="48" fillId="0" borderId="16" applyNumberFormat="0" applyAlignment="0">
      <alignment horizontal="center"/>
    </xf>
    <xf numFmtId="0" fontId="48" fillId="0" borderId="0"/>
    <xf numFmtId="0" fontId="48" fillId="0" borderId="0"/>
    <xf numFmtId="0" fontId="48" fillId="0" borderId="0" applyProtection="0"/>
    <xf numFmtId="0" fontId="48" fillId="0" borderId="0" applyProtection="0"/>
    <xf numFmtId="3" fontId="181"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65" fillId="0" borderId="0" applyNumberFormat="0" applyFill="0" applyBorder="0" applyAlignment="0" applyProtection="0"/>
    <xf numFmtId="0" fontId="15" fillId="0" borderId="0" applyNumberFormat="0" applyFill="0" applyBorder="0" applyAlignment="0" applyProtection="0"/>
    <xf numFmtId="0" fontId="120" fillId="0" borderId="0" applyNumberFormat="0" applyFill="0" applyBorder="0" applyAlignment="0" applyProtection="0"/>
    <xf numFmtId="0" fontId="182" fillId="0" borderId="0" applyNumberFormat="0" applyFill="0" applyBorder="0" applyAlignment="0" applyProtection="0"/>
    <xf numFmtId="0" fontId="120" fillId="0" borderId="0" applyProtection="0"/>
    <xf numFmtId="0" fontId="183" fillId="24" borderId="36" applyNumberFormat="0" applyAlignment="0" applyProtection="0"/>
    <xf numFmtId="200" fontId="184" fillId="0" borderId="16" applyFont="0" applyBorder="0" applyAlignment="0"/>
    <xf numFmtId="0" fontId="185" fillId="4" borderId="0"/>
    <xf numFmtId="0" fontId="127" fillId="4" borderId="0"/>
    <xf numFmtId="0" fontId="127" fillId="4" borderId="0"/>
    <xf numFmtId="167" fontId="105"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14" fontId="110" fillId="0" borderId="0">
      <alignment horizontal="center" wrapText="1"/>
      <protection locked="0"/>
    </xf>
    <xf numFmtId="14" fontId="111" fillId="0" borderId="0">
      <alignment horizontal="center" wrapText="1"/>
      <protection locked="0"/>
    </xf>
    <xf numFmtId="310" fontId="120" fillId="0" borderId="0" applyFont="0" applyFill="0" applyBorder="0" applyAlignment="0" applyProtection="0"/>
    <xf numFmtId="311" fontId="18" fillId="0" borderId="0" applyFont="0" applyFill="0" applyBorder="0" applyAlignment="0" applyProtection="0"/>
    <xf numFmtId="312" fontId="124"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240" fontId="105" fillId="0" borderId="0" applyFont="0" applyFill="0" applyBorder="0" applyAlignment="0" applyProtection="0"/>
    <xf numFmtId="241" fontId="3" fillId="0" borderId="0" applyFont="0" applyFill="0" applyBorder="0" applyAlignment="0" applyProtection="0"/>
    <xf numFmtId="241" fontId="3" fillId="0" borderId="0" applyFont="0" applyFill="0" applyBorder="0" applyAlignment="0" applyProtection="0"/>
    <xf numFmtId="241" fontId="3" fillId="0" borderId="0" applyFont="0" applyFill="0" applyBorder="0" applyAlignment="0" applyProtection="0"/>
    <xf numFmtId="241" fontId="3" fillId="0" borderId="0" applyFont="0" applyFill="0" applyBorder="0" applyAlignment="0" applyProtection="0"/>
    <xf numFmtId="241" fontId="3" fillId="0" borderId="0" applyFont="0" applyFill="0" applyBorder="0" applyAlignment="0" applyProtection="0"/>
    <xf numFmtId="241" fontId="3" fillId="0" borderId="0" applyFont="0" applyFill="0" applyBorder="0" applyAlignment="0" applyProtection="0"/>
    <xf numFmtId="241" fontId="3" fillId="0" borderId="0" applyFont="0" applyFill="0" applyBorder="0" applyAlignment="0" applyProtection="0"/>
    <xf numFmtId="241" fontId="3" fillId="0" borderId="0" applyFont="0" applyFill="0" applyBorder="0" applyAlignment="0" applyProtection="0"/>
    <xf numFmtId="241" fontId="3" fillId="0" borderId="0" applyFont="0" applyFill="0" applyBorder="0" applyAlignment="0" applyProtection="0"/>
    <xf numFmtId="241" fontId="3" fillId="0" borderId="0" applyFont="0" applyFill="0" applyBorder="0" applyAlignment="0" applyProtection="0"/>
    <xf numFmtId="241" fontId="3" fillId="0" borderId="0" applyFont="0" applyFill="0" applyBorder="0" applyAlignment="0" applyProtection="0"/>
    <xf numFmtId="241" fontId="3" fillId="0" borderId="0" applyFont="0" applyFill="0" applyBorder="0" applyAlignment="0" applyProtection="0"/>
    <xf numFmtId="241" fontId="3" fillId="0" borderId="0" applyFont="0" applyFill="0" applyBorder="0" applyAlignment="0" applyProtection="0"/>
    <xf numFmtId="241" fontId="3" fillId="0" borderId="0" applyFont="0" applyFill="0" applyBorder="0" applyAlignment="0" applyProtection="0"/>
    <xf numFmtId="241" fontId="3" fillId="0" borderId="0" applyFont="0" applyFill="0" applyBorder="0" applyAlignment="0" applyProtection="0"/>
    <xf numFmtId="314" fontId="105"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62" fillId="0" borderId="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316" fontId="124" fillId="0" borderId="0" applyFont="0" applyFill="0" applyBorder="0" applyAlignment="0" applyProtection="0"/>
    <xf numFmtId="317" fontId="18" fillId="0" borderId="0" applyFont="0" applyFill="0" applyBorder="0" applyAlignment="0" applyProtection="0"/>
    <xf numFmtId="318" fontId="124" fillId="0" borderId="0" applyFont="0" applyFill="0" applyBorder="0" applyAlignment="0" applyProtection="0"/>
    <xf numFmtId="319" fontId="18" fillId="0" borderId="0" applyFont="0" applyFill="0" applyBorder="0" applyAlignment="0" applyProtection="0"/>
    <xf numFmtId="320" fontId="124" fillId="0" borderId="0" applyFont="0" applyFill="0" applyBorder="0" applyAlignment="0" applyProtection="0"/>
    <xf numFmtId="321"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6"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37" applyNumberFormat="0" applyBorder="0"/>
    <xf numFmtId="9" fontId="43" fillId="0" borderId="37" applyNumberFormat="0" applyBorder="0"/>
    <xf numFmtId="0" fontId="105"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34" fontId="59"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174" fontId="59"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2" fontId="3" fillId="0" borderId="0" applyFill="0" applyBorder="0" applyAlignment="0"/>
    <xf numFmtId="243" fontId="59"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44" fontId="3" fillId="0" borderId="0" applyFill="0" applyBorder="0" applyAlignment="0"/>
    <xf numFmtId="234" fontId="59"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0" fontId="186" fillId="0" borderId="0"/>
    <xf numFmtId="0" fontId="187" fillId="0" borderId="0"/>
    <xf numFmtId="0" fontId="43" fillId="0" borderId="0" applyNumberFormat="0" applyFont="0" applyFill="0" applyBorder="0" applyAlignment="0" applyProtection="0">
      <alignment horizontal="left"/>
    </xf>
    <xf numFmtId="0" fontId="188" fillId="0" borderId="18">
      <alignment horizontal="center"/>
    </xf>
    <xf numFmtId="1" fontId="105" fillId="0" borderId="8" applyNumberFormat="0" applyFill="0" applyAlignment="0" applyProtection="0">
      <alignment horizontal="center" vertical="center"/>
    </xf>
    <xf numFmtId="0" fontId="189" fillId="32" borderId="0" applyNumberFormat="0" applyFont="0" applyBorder="0" applyAlignment="0">
      <alignment horizontal="center"/>
    </xf>
    <xf numFmtId="0" fontId="189" fillId="32" borderId="0" applyNumberFormat="0" applyFont="0" applyBorder="0" applyAlignment="0">
      <alignment horizontal="center"/>
    </xf>
    <xf numFmtId="14" fontId="190" fillId="0" borderId="0" applyNumberFormat="0" applyFill="0" applyBorder="0" applyAlignment="0" applyProtection="0">
      <alignment horizontal="left"/>
    </xf>
    <xf numFmtId="0" fontId="164" fillId="0" borderId="0"/>
    <xf numFmtId="0" fontId="48" fillId="0" borderId="0"/>
    <xf numFmtId="167" fontId="90" fillId="0" borderId="0" applyFont="0" applyFill="0" applyBorder="0" applyAlignment="0" applyProtection="0"/>
    <xf numFmtId="226" fontId="90" fillId="0" borderId="0" applyFont="0" applyFill="0" applyBorder="0" applyAlignment="0" applyProtection="0"/>
    <xf numFmtId="0" fontId="15" fillId="0" borderId="0" applyNumberFormat="0" applyFill="0" applyBorder="0" applyAlignment="0" applyProtection="0"/>
    <xf numFmtId="0" fontId="15" fillId="0" borderId="0" applyProtection="0"/>
    <xf numFmtId="223" fontId="90" fillId="0" borderId="0" applyFont="0" applyFill="0" applyBorder="0" applyAlignment="0" applyProtection="0"/>
    <xf numFmtId="167" fontId="62" fillId="0" borderId="0" applyProtection="0"/>
    <xf numFmtId="4" fontId="191" fillId="33" borderId="38" applyNumberFormat="0" applyProtection="0">
      <alignment vertical="center"/>
    </xf>
    <xf numFmtId="4" fontId="192" fillId="33" borderId="38" applyNumberFormat="0" applyProtection="0">
      <alignment vertical="center"/>
    </xf>
    <xf numFmtId="4" fontId="193" fillId="33" borderId="38" applyNumberFormat="0" applyProtection="0">
      <alignment vertical="center"/>
    </xf>
    <xf numFmtId="4" fontId="194" fillId="33" borderId="38" applyNumberFormat="0" applyProtection="0">
      <alignment vertical="center"/>
    </xf>
    <xf numFmtId="4" fontId="195" fillId="33" borderId="38" applyNumberFormat="0" applyProtection="0">
      <alignment horizontal="left" vertical="center" indent="1"/>
    </xf>
    <xf numFmtId="4" fontId="196" fillId="33" borderId="38" applyNumberFormat="0" applyProtection="0">
      <alignment horizontal="left" vertical="center" indent="1"/>
    </xf>
    <xf numFmtId="4" fontId="195" fillId="34" borderId="0" applyNumberFormat="0" applyProtection="0">
      <alignment horizontal="left" vertical="center" indent="1"/>
    </xf>
    <xf numFmtId="4" fontId="196" fillId="34" borderId="0" applyNumberFormat="0" applyProtection="0">
      <alignment horizontal="left" vertical="center" indent="1"/>
    </xf>
    <xf numFmtId="4" fontId="195" fillId="35" borderId="38" applyNumberFormat="0" applyProtection="0">
      <alignment horizontal="right" vertical="center"/>
    </xf>
    <xf numFmtId="4" fontId="196" fillId="35" borderId="38" applyNumberFormat="0" applyProtection="0">
      <alignment horizontal="right" vertical="center"/>
    </xf>
    <xf numFmtId="4" fontId="195" fillId="36" borderId="38" applyNumberFormat="0" applyProtection="0">
      <alignment horizontal="right" vertical="center"/>
    </xf>
    <xf numFmtId="4" fontId="196" fillId="36" borderId="38" applyNumberFormat="0" applyProtection="0">
      <alignment horizontal="right" vertical="center"/>
    </xf>
    <xf numFmtId="4" fontId="195" fillId="37" borderId="38" applyNumberFormat="0" applyProtection="0">
      <alignment horizontal="right" vertical="center"/>
    </xf>
    <xf numFmtId="4" fontId="196" fillId="37" borderId="38" applyNumberFormat="0" applyProtection="0">
      <alignment horizontal="right" vertical="center"/>
    </xf>
    <xf numFmtId="4" fontId="195" fillId="38" borderId="38" applyNumberFormat="0" applyProtection="0">
      <alignment horizontal="right" vertical="center"/>
    </xf>
    <xf numFmtId="4" fontId="196" fillId="38" borderId="38" applyNumberFormat="0" applyProtection="0">
      <alignment horizontal="right" vertical="center"/>
    </xf>
    <xf numFmtId="4" fontId="195" fillId="39" borderId="38" applyNumberFormat="0" applyProtection="0">
      <alignment horizontal="right" vertical="center"/>
    </xf>
    <xf numFmtId="4" fontId="196" fillId="39" borderId="38" applyNumberFormat="0" applyProtection="0">
      <alignment horizontal="right" vertical="center"/>
    </xf>
    <xf numFmtId="4" fontId="195" fillId="40" borderId="38" applyNumberFormat="0" applyProtection="0">
      <alignment horizontal="right" vertical="center"/>
    </xf>
    <xf numFmtId="4" fontId="196" fillId="40" borderId="38" applyNumberFormat="0" applyProtection="0">
      <alignment horizontal="right" vertical="center"/>
    </xf>
    <xf numFmtId="4" fontId="195" fillId="41" borderId="38" applyNumberFormat="0" applyProtection="0">
      <alignment horizontal="right" vertical="center"/>
    </xf>
    <xf numFmtId="4" fontId="196" fillId="41" borderId="38" applyNumberFormat="0" applyProtection="0">
      <alignment horizontal="right" vertical="center"/>
    </xf>
    <xf numFmtId="4" fontId="195" fillId="42" borderId="38" applyNumberFormat="0" applyProtection="0">
      <alignment horizontal="right" vertical="center"/>
    </xf>
    <xf numFmtId="4" fontId="196" fillId="42" borderId="38" applyNumberFormat="0" applyProtection="0">
      <alignment horizontal="right" vertical="center"/>
    </xf>
    <xf numFmtId="4" fontId="195" fillId="43" borderId="38" applyNumberFormat="0" applyProtection="0">
      <alignment horizontal="right" vertical="center"/>
    </xf>
    <xf numFmtId="4" fontId="196" fillId="43" borderId="38" applyNumberFormat="0" applyProtection="0">
      <alignment horizontal="right" vertical="center"/>
    </xf>
    <xf numFmtId="4" fontId="191" fillId="44" borderId="39" applyNumberFormat="0" applyProtection="0">
      <alignment horizontal="left" vertical="center" indent="1"/>
    </xf>
    <xf numFmtId="4" fontId="192" fillId="44" borderId="39" applyNumberFormat="0" applyProtection="0">
      <alignment horizontal="left" vertical="center" indent="1"/>
    </xf>
    <xf numFmtId="4" fontId="191" fillId="45" borderId="0" applyNumberFormat="0" applyProtection="0">
      <alignment horizontal="left" vertical="center" indent="1"/>
    </xf>
    <xf numFmtId="4" fontId="192" fillId="45" borderId="0" applyNumberFormat="0" applyProtection="0">
      <alignment horizontal="left" vertical="center" indent="1"/>
    </xf>
    <xf numFmtId="4" fontId="191" fillId="34" borderId="0" applyNumberFormat="0" applyProtection="0">
      <alignment horizontal="left" vertical="center" indent="1"/>
    </xf>
    <xf numFmtId="4" fontId="192" fillId="34" borderId="0" applyNumberFormat="0" applyProtection="0">
      <alignment horizontal="left" vertical="center" indent="1"/>
    </xf>
    <xf numFmtId="4" fontId="195" fillId="45" borderId="38" applyNumberFormat="0" applyProtection="0">
      <alignment horizontal="right" vertical="center"/>
    </xf>
    <xf numFmtId="4" fontId="196" fillId="45" borderId="38" applyNumberFormat="0" applyProtection="0">
      <alignment horizontal="right" vertical="center"/>
    </xf>
    <xf numFmtId="4" fontId="92" fillId="45" borderId="0" applyNumberFormat="0" applyProtection="0">
      <alignment horizontal="left" vertical="center" indent="1"/>
    </xf>
    <xf numFmtId="4" fontId="91" fillId="45" borderId="0" applyNumberFormat="0" applyProtection="0">
      <alignment horizontal="left" vertical="center" indent="1"/>
    </xf>
    <xf numFmtId="4" fontId="92" fillId="34" borderId="0" applyNumberFormat="0" applyProtection="0">
      <alignment horizontal="left" vertical="center" indent="1"/>
    </xf>
    <xf numFmtId="4" fontId="91" fillId="34" borderId="0" applyNumberFormat="0" applyProtection="0">
      <alignment horizontal="left" vertical="center" indent="1"/>
    </xf>
    <xf numFmtId="4" fontId="195" fillId="46" borderId="38" applyNumberFormat="0" applyProtection="0">
      <alignment vertical="center"/>
    </xf>
    <xf numFmtId="4" fontId="196" fillId="46" borderId="38" applyNumberFormat="0" applyProtection="0">
      <alignment vertical="center"/>
    </xf>
    <xf numFmtId="4" fontId="197" fillId="46" borderId="38" applyNumberFormat="0" applyProtection="0">
      <alignment vertical="center"/>
    </xf>
    <xf numFmtId="4" fontId="198" fillId="46" borderId="38" applyNumberFormat="0" applyProtection="0">
      <alignment vertical="center"/>
    </xf>
    <xf numFmtId="4" fontId="191" fillId="45" borderId="40" applyNumberFormat="0" applyProtection="0">
      <alignment horizontal="left" vertical="center" indent="1"/>
    </xf>
    <xf numFmtId="4" fontId="192" fillId="45" borderId="40" applyNumberFormat="0" applyProtection="0">
      <alignment horizontal="left" vertical="center" indent="1"/>
    </xf>
    <xf numFmtId="4" fontId="195" fillId="46" borderId="38" applyNumberFormat="0" applyProtection="0">
      <alignment horizontal="right" vertical="center"/>
    </xf>
    <xf numFmtId="4" fontId="196" fillId="46" borderId="38" applyNumberFormat="0" applyProtection="0">
      <alignment horizontal="right" vertical="center"/>
    </xf>
    <xf numFmtId="4" fontId="197" fillId="46" borderId="38" applyNumberFormat="0" applyProtection="0">
      <alignment horizontal="right" vertical="center"/>
    </xf>
    <xf numFmtId="4" fontId="198" fillId="46" borderId="38" applyNumberFormat="0" applyProtection="0">
      <alignment horizontal="right" vertical="center"/>
    </xf>
    <xf numFmtId="4" fontId="191" fillId="45" borderId="38" applyNumberFormat="0" applyProtection="0">
      <alignment horizontal="left" vertical="center" indent="1"/>
    </xf>
    <xf numFmtId="4" fontId="192" fillId="45" borderId="38" applyNumberFormat="0" applyProtection="0">
      <alignment horizontal="left" vertical="center" indent="1"/>
    </xf>
    <xf numFmtId="4" fontId="199" fillId="28" borderId="40" applyNumberFormat="0" applyProtection="0">
      <alignment horizontal="left" vertical="center" indent="1"/>
    </xf>
    <xf numFmtId="4" fontId="200" fillId="28" borderId="40" applyNumberFormat="0" applyProtection="0">
      <alignment horizontal="left" vertical="center" indent="1"/>
    </xf>
    <xf numFmtId="4" fontId="201" fillId="46" borderId="38" applyNumberFormat="0" applyProtection="0">
      <alignment horizontal="right" vertical="center"/>
    </xf>
    <xf numFmtId="4" fontId="202" fillId="46" borderId="38" applyNumberFormat="0" applyProtection="0">
      <alignment horizontal="right" vertical="center"/>
    </xf>
    <xf numFmtId="322" fontId="203" fillId="0" borderId="0" applyFont="0" applyFill="0" applyBorder="0" applyAlignment="0" applyProtection="0"/>
    <xf numFmtId="0" fontId="189" fillId="1" borderId="12" applyNumberFormat="0" applyFont="0" applyAlignment="0">
      <alignment horizontal="center"/>
    </xf>
    <xf numFmtId="0" fontId="189" fillId="1" borderId="12" applyNumberFormat="0" applyFont="0" applyAlignment="0">
      <alignment horizontal="center"/>
    </xf>
    <xf numFmtId="3" fontId="80" fillId="0" borderId="0"/>
    <xf numFmtId="0" fontId="204" fillId="0" borderId="0" applyNumberFormat="0" applyFill="0" applyBorder="0" applyAlignment="0">
      <alignment horizontal="center"/>
    </xf>
    <xf numFmtId="0" fontId="105" fillId="0" borderId="0"/>
    <xf numFmtId="200" fontId="205" fillId="0" borderId="0" applyNumberFormat="0" applyBorder="0" applyAlignment="0">
      <alignment horizontal="centerContinuous"/>
    </xf>
    <xf numFmtId="0" fontId="42" fillId="0" borderId="0"/>
    <xf numFmtId="0" fontId="48" fillId="0" borderId="0" applyNumberFormat="0" applyFill="0" applyBorder="0" applyAlignment="0" applyProtection="0"/>
    <xf numFmtId="200" fontId="61" fillId="0" borderId="0" applyFont="0" applyFill="0" applyBorder="0" applyAlignment="0" applyProtection="0"/>
    <xf numFmtId="225" fontId="90" fillId="0" borderId="0" applyFont="0" applyFill="0" applyBorder="0" applyAlignment="0" applyProtection="0"/>
    <xf numFmtId="173" fontId="90" fillId="0" borderId="0" applyFont="0" applyFill="0" applyBorder="0" applyAlignment="0" applyProtection="0"/>
    <xf numFmtId="224" fontId="90" fillId="0" borderId="0" applyFont="0" applyFill="0" applyBorder="0" applyAlignment="0" applyProtection="0"/>
    <xf numFmtId="167" fontId="90" fillId="0" borderId="0" applyFont="0" applyFill="0" applyBorder="0" applyAlignment="0" applyProtection="0"/>
    <xf numFmtId="226" fontId="90" fillId="0" borderId="0" applyFont="0" applyFill="0" applyBorder="0" applyAlignment="0" applyProtection="0"/>
    <xf numFmtId="227" fontId="90" fillId="0" borderId="0" applyFont="0" applyFill="0" applyBorder="0" applyAlignment="0" applyProtection="0"/>
    <xf numFmtId="224" fontId="90" fillId="0" borderId="0" applyFont="0" applyFill="0" applyBorder="0" applyAlignment="0" applyProtection="0"/>
    <xf numFmtId="224" fontId="90" fillId="0" borderId="0" applyFont="0" applyFill="0" applyBorder="0" applyAlignment="0" applyProtection="0"/>
    <xf numFmtId="206"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73" fontId="15" fillId="0" borderId="0" applyFont="0" applyFill="0" applyBorder="0" applyAlignment="0" applyProtection="0"/>
    <xf numFmtId="206" fontId="90" fillId="0" borderId="0" applyFont="0" applyFill="0" applyBorder="0" applyAlignment="0" applyProtection="0"/>
    <xf numFmtId="205" fontId="90" fillId="0" borderId="0" applyFont="0" applyFill="0" applyBorder="0" applyAlignment="0" applyProtection="0"/>
    <xf numFmtId="205"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209" fontId="90" fillId="0" borderId="0" applyFont="0" applyFill="0" applyBorder="0" applyAlignment="0" applyProtection="0"/>
    <xf numFmtId="209" fontId="90" fillId="0" borderId="0" applyFont="0" applyFill="0" applyBorder="0" applyAlignment="0" applyProtection="0"/>
    <xf numFmtId="166" fontId="90" fillId="0" borderId="0" applyFont="0" applyFill="0" applyBorder="0" applyAlignment="0" applyProtection="0"/>
    <xf numFmtId="209" fontId="90" fillId="0" borderId="0" applyFont="0" applyFill="0" applyBorder="0" applyAlignment="0" applyProtection="0"/>
    <xf numFmtId="166" fontId="90" fillId="0" borderId="0" applyFont="0" applyFill="0" applyBorder="0" applyAlignment="0" applyProtection="0"/>
    <xf numFmtId="209" fontId="90" fillId="0" borderId="0" applyFont="0" applyFill="0" applyBorder="0" applyAlignment="0" applyProtection="0"/>
    <xf numFmtId="173" fontId="15" fillId="0" borderId="0" applyFont="0" applyFill="0" applyBorder="0" applyAlignment="0" applyProtection="0"/>
    <xf numFmtId="206" fontId="90" fillId="0" borderId="0" applyFont="0" applyFill="0" applyBorder="0" applyAlignment="0" applyProtection="0"/>
    <xf numFmtId="190" fontId="90" fillId="0" borderId="0" applyFont="0" applyFill="0" applyBorder="0" applyAlignment="0" applyProtection="0"/>
    <xf numFmtId="217" fontId="90" fillId="0" borderId="0" applyFont="0" applyFill="0" applyBorder="0" applyAlignment="0" applyProtection="0"/>
    <xf numFmtId="217" fontId="90" fillId="0" borderId="0" applyFont="0" applyFill="0" applyBorder="0" applyAlignment="0" applyProtection="0"/>
    <xf numFmtId="217" fontId="90" fillId="0" borderId="0" applyFont="0" applyFill="0" applyBorder="0" applyAlignment="0" applyProtection="0"/>
    <xf numFmtId="190" fontId="80" fillId="0" borderId="0" applyFont="0" applyFill="0" applyBorder="0" applyAlignment="0" applyProtection="0"/>
    <xf numFmtId="217" fontId="90" fillId="0" borderId="0" applyFont="0" applyFill="0" applyBorder="0" applyAlignment="0" applyProtection="0"/>
    <xf numFmtId="190" fontId="90" fillId="0" borderId="0" applyFont="0" applyFill="0" applyBorder="0" applyAlignment="0" applyProtection="0"/>
    <xf numFmtId="220" fontId="90" fillId="0" borderId="0" applyFont="0" applyFill="0" applyBorder="0" applyAlignment="0" applyProtection="0"/>
    <xf numFmtId="209" fontId="90" fillId="0" borderId="0" applyFont="0" applyFill="0" applyBorder="0" applyAlignment="0" applyProtection="0"/>
    <xf numFmtId="209" fontId="90" fillId="0" borderId="0" applyFont="0" applyFill="0" applyBorder="0" applyAlignment="0" applyProtection="0"/>
    <xf numFmtId="173" fontId="15" fillId="0" borderId="0" applyFont="0" applyFill="0" applyBorder="0" applyAlignment="0" applyProtection="0"/>
    <xf numFmtId="206" fontId="90" fillId="0" borderId="0" applyFont="0" applyFill="0" applyBorder="0" applyAlignment="0" applyProtection="0"/>
    <xf numFmtId="166" fontId="90" fillId="0" borderId="0" applyFont="0" applyFill="0" applyBorder="0" applyAlignment="0" applyProtection="0"/>
    <xf numFmtId="0" fontId="48" fillId="0" borderId="0"/>
    <xf numFmtId="323" fontId="65" fillId="0" borderId="0" applyFont="0" applyFill="0" applyBorder="0" applyAlignment="0" applyProtection="0"/>
    <xf numFmtId="205" fontId="90" fillId="0" borderId="0" applyFont="0" applyFill="0" applyBorder="0" applyAlignment="0" applyProtection="0"/>
    <xf numFmtId="205"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209" fontId="90" fillId="0" borderId="0" applyFont="0" applyFill="0" applyBorder="0" applyAlignment="0" applyProtection="0"/>
    <xf numFmtId="209" fontId="90" fillId="0" borderId="0" applyFont="0" applyFill="0" applyBorder="0" applyAlignment="0" applyProtection="0"/>
    <xf numFmtId="166" fontId="90" fillId="0" borderId="0" applyFont="0" applyFill="0" applyBorder="0" applyAlignment="0" applyProtection="0"/>
    <xf numFmtId="200" fontId="61" fillId="0" borderId="0" applyFont="0" applyFill="0" applyBorder="0" applyAlignment="0" applyProtection="0"/>
    <xf numFmtId="222" fontId="90" fillId="0" borderId="0" applyFont="0" applyFill="0" applyBorder="0" applyAlignment="0" applyProtection="0"/>
    <xf numFmtId="209" fontId="90" fillId="0" borderId="0" applyFont="0" applyFill="0" applyBorder="0" applyAlignment="0" applyProtection="0"/>
    <xf numFmtId="166" fontId="90" fillId="0" borderId="0" applyFont="0" applyFill="0" applyBorder="0" applyAlignment="0" applyProtection="0"/>
    <xf numFmtId="209" fontId="90" fillId="0" borderId="0" applyFont="0" applyFill="0" applyBorder="0" applyAlignment="0" applyProtection="0"/>
    <xf numFmtId="190" fontId="90" fillId="0" borderId="0" applyFont="0" applyFill="0" applyBorder="0" applyAlignment="0" applyProtection="0"/>
    <xf numFmtId="217" fontId="90" fillId="0" borderId="0" applyFont="0" applyFill="0" applyBorder="0" applyAlignment="0" applyProtection="0"/>
    <xf numFmtId="217" fontId="90" fillId="0" borderId="0" applyFont="0" applyFill="0" applyBorder="0" applyAlignment="0" applyProtection="0"/>
    <xf numFmtId="217" fontId="90" fillId="0" borderId="0" applyFont="0" applyFill="0" applyBorder="0" applyAlignment="0" applyProtection="0"/>
    <xf numFmtId="190" fontId="80" fillId="0" borderId="0" applyFont="0" applyFill="0" applyBorder="0" applyAlignment="0" applyProtection="0"/>
    <xf numFmtId="217" fontId="90" fillId="0" borderId="0" applyFont="0" applyFill="0" applyBorder="0" applyAlignment="0" applyProtection="0"/>
    <xf numFmtId="190" fontId="90" fillId="0" borderId="0" applyFont="0" applyFill="0" applyBorder="0" applyAlignment="0" applyProtection="0"/>
    <xf numFmtId="200" fontId="61" fillId="0" borderId="0" applyFont="0" applyFill="0" applyBorder="0" applyAlignment="0" applyProtection="0"/>
    <xf numFmtId="222" fontId="90" fillId="0" borderId="0" applyFont="0" applyFill="0" applyBorder="0" applyAlignment="0" applyProtection="0"/>
    <xf numFmtId="220" fontId="90" fillId="0" borderId="0" applyFont="0" applyFill="0" applyBorder="0" applyAlignment="0" applyProtection="0"/>
    <xf numFmtId="209" fontId="90" fillId="0" borderId="0" applyFont="0" applyFill="0" applyBorder="0" applyAlignment="0" applyProtection="0"/>
    <xf numFmtId="209" fontId="90" fillId="0" borderId="0" applyFont="0" applyFill="0" applyBorder="0" applyAlignment="0" applyProtection="0"/>
    <xf numFmtId="166" fontId="90" fillId="0" borderId="0" applyFont="0" applyFill="0" applyBorder="0" applyAlignment="0" applyProtection="0"/>
    <xf numFmtId="0" fontId="48" fillId="0" borderId="0"/>
    <xf numFmtId="323" fontId="65" fillId="0" borderId="0" applyFont="0" applyFill="0" applyBorder="0" applyAlignment="0" applyProtection="0"/>
    <xf numFmtId="167" fontId="90" fillId="0" borderId="0" applyFont="0" applyFill="0" applyBorder="0" applyAlignment="0" applyProtection="0"/>
    <xf numFmtId="206" fontId="90" fillId="0" borderId="0" applyFont="0" applyFill="0" applyBorder="0" applyAlignment="0" applyProtection="0"/>
    <xf numFmtId="41" fontId="90" fillId="0" borderId="0" applyFont="0" applyFill="0" applyBorder="0" applyAlignment="0" applyProtection="0"/>
    <xf numFmtId="222" fontId="90" fillId="0" borderId="0" applyFont="0" applyFill="0" applyBorder="0" applyAlignment="0" applyProtection="0"/>
    <xf numFmtId="41" fontId="90" fillId="0" borderId="0" applyFont="0" applyFill="0" applyBorder="0" applyAlignment="0" applyProtection="0"/>
    <xf numFmtId="206" fontId="90" fillId="0" borderId="0" applyFont="0" applyFill="0" applyBorder="0" applyAlignment="0" applyProtection="0"/>
    <xf numFmtId="206" fontId="90" fillId="0" borderId="0" applyFont="0" applyFill="0" applyBorder="0" applyAlignment="0" applyProtection="0"/>
    <xf numFmtId="226" fontId="90" fillId="0" borderId="0" applyFont="0" applyFill="0" applyBorder="0" applyAlignment="0" applyProtection="0"/>
    <xf numFmtId="167" fontId="90" fillId="0" borderId="0" applyFont="0" applyFill="0" applyBorder="0" applyAlignment="0" applyProtection="0"/>
    <xf numFmtId="221" fontId="90" fillId="0" borderId="0" applyFont="0" applyFill="0" applyBorder="0" applyAlignment="0" applyProtection="0"/>
    <xf numFmtId="41" fontId="90" fillId="0" borderId="0" applyFont="0" applyFill="0" applyBorder="0" applyAlignment="0" applyProtection="0"/>
    <xf numFmtId="221" fontId="90" fillId="0" borderId="0" applyFont="0" applyFill="0" applyBorder="0" applyAlignment="0" applyProtection="0"/>
    <xf numFmtId="41" fontId="90" fillId="0" borderId="0" applyFont="0" applyFill="0" applyBorder="0" applyAlignment="0" applyProtection="0"/>
    <xf numFmtId="180" fontId="90" fillId="0" borderId="0" applyFont="0" applyFill="0" applyBorder="0" applyAlignment="0" applyProtection="0"/>
    <xf numFmtId="167" fontId="90" fillId="0" borderId="0" applyFont="0" applyFill="0" applyBorder="0" applyAlignment="0" applyProtection="0"/>
    <xf numFmtId="222" fontId="90" fillId="0" borderId="0" applyFont="0" applyFill="0" applyBorder="0" applyAlignment="0" applyProtection="0"/>
    <xf numFmtId="167" fontId="90" fillId="0" borderId="0" applyFont="0" applyFill="0" applyBorder="0" applyAlignment="0" applyProtection="0"/>
    <xf numFmtId="206" fontId="90" fillId="0" borderId="0" applyFont="0" applyFill="0" applyBorder="0" applyAlignment="0" applyProtection="0"/>
    <xf numFmtId="166" fontId="90" fillId="0" borderId="0" applyFont="0" applyFill="0" applyBorder="0" applyAlignment="0" applyProtection="0"/>
    <xf numFmtId="222" fontId="90" fillId="0" borderId="0" applyFont="0" applyFill="0" applyBorder="0" applyAlignment="0" applyProtection="0"/>
    <xf numFmtId="217" fontId="90" fillId="0" borderId="0" applyFont="0" applyFill="0" applyBorder="0" applyAlignment="0" applyProtection="0"/>
    <xf numFmtId="222" fontId="90" fillId="0" borderId="0" applyFont="0" applyFill="0" applyBorder="0" applyAlignment="0" applyProtection="0"/>
    <xf numFmtId="190" fontId="80" fillId="0" borderId="0" applyFont="0" applyFill="0" applyBorder="0" applyAlignment="0" applyProtection="0"/>
    <xf numFmtId="180" fontId="90" fillId="0" borderId="0" applyFont="0" applyFill="0" applyBorder="0" applyAlignment="0" applyProtection="0"/>
    <xf numFmtId="190" fontId="90" fillId="0" borderId="0" applyFont="0" applyFill="0" applyBorder="0" applyAlignment="0" applyProtection="0"/>
    <xf numFmtId="206" fontId="80" fillId="0" borderId="0" applyFont="0" applyFill="0" applyBorder="0" applyAlignment="0" applyProtection="0"/>
    <xf numFmtId="0" fontId="48" fillId="0" borderId="0"/>
    <xf numFmtId="225" fontId="90" fillId="0" borderId="0" applyFont="0" applyFill="0" applyBorder="0" applyAlignment="0" applyProtection="0"/>
    <xf numFmtId="323" fontId="65" fillId="0" borderId="0" applyFont="0" applyFill="0" applyBorder="0" applyAlignment="0" applyProtection="0"/>
    <xf numFmtId="206" fontId="90" fillId="0" borderId="0" applyFont="0" applyFill="0" applyBorder="0" applyAlignment="0" applyProtection="0"/>
    <xf numFmtId="41" fontId="90" fillId="0" borderId="0" applyFont="0" applyFill="0" applyBorder="0" applyAlignment="0" applyProtection="0"/>
    <xf numFmtId="180" fontId="90" fillId="0" borderId="0" applyFont="0" applyFill="0" applyBorder="0" applyAlignment="0" applyProtection="0"/>
    <xf numFmtId="200" fontId="61" fillId="0" borderId="0" applyFont="0" applyFill="0" applyBorder="0" applyAlignment="0" applyProtection="0"/>
    <xf numFmtId="206" fontId="90" fillId="0" borderId="0" applyFont="0" applyFill="0" applyBorder="0" applyAlignment="0" applyProtection="0"/>
    <xf numFmtId="173" fontId="15" fillId="0" borderId="0" applyFont="0" applyFill="0" applyBorder="0" applyAlignment="0" applyProtection="0"/>
    <xf numFmtId="206" fontId="90" fillId="0" borderId="0" applyFont="0" applyFill="0" applyBorder="0" applyAlignment="0" applyProtection="0"/>
    <xf numFmtId="173" fontId="15" fillId="0" borderId="0" applyFont="0" applyFill="0" applyBorder="0" applyAlignment="0" applyProtection="0"/>
    <xf numFmtId="222" fontId="90" fillId="0" borderId="0" applyFont="0" applyFill="0" applyBorder="0" applyAlignment="0" applyProtection="0"/>
    <xf numFmtId="173" fontId="15" fillId="0" borderId="0" applyFont="0" applyFill="0" applyBorder="0" applyAlignment="0" applyProtection="0"/>
    <xf numFmtId="222" fontId="90" fillId="0" borderId="0" applyFont="0" applyFill="0" applyBorder="0" applyAlignment="0" applyProtection="0"/>
    <xf numFmtId="200" fontId="61" fillId="0" borderId="0" applyFont="0" applyFill="0" applyBorder="0" applyAlignment="0" applyProtection="0"/>
    <xf numFmtId="206" fontId="90" fillId="0" borderId="0" applyFont="0" applyFill="0" applyBorder="0" applyAlignment="0" applyProtection="0"/>
    <xf numFmtId="200" fontId="61" fillId="0" borderId="0" applyFont="0" applyFill="0" applyBorder="0" applyAlignment="0" applyProtection="0"/>
    <xf numFmtId="222" fontId="90" fillId="0" borderId="0" applyFont="0" applyFill="0" applyBorder="0" applyAlignment="0" applyProtection="0"/>
    <xf numFmtId="206" fontId="90" fillId="0" borderId="0" applyFont="0" applyFill="0" applyBorder="0" applyAlignment="0" applyProtection="0"/>
    <xf numFmtId="173" fontId="90" fillId="0" borderId="0" applyFont="0" applyFill="0" applyBorder="0" applyAlignment="0" applyProtection="0"/>
    <xf numFmtId="226" fontId="90" fillId="0" borderId="0" applyFont="0" applyFill="0" applyBorder="0" applyAlignment="0" applyProtection="0"/>
    <xf numFmtId="41" fontId="90" fillId="0" borderId="0" applyFont="0" applyFill="0" applyBorder="0" applyAlignment="0" applyProtection="0"/>
    <xf numFmtId="207" fontId="90" fillId="0" borderId="0" applyFont="0" applyFill="0" applyBorder="0" applyAlignment="0" applyProtection="0"/>
    <xf numFmtId="41" fontId="90" fillId="0" borderId="0" applyFont="0" applyFill="0" applyBorder="0" applyAlignment="0" applyProtection="0"/>
    <xf numFmtId="190" fontId="80" fillId="0" borderId="0" applyFont="0" applyFill="0" applyBorder="0" applyAlignment="0" applyProtection="0"/>
    <xf numFmtId="41" fontId="90" fillId="0" borderId="0" applyFont="0" applyFill="0" applyBorder="0" applyAlignment="0" applyProtection="0"/>
    <xf numFmtId="222" fontId="90" fillId="0" borderId="0" applyFont="0" applyFill="0" applyBorder="0" applyAlignment="0" applyProtection="0"/>
    <xf numFmtId="167" fontId="90" fillId="0" borderId="0" applyFont="0" applyFill="0" applyBorder="0" applyAlignment="0" applyProtection="0"/>
    <xf numFmtId="207" fontId="90" fillId="0" borderId="0" applyFont="0" applyFill="0" applyBorder="0" applyAlignment="0" applyProtection="0"/>
    <xf numFmtId="173" fontId="90" fillId="0" borderId="0" applyFont="0" applyFill="0" applyBorder="0" applyAlignment="0" applyProtection="0"/>
    <xf numFmtId="207" fontId="90" fillId="0" borderId="0" applyFont="0" applyFill="0" applyBorder="0" applyAlignment="0" applyProtection="0"/>
    <xf numFmtId="173" fontId="90" fillId="0" borderId="0" applyFont="0" applyFill="0" applyBorder="0" applyAlignment="0" applyProtection="0"/>
    <xf numFmtId="190" fontId="90" fillId="0" borderId="0" applyFont="0" applyFill="0" applyBorder="0" applyAlignment="0" applyProtection="0"/>
    <xf numFmtId="173" fontId="90" fillId="0" borderId="0" applyFont="0" applyFill="0" applyBorder="0" applyAlignment="0" applyProtection="0"/>
    <xf numFmtId="218" fontId="93" fillId="0" borderId="0" applyFont="0" applyFill="0" applyBorder="0" applyAlignment="0" applyProtection="0"/>
    <xf numFmtId="173" fontId="90" fillId="0" borderId="0" applyFont="0" applyFill="0" applyBorder="0" applyAlignment="0" applyProtection="0"/>
    <xf numFmtId="219" fontId="90" fillId="0" borderId="0" applyFont="0" applyFill="0" applyBorder="0" applyAlignment="0" applyProtection="0"/>
    <xf numFmtId="167" fontId="90" fillId="0" borderId="0" applyFont="0" applyFill="0" applyBorder="0" applyAlignment="0" applyProtection="0"/>
    <xf numFmtId="190" fontId="90" fillId="0" borderId="0" applyFont="0" applyFill="0" applyBorder="0" applyAlignment="0" applyProtection="0"/>
    <xf numFmtId="41" fontId="90" fillId="0" borderId="0" applyFont="0" applyFill="0" applyBorder="0" applyAlignment="0" applyProtection="0"/>
    <xf numFmtId="220" fontId="90" fillId="0" borderId="0" applyFont="0" applyFill="0" applyBorder="0" applyAlignment="0" applyProtection="0"/>
    <xf numFmtId="41" fontId="90" fillId="0" borderId="0" applyFont="0" applyFill="0" applyBorder="0" applyAlignment="0" applyProtection="0"/>
    <xf numFmtId="207" fontId="90" fillId="0" borderId="0" applyFont="0" applyFill="0" applyBorder="0" applyAlignment="0" applyProtection="0"/>
    <xf numFmtId="206" fontId="90" fillId="0" borderId="0" applyFont="0" applyFill="0" applyBorder="0" applyAlignment="0" applyProtection="0"/>
    <xf numFmtId="190" fontId="80" fillId="0" borderId="0" applyFont="0" applyFill="0" applyBorder="0" applyAlignment="0" applyProtection="0"/>
    <xf numFmtId="173" fontId="90" fillId="0" borderId="0" applyFont="0" applyFill="0" applyBorder="0" applyAlignment="0" applyProtection="0"/>
    <xf numFmtId="207" fontId="90" fillId="0" borderId="0" applyFont="0" applyFill="0" applyBorder="0" applyAlignment="0" applyProtection="0"/>
    <xf numFmtId="206" fontId="90" fillId="0" borderId="0" applyFont="0" applyFill="0" applyBorder="0" applyAlignment="0" applyProtection="0"/>
    <xf numFmtId="173" fontId="90" fillId="0" borderId="0" applyFont="0" applyFill="0" applyBorder="0" applyAlignment="0" applyProtection="0"/>
    <xf numFmtId="207" fontId="90" fillId="0" borderId="0" applyFont="0" applyFill="0" applyBorder="0" applyAlignment="0" applyProtection="0"/>
    <xf numFmtId="206" fontId="90" fillId="0" borderId="0" applyFont="0" applyFill="0" applyBorder="0" applyAlignment="0" applyProtection="0"/>
    <xf numFmtId="190" fontId="90" fillId="0" borderId="0" applyFont="0" applyFill="0" applyBorder="0" applyAlignment="0" applyProtection="0"/>
    <xf numFmtId="206" fontId="90" fillId="0" borderId="0" applyFont="0" applyFill="0" applyBorder="0" applyAlignment="0" applyProtection="0"/>
    <xf numFmtId="218" fontId="93" fillId="0" borderId="0" applyFont="0" applyFill="0" applyBorder="0" applyAlignment="0" applyProtection="0"/>
    <xf numFmtId="41" fontId="90" fillId="0" borderId="0" applyFont="0" applyFill="0" applyBorder="0" applyAlignment="0" applyProtection="0"/>
    <xf numFmtId="219" fontId="90" fillId="0" borderId="0" applyFont="0" applyFill="0" applyBorder="0" applyAlignment="0" applyProtection="0"/>
    <xf numFmtId="167" fontId="90" fillId="0" borderId="0" applyFont="0" applyFill="0" applyBorder="0" applyAlignment="0" applyProtection="0"/>
    <xf numFmtId="190" fontId="90" fillId="0" borderId="0" applyFont="0" applyFill="0" applyBorder="0" applyAlignment="0" applyProtection="0"/>
    <xf numFmtId="173" fontId="90" fillId="0" borderId="0" applyFont="0" applyFill="0" applyBorder="0" applyAlignment="0" applyProtection="0"/>
    <xf numFmtId="220" fontId="90" fillId="0" borderId="0" applyFont="0" applyFill="0" applyBorder="0" applyAlignment="0" applyProtection="0"/>
    <xf numFmtId="206" fontId="90" fillId="0" borderId="0" applyFont="0" applyFill="0" applyBorder="0" applyAlignment="0" applyProtection="0"/>
    <xf numFmtId="167" fontId="90" fillId="0" borderId="0" applyFont="0" applyFill="0" applyBorder="0" applyAlignment="0" applyProtection="0"/>
    <xf numFmtId="206" fontId="90" fillId="0" borderId="0" applyFont="0" applyFill="0" applyBorder="0" applyAlignment="0" applyProtection="0"/>
    <xf numFmtId="167" fontId="90" fillId="0" borderId="0" applyFont="0" applyFill="0" applyBorder="0" applyAlignment="0" applyProtection="0"/>
    <xf numFmtId="41" fontId="90" fillId="0" borderId="0" applyFont="0" applyFill="0" applyBorder="0" applyAlignment="0" applyProtection="0"/>
    <xf numFmtId="222" fontId="90" fillId="0" borderId="0" applyFont="0" applyFill="0" applyBorder="0" applyAlignment="0" applyProtection="0"/>
    <xf numFmtId="173" fontId="90" fillId="0" borderId="0" applyFont="0" applyFill="0" applyBorder="0" applyAlignment="0" applyProtection="0"/>
    <xf numFmtId="167" fontId="90" fillId="0" borderId="0" applyFont="0" applyFill="0" applyBorder="0" applyAlignment="0" applyProtection="0"/>
    <xf numFmtId="226" fontId="90" fillId="0" borderId="0" applyFont="0" applyFill="0" applyBorder="0" applyAlignment="0" applyProtection="0"/>
    <xf numFmtId="227" fontId="90" fillId="0" borderId="0" applyFont="0" applyFill="0" applyBorder="0" applyAlignment="0" applyProtection="0"/>
    <xf numFmtId="167"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90" fontId="90" fillId="0" borderId="0" applyFont="0" applyFill="0" applyBorder="0" applyAlignment="0" applyProtection="0"/>
    <xf numFmtId="217" fontId="90" fillId="0" borderId="0" applyFont="0" applyFill="0" applyBorder="0" applyAlignment="0" applyProtection="0"/>
    <xf numFmtId="190" fontId="80" fillId="0" borderId="0" applyFont="0" applyFill="0" applyBorder="0" applyAlignment="0" applyProtection="0"/>
    <xf numFmtId="41" fontId="90" fillId="0" borderId="0" applyFont="0" applyFill="0" applyBorder="0" applyAlignment="0" applyProtection="0"/>
    <xf numFmtId="222" fontId="90" fillId="0" borderId="0" applyFont="0" applyFill="0" applyBorder="0" applyAlignment="0" applyProtection="0"/>
    <xf numFmtId="217" fontId="90" fillId="0" borderId="0" applyFont="0" applyFill="0" applyBorder="0" applyAlignment="0" applyProtection="0"/>
    <xf numFmtId="190" fontId="90" fillId="0" borderId="0" applyFont="0" applyFill="0" applyBorder="0" applyAlignment="0" applyProtection="0"/>
    <xf numFmtId="220" fontId="90" fillId="0" borderId="0" applyFont="0" applyFill="0" applyBorder="0" applyAlignment="0" applyProtection="0"/>
    <xf numFmtId="0" fontId="48" fillId="0" borderId="0"/>
    <xf numFmtId="323" fontId="65" fillId="0" borderId="0" applyFont="0" applyFill="0" applyBorder="0" applyAlignment="0" applyProtection="0"/>
    <xf numFmtId="41" fontId="90" fillId="0" borderId="0" applyFont="0" applyFill="0" applyBorder="0" applyAlignment="0" applyProtection="0"/>
    <xf numFmtId="173" fontId="90" fillId="0" borderId="0" applyFont="0" applyFill="0" applyBorder="0" applyAlignment="0" applyProtection="0"/>
    <xf numFmtId="41" fontId="90" fillId="0" borderId="0" applyFont="0" applyFill="0" applyBorder="0" applyAlignment="0" applyProtection="0"/>
    <xf numFmtId="206" fontId="90" fillId="0" borderId="0" applyFont="0" applyFill="0" applyBorder="0" applyAlignment="0" applyProtection="0"/>
    <xf numFmtId="173" fontId="90" fillId="0" borderId="0" applyFont="0" applyFill="0" applyBorder="0" applyAlignment="0" applyProtection="0"/>
    <xf numFmtId="167" fontId="90" fillId="0" borderId="0" applyFont="0" applyFill="0" applyBorder="0" applyAlignment="0" applyProtection="0"/>
    <xf numFmtId="180" fontId="90" fillId="0" borderId="0" applyFont="0" applyFill="0" applyBorder="0" applyAlignment="0" applyProtection="0"/>
    <xf numFmtId="173" fontId="90" fillId="0" borderId="0" applyFont="0" applyFill="0" applyBorder="0" applyAlignment="0" applyProtection="0"/>
    <xf numFmtId="173" fontId="90" fillId="0" borderId="0" applyFont="0" applyFill="0" applyBorder="0" applyAlignment="0" applyProtection="0"/>
    <xf numFmtId="206" fontId="90" fillId="0" borderId="0" applyFont="0" applyFill="0" applyBorder="0" applyAlignment="0" applyProtection="0"/>
    <xf numFmtId="206" fontId="90" fillId="0" borderId="0" applyFont="0" applyFill="0" applyBorder="0" applyAlignment="0" applyProtection="0"/>
    <xf numFmtId="206" fontId="90" fillId="0" borderId="0" applyFont="0" applyFill="0" applyBorder="0" applyAlignment="0" applyProtection="0"/>
    <xf numFmtId="206" fontId="90" fillId="0" borderId="0" applyFont="0" applyFill="0" applyBorder="0" applyAlignment="0" applyProtection="0"/>
    <xf numFmtId="224" fontId="90" fillId="0" borderId="0" applyFont="0" applyFill="0" applyBorder="0" applyAlignment="0" applyProtection="0"/>
    <xf numFmtId="41" fontId="90" fillId="0" borderId="0" applyFont="0" applyFill="0" applyBorder="0" applyAlignment="0" applyProtection="0"/>
    <xf numFmtId="167" fontId="90" fillId="0" borderId="0" applyFont="0" applyFill="0" applyBorder="0" applyAlignment="0" applyProtection="0"/>
    <xf numFmtId="173" fontId="90" fillId="0" borderId="0" applyFont="0" applyFill="0" applyBorder="0" applyAlignment="0" applyProtection="0"/>
    <xf numFmtId="167" fontId="90" fillId="0" borderId="0" applyFont="0" applyFill="0" applyBorder="0" applyAlignment="0" applyProtection="0"/>
    <xf numFmtId="206" fontId="80" fillId="0" borderId="0" applyFont="0" applyFill="0" applyBorder="0" applyAlignment="0" applyProtection="0"/>
    <xf numFmtId="173" fontId="90" fillId="0" borderId="0" applyFont="0" applyFill="0" applyBorder="0" applyAlignment="0" applyProtection="0"/>
    <xf numFmtId="206" fontId="90" fillId="0" borderId="0" applyFont="0" applyFill="0" applyBorder="0" applyAlignment="0" applyProtection="0"/>
    <xf numFmtId="173" fontId="90" fillId="0" borderId="0" applyFont="0" applyFill="0" applyBorder="0" applyAlignment="0" applyProtection="0"/>
    <xf numFmtId="167" fontId="90" fillId="0" borderId="0" applyFont="0" applyFill="0" applyBorder="0" applyAlignment="0" applyProtection="0"/>
    <xf numFmtId="173" fontId="90" fillId="0" borderId="0" applyFont="0" applyFill="0" applyBorder="0" applyAlignment="0" applyProtection="0"/>
    <xf numFmtId="224" fontId="90" fillId="0" borderId="0" applyFont="0" applyFill="0" applyBorder="0" applyAlignment="0" applyProtection="0"/>
    <xf numFmtId="41" fontId="90" fillId="0" borderId="0" applyFont="0" applyFill="0" applyBorder="0" applyAlignment="0" applyProtection="0"/>
    <xf numFmtId="224" fontId="90" fillId="0" borderId="0" applyFont="0" applyFill="0" applyBorder="0" applyAlignment="0" applyProtection="0"/>
    <xf numFmtId="206" fontId="90" fillId="0" borderId="0" applyFont="0" applyFill="0" applyBorder="0" applyAlignment="0" applyProtection="0"/>
    <xf numFmtId="167" fontId="90" fillId="0" borderId="0" applyFont="0" applyFill="0" applyBorder="0" applyAlignment="0" applyProtection="0"/>
    <xf numFmtId="14" fontId="206" fillId="0" borderId="0"/>
    <xf numFmtId="0" fontId="207" fillId="0" borderId="0"/>
    <xf numFmtId="0" fontId="60" fillId="0" borderId="0"/>
    <xf numFmtId="40" fontId="208" fillId="0" borderId="0" applyBorder="0">
      <alignment horizontal="right"/>
    </xf>
    <xf numFmtId="0" fontId="209" fillId="0" borderId="0"/>
    <xf numFmtId="189" fontId="65" fillId="0" borderId="5">
      <alignment horizontal="right" vertical="center"/>
    </xf>
    <xf numFmtId="189" fontId="65" fillId="0" borderId="5">
      <alignment horizontal="right" vertical="center"/>
    </xf>
    <xf numFmtId="305" fontId="210" fillId="0" borderId="5">
      <alignment horizontal="right" vertical="center"/>
    </xf>
    <xf numFmtId="305" fontId="210" fillId="0" borderId="5">
      <alignment horizontal="right" vertical="center"/>
    </xf>
    <xf numFmtId="189" fontId="65"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05" fontId="210" fillId="0" borderId="5">
      <alignment horizontal="right" vertical="center"/>
    </xf>
    <xf numFmtId="305" fontId="210" fillId="0" borderId="5">
      <alignment horizontal="right" vertical="center"/>
    </xf>
    <xf numFmtId="305" fontId="210" fillId="0" borderId="5">
      <alignment horizontal="right" vertical="center"/>
    </xf>
    <xf numFmtId="305" fontId="210" fillId="0" borderId="5">
      <alignment horizontal="right" vertical="center"/>
    </xf>
    <xf numFmtId="305" fontId="210" fillId="0" borderId="5">
      <alignment horizontal="right" vertical="center"/>
    </xf>
    <xf numFmtId="305" fontId="210" fillId="0" borderId="5">
      <alignment horizontal="right" vertical="center"/>
    </xf>
    <xf numFmtId="305" fontId="210" fillId="0" borderId="5">
      <alignment horizontal="right" vertical="center"/>
    </xf>
    <xf numFmtId="305" fontId="210" fillId="0" borderId="5">
      <alignment horizontal="right" vertical="center"/>
    </xf>
    <xf numFmtId="305" fontId="210" fillId="0" borderId="5">
      <alignment horizontal="right" vertical="center"/>
    </xf>
    <xf numFmtId="305" fontId="210"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325" fontId="90" fillId="0" borderId="5">
      <alignment horizontal="right" vertical="center"/>
    </xf>
    <xf numFmtId="325" fontId="90"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326" fontId="61" fillId="0" borderId="5">
      <alignment horizontal="right" vertical="center"/>
    </xf>
    <xf numFmtId="326" fontId="61" fillId="0" borderId="5">
      <alignment horizontal="right" vertical="center"/>
    </xf>
    <xf numFmtId="327" fontId="76" fillId="0" borderId="5">
      <alignment horizontal="right" vertical="center"/>
    </xf>
    <xf numFmtId="328" fontId="105" fillId="0" borderId="5">
      <alignment horizontal="right" vertical="center"/>
    </xf>
    <xf numFmtId="328" fontId="105" fillId="0" borderId="5">
      <alignment horizontal="right" vertical="center"/>
    </xf>
    <xf numFmtId="325" fontId="90" fillId="0" borderId="5">
      <alignment horizontal="right" vertical="center"/>
    </xf>
    <xf numFmtId="325" fontId="90"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8" fontId="3" fillId="0" borderId="5">
      <alignment horizontal="right" vertical="center"/>
    </xf>
    <xf numFmtId="328" fontId="3" fillId="0" borderId="5">
      <alignment horizontal="right" vertical="center"/>
    </xf>
    <xf numFmtId="328" fontId="105" fillId="0" borderId="5">
      <alignment horizontal="right" vertical="center"/>
    </xf>
    <xf numFmtId="328" fontId="105" fillId="0" borderId="5">
      <alignment horizontal="right" vertical="center"/>
    </xf>
    <xf numFmtId="328" fontId="105" fillId="0" borderId="5">
      <alignment horizontal="right" vertical="center"/>
    </xf>
    <xf numFmtId="328" fontId="10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5" fontId="90" fillId="0" borderId="5">
      <alignment horizontal="right" vertical="center"/>
    </xf>
    <xf numFmtId="325" fontId="90" fillId="0" borderId="5">
      <alignment horizontal="right" vertical="center"/>
    </xf>
    <xf numFmtId="328" fontId="3" fillId="0" borderId="5">
      <alignment horizontal="right" vertical="center"/>
    </xf>
    <xf numFmtId="328" fontId="3" fillId="0" borderId="5">
      <alignment horizontal="right" vertical="center"/>
    </xf>
    <xf numFmtId="328" fontId="105" fillId="0" borderId="5">
      <alignment horizontal="right" vertical="center"/>
    </xf>
    <xf numFmtId="328" fontId="105" fillId="0" borderId="5">
      <alignment horizontal="right" vertical="center"/>
    </xf>
    <xf numFmtId="328" fontId="105" fillId="0" borderId="5">
      <alignment horizontal="right" vertical="center"/>
    </xf>
    <xf numFmtId="328" fontId="105" fillId="0" borderId="5">
      <alignment horizontal="right" vertical="center"/>
    </xf>
    <xf numFmtId="328" fontId="105" fillId="0" borderId="5">
      <alignment horizontal="right" vertical="center"/>
    </xf>
    <xf numFmtId="328" fontId="10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5" fontId="90" fillId="0" borderId="5">
      <alignment horizontal="right" vertical="center"/>
    </xf>
    <xf numFmtId="325" fontId="90" fillId="0" borderId="5">
      <alignment horizontal="right" vertical="center"/>
    </xf>
    <xf numFmtId="325" fontId="90" fillId="0" borderId="5">
      <alignment horizontal="right" vertical="center"/>
    </xf>
    <xf numFmtId="325" fontId="90"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5" fontId="90" fillId="0" borderId="5">
      <alignment horizontal="right" vertical="center"/>
    </xf>
    <xf numFmtId="325" fontId="90" fillId="0" borderId="5">
      <alignment horizontal="right" vertical="center"/>
    </xf>
    <xf numFmtId="330" fontId="3" fillId="0" borderId="5">
      <alignment horizontal="right" vertical="center"/>
    </xf>
    <xf numFmtId="330" fontId="3" fillId="0" borderId="5">
      <alignment horizontal="right" vertical="center"/>
    </xf>
    <xf numFmtId="330" fontId="105" fillId="0" borderId="5">
      <alignment horizontal="right" vertical="center"/>
    </xf>
    <xf numFmtId="330" fontId="105" fillId="0" borderId="5">
      <alignment horizontal="right" vertical="center"/>
    </xf>
    <xf numFmtId="330" fontId="105" fillId="0" borderId="5">
      <alignment horizontal="right" vertical="center"/>
    </xf>
    <xf numFmtId="330" fontId="10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326" fontId="61" fillId="0" borderId="5">
      <alignment horizontal="right" vertical="center"/>
    </xf>
    <xf numFmtId="326" fontId="61" fillId="0" borderId="5">
      <alignment horizontal="right" vertical="center"/>
    </xf>
    <xf numFmtId="326" fontId="61" fillId="0" borderId="5">
      <alignment horizontal="right" vertical="center"/>
    </xf>
    <xf numFmtId="326" fontId="61" fillId="0" borderId="5">
      <alignment horizontal="right" vertical="center"/>
    </xf>
    <xf numFmtId="330" fontId="3" fillId="0" borderId="5">
      <alignment horizontal="right" vertical="center"/>
    </xf>
    <xf numFmtId="330" fontId="3" fillId="0" borderId="5">
      <alignment horizontal="right" vertical="center"/>
    </xf>
    <xf numFmtId="330" fontId="105" fillId="0" borderId="5">
      <alignment horizontal="right" vertical="center"/>
    </xf>
    <xf numFmtId="330" fontId="105" fillId="0" borderId="5">
      <alignment horizontal="right" vertical="center"/>
    </xf>
    <xf numFmtId="330" fontId="105" fillId="0" borderId="5">
      <alignment horizontal="right" vertical="center"/>
    </xf>
    <xf numFmtId="330" fontId="105" fillId="0" borderId="5">
      <alignment horizontal="right" vertical="center"/>
    </xf>
    <xf numFmtId="326" fontId="61" fillId="0" borderId="5">
      <alignment horizontal="right" vertical="center"/>
    </xf>
    <xf numFmtId="326" fontId="61" fillId="0" borderId="5">
      <alignment horizontal="right" vertical="center"/>
    </xf>
    <xf numFmtId="326" fontId="61" fillId="0" borderId="5">
      <alignment horizontal="right" vertical="center"/>
    </xf>
    <xf numFmtId="326" fontId="61" fillId="0" borderId="5">
      <alignment horizontal="right" vertical="center"/>
    </xf>
    <xf numFmtId="326" fontId="61" fillId="0" borderId="5">
      <alignment horizontal="right" vertical="center"/>
    </xf>
    <xf numFmtId="326" fontId="61" fillId="0" borderId="5">
      <alignment horizontal="right" vertical="center"/>
    </xf>
    <xf numFmtId="326" fontId="61" fillId="0" borderId="5">
      <alignment horizontal="right" vertical="center"/>
    </xf>
    <xf numFmtId="326" fontId="61" fillId="0" borderId="5">
      <alignment horizontal="right" vertical="center"/>
    </xf>
    <xf numFmtId="325" fontId="90" fillId="0" borderId="5">
      <alignment horizontal="right" vertical="center"/>
    </xf>
    <xf numFmtId="325" fontId="90" fillId="0" borderId="5">
      <alignment horizontal="right" vertical="center"/>
    </xf>
    <xf numFmtId="330" fontId="105" fillId="0" borderId="5">
      <alignment horizontal="right" vertical="center"/>
    </xf>
    <xf numFmtId="330" fontId="105" fillId="0" borderId="5">
      <alignment horizontal="right" vertical="center"/>
    </xf>
    <xf numFmtId="330" fontId="105" fillId="0" borderId="5">
      <alignment horizontal="right" vertical="center"/>
    </xf>
    <xf numFmtId="330" fontId="105" fillId="0" borderId="5">
      <alignment horizontal="right" vertical="center"/>
    </xf>
    <xf numFmtId="330" fontId="3" fillId="0" borderId="5">
      <alignment horizontal="right" vertical="center"/>
    </xf>
    <xf numFmtId="330" fontId="3" fillId="0" borderId="5">
      <alignment horizontal="right" vertical="center"/>
    </xf>
    <xf numFmtId="330" fontId="105" fillId="0" borderId="5">
      <alignment horizontal="right" vertical="center"/>
    </xf>
    <xf numFmtId="330" fontId="105" fillId="0" borderId="5">
      <alignment horizontal="right" vertical="center"/>
    </xf>
    <xf numFmtId="325" fontId="90" fillId="0" borderId="5">
      <alignment horizontal="right" vertical="center"/>
    </xf>
    <xf numFmtId="325" fontId="90" fillId="0" borderId="5">
      <alignment horizontal="right" vertical="center"/>
    </xf>
    <xf numFmtId="325" fontId="90" fillId="0" borderId="5">
      <alignment horizontal="right" vertical="center"/>
    </xf>
    <xf numFmtId="325" fontId="90" fillId="0" borderId="5">
      <alignment horizontal="right" vertical="center"/>
    </xf>
    <xf numFmtId="325" fontId="90" fillId="0" borderId="5">
      <alignment horizontal="right" vertical="center"/>
    </xf>
    <xf numFmtId="325" fontId="90"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325" fontId="90" fillId="0" borderId="5">
      <alignment horizontal="right" vertical="center"/>
    </xf>
    <xf numFmtId="325" fontId="90" fillId="0" borderId="5">
      <alignment horizontal="right" vertical="center"/>
    </xf>
    <xf numFmtId="331" fontId="211" fillId="3" borderId="41" applyFont="0" applyFill="0" applyBorder="0"/>
    <xf numFmtId="331" fontId="211" fillId="3" borderId="41" applyFont="0" applyFill="0" applyBorder="0"/>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328" fontId="105" fillId="0" borderId="5">
      <alignment horizontal="right" vertical="center"/>
    </xf>
    <xf numFmtId="328" fontId="105" fillId="0" borderId="5">
      <alignment horizontal="right" vertical="center"/>
    </xf>
    <xf numFmtId="325" fontId="90" fillId="0" borderId="5">
      <alignment horizontal="right" vertical="center"/>
    </xf>
    <xf numFmtId="325" fontId="90"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331" fontId="211" fillId="3" borderId="41" applyFont="0" applyFill="0" applyBorder="0"/>
    <xf numFmtId="331" fontId="211" fillId="3" borderId="41" applyFont="0" applyFill="0" applyBorder="0"/>
    <xf numFmtId="330" fontId="105" fillId="0" borderId="5">
      <alignment horizontal="right" vertical="center"/>
    </xf>
    <xf numFmtId="330" fontId="105" fillId="0" borderId="5">
      <alignment horizontal="right" vertical="center"/>
    </xf>
    <xf numFmtId="330" fontId="105" fillId="0" borderId="5">
      <alignment horizontal="right" vertical="center"/>
    </xf>
    <xf numFmtId="330" fontId="105" fillId="0" borderId="5">
      <alignment horizontal="right" vertical="center"/>
    </xf>
    <xf numFmtId="330" fontId="105" fillId="0" borderId="5">
      <alignment horizontal="right" vertical="center"/>
    </xf>
    <xf numFmtId="330" fontId="10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30" fontId="105" fillId="0" borderId="5">
      <alignment horizontal="right" vertical="center"/>
    </xf>
    <xf numFmtId="330" fontId="105" fillId="0" borderId="5">
      <alignment horizontal="right" vertical="center"/>
    </xf>
    <xf numFmtId="330" fontId="105" fillId="0" borderId="5">
      <alignment horizontal="right" vertical="center"/>
    </xf>
    <xf numFmtId="330" fontId="105" fillId="0" borderId="5">
      <alignment horizontal="right" vertical="center"/>
    </xf>
    <xf numFmtId="330" fontId="105" fillId="0" borderId="5">
      <alignment horizontal="right" vertical="center"/>
    </xf>
    <xf numFmtId="330" fontId="105" fillId="0" borderId="5">
      <alignment horizontal="right" vertical="center"/>
    </xf>
    <xf numFmtId="330" fontId="105" fillId="0" borderId="5">
      <alignment horizontal="right" vertical="center"/>
    </xf>
    <xf numFmtId="330" fontId="105" fillId="0" borderId="5">
      <alignment horizontal="right" vertical="center"/>
    </xf>
    <xf numFmtId="330" fontId="105" fillId="0" borderId="5">
      <alignment horizontal="right" vertical="center"/>
    </xf>
    <xf numFmtId="330" fontId="105" fillId="0" borderId="5">
      <alignment horizontal="right" vertical="center"/>
    </xf>
    <xf numFmtId="330" fontId="3" fillId="0" borderId="5">
      <alignment horizontal="right" vertical="center"/>
    </xf>
    <xf numFmtId="330" fontId="3" fillId="0" borderId="5">
      <alignment horizontal="right" vertical="center"/>
    </xf>
    <xf numFmtId="330" fontId="105" fillId="0" borderId="5">
      <alignment horizontal="right" vertical="center"/>
    </xf>
    <xf numFmtId="330" fontId="105" fillId="0" borderId="5">
      <alignment horizontal="right" vertical="center"/>
    </xf>
    <xf numFmtId="330" fontId="105" fillId="0" borderId="5">
      <alignment horizontal="right" vertical="center"/>
    </xf>
    <xf numFmtId="330" fontId="105" fillId="0" borderId="5">
      <alignment horizontal="right" vertical="center"/>
    </xf>
    <xf numFmtId="330" fontId="105" fillId="0" borderId="5">
      <alignment horizontal="right" vertical="center"/>
    </xf>
    <xf numFmtId="330" fontId="105" fillId="0" borderId="5">
      <alignment horizontal="right" vertical="center"/>
    </xf>
    <xf numFmtId="330" fontId="3" fillId="0" borderId="5">
      <alignment horizontal="right" vertical="center"/>
    </xf>
    <xf numFmtId="330" fontId="3" fillId="0" borderId="5">
      <alignment horizontal="right" vertical="center"/>
    </xf>
    <xf numFmtId="330" fontId="105" fillId="0" borderId="5">
      <alignment horizontal="right" vertical="center"/>
    </xf>
    <xf numFmtId="330" fontId="105" fillId="0" borderId="5">
      <alignment horizontal="right" vertical="center"/>
    </xf>
    <xf numFmtId="330" fontId="105" fillId="0" borderId="5">
      <alignment horizontal="right" vertical="center"/>
    </xf>
    <xf numFmtId="330" fontId="105" fillId="0" borderId="5">
      <alignment horizontal="right" vertical="center"/>
    </xf>
    <xf numFmtId="330" fontId="105" fillId="0" borderId="5">
      <alignment horizontal="right" vertical="center"/>
    </xf>
    <xf numFmtId="330" fontId="105" fillId="0" borderId="5">
      <alignment horizontal="right" vertical="center"/>
    </xf>
    <xf numFmtId="330" fontId="3" fillId="0" borderId="5">
      <alignment horizontal="right" vertical="center"/>
    </xf>
    <xf numFmtId="330" fontId="3" fillId="0" borderId="5">
      <alignment horizontal="right" vertical="center"/>
    </xf>
    <xf numFmtId="330" fontId="105" fillId="0" borderId="5">
      <alignment horizontal="right" vertical="center"/>
    </xf>
    <xf numFmtId="330" fontId="105" fillId="0" borderId="5">
      <alignment horizontal="right" vertical="center"/>
    </xf>
    <xf numFmtId="325" fontId="90" fillId="0" borderId="5">
      <alignment horizontal="right" vertical="center"/>
    </xf>
    <xf numFmtId="325" fontId="90"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9" fontId="15" fillId="0" borderId="5">
      <alignment horizontal="right" vertical="center"/>
    </xf>
    <xf numFmtId="328" fontId="3" fillId="0" borderId="5">
      <alignment horizontal="right" vertical="center"/>
    </xf>
    <xf numFmtId="328" fontId="3"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171" fontId="15" fillId="0" borderId="5">
      <alignment horizontal="right" vertical="center"/>
    </xf>
    <xf numFmtId="171" fontId="15" fillId="0" borderId="5">
      <alignment horizontal="right" vertical="center"/>
    </xf>
    <xf numFmtId="171" fontId="15" fillId="0" borderId="5">
      <alignment horizontal="right" vertical="center"/>
    </xf>
    <xf numFmtId="171" fontId="15" fillId="0" borderId="5">
      <alignment horizontal="right" vertical="center"/>
    </xf>
    <xf numFmtId="171" fontId="15" fillId="0" borderId="5">
      <alignment horizontal="right" vertical="center"/>
    </xf>
    <xf numFmtId="171" fontId="15" fillId="0" borderId="5">
      <alignment horizontal="right" vertical="center"/>
    </xf>
    <xf numFmtId="171" fontId="15" fillId="0" borderId="5">
      <alignment horizontal="right" vertical="center"/>
    </xf>
    <xf numFmtId="171" fontId="15" fillId="0" borderId="5">
      <alignment horizontal="right" vertical="center"/>
    </xf>
    <xf numFmtId="171" fontId="15" fillId="0" borderId="5">
      <alignment horizontal="right" vertical="center"/>
    </xf>
    <xf numFmtId="171" fontId="15" fillId="0" borderId="5">
      <alignment horizontal="right" vertical="center"/>
    </xf>
    <xf numFmtId="171" fontId="15" fillId="0" borderId="5">
      <alignment horizontal="right" vertical="center"/>
    </xf>
    <xf numFmtId="171" fontId="15"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93" fontId="15" fillId="0" borderId="5">
      <alignment horizontal="right" vertical="center"/>
    </xf>
    <xf numFmtId="193" fontId="15" fillId="0" borderId="5">
      <alignment horizontal="right" vertical="center"/>
    </xf>
    <xf numFmtId="193" fontId="15" fillId="0" borderId="5">
      <alignment horizontal="right" vertical="center"/>
    </xf>
    <xf numFmtId="193" fontId="15" fillId="0" borderId="5">
      <alignment horizontal="right" vertical="center"/>
    </xf>
    <xf numFmtId="193" fontId="15" fillId="0" borderId="5">
      <alignment horizontal="right" vertical="center"/>
    </xf>
    <xf numFmtId="193" fontId="15"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5" fontId="90" fillId="0" borderId="5">
      <alignment horizontal="right" vertical="center"/>
    </xf>
    <xf numFmtId="325" fontId="90"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24" fontId="76" fillId="0" borderId="5">
      <alignment horizontal="right" vertical="center"/>
    </xf>
    <xf numFmtId="331" fontId="211" fillId="3" borderId="41" applyFont="0" applyFill="0" applyBorder="0"/>
    <xf numFmtId="331" fontId="211" fillId="3" borderId="41" applyFont="0" applyFill="0" applyBorder="0"/>
    <xf numFmtId="307" fontId="15" fillId="0" borderId="5">
      <alignment horizontal="right" vertical="center"/>
    </xf>
    <xf numFmtId="307" fontId="15" fillId="0" borderId="5">
      <alignment horizontal="right" vertical="center"/>
    </xf>
    <xf numFmtId="307" fontId="15" fillId="0" borderId="5">
      <alignment horizontal="right" vertical="center"/>
    </xf>
    <xf numFmtId="307" fontId="15" fillId="0" borderId="5">
      <alignment horizontal="right" vertical="center"/>
    </xf>
    <xf numFmtId="307" fontId="15" fillId="0" borderId="5">
      <alignment horizontal="right" vertical="center"/>
    </xf>
    <xf numFmtId="307" fontId="15" fillId="0" borderId="5">
      <alignment horizontal="right" vertical="center"/>
    </xf>
    <xf numFmtId="189" fontId="65" fillId="0" borderId="5">
      <alignment horizontal="right" vertical="center"/>
    </xf>
    <xf numFmtId="305" fontId="210" fillId="0" borderId="5">
      <alignment horizontal="right" vertical="center"/>
    </xf>
    <xf numFmtId="305" fontId="210" fillId="0" borderId="5">
      <alignment horizontal="right" vertical="center"/>
    </xf>
    <xf numFmtId="305" fontId="210" fillId="0" borderId="5">
      <alignment horizontal="right" vertical="center"/>
    </xf>
    <xf numFmtId="305" fontId="210" fillId="0" borderId="5">
      <alignment horizontal="right" vertical="center"/>
    </xf>
    <xf numFmtId="305" fontId="210" fillId="0" borderId="5">
      <alignment horizontal="right" vertical="center"/>
    </xf>
    <xf numFmtId="305" fontId="210" fillId="0" borderId="5">
      <alignment horizontal="right" vertical="center"/>
    </xf>
    <xf numFmtId="305" fontId="210" fillId="0" borderId="5">
      <alignment horizontal="right" vertical="center"/>
    </xf>
    <xf numFmtId="305" fontId="210" fillId="0" borderId="5">
      <alignment horizontal="right" vertical="center"/>
    </xf>
    <xf numFmtId="305" fontId="210" fillId="0" borderId="5">
      <alignment horizontal="right" vertical="center"/>
    </xf>
    <xf numFmtId="305" fontId="210" fillId="0" borderId="5">
      <alignment horizontal="right" vertical="center"/>
    </xf>
    <xf numFmtId="305" fontId="210" fillId="0" borderId="5">
      <alignment horizontal="right" vertical="center"/>
    </xf>
    <xf numFmtId="305" fontId="210" fillId="0" borderId="5">
      <alignment horizontal="right" vertical="center"/>
    </xf>
    <xf numFmtId="331" fontId="211" fillId="3" borderId="41" applyFont="0" applyFill="0" applyBorder="0"/>
    <xf numFmtId="331" fontId="211" fillId="3" borderId="41" applyFont="0" applyFill="0" applyBorder="0"/>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71" fontId="15" fillId="0" borderId="5">
      <alignment horizontal="right" vertical="center"/>
    </xf>
    <xf numFmtId="171" fontId="15" fillId="0" borderId="5">
      <alignment horizontal="right" vertical="center"/>
    </xf>
    <xf numFmtId="171" fontId="15" fillId="0" borderId="5">
      <alignment horizontal="right" vertical="center"/>
    </xf>
    <xf numFmtId="171" fontId="15" fillId="0" borderId="5">
      <alignment horizontal="right" vertical="center"/>
    </xf>
    <xf numFmtId="171" fontId="15" fillId="0" borderId="5">
      <alignment horizontal="right" vertical="center"/>
    </xf>
    <xf numFmtId="171" fontId="15" fillId="0" borderId="5">
      <alignment horizontal="right" vertical="center"/>
    </xf>
    <xf numFmtId="171" fontId="15" fillId="0" borderId="5">
      <alignment horizontal="right" vertical="center"/>
    </xf>
    <xf numFmtId="171" fontId="15" fillId="0" borderId="5">
      <alignment horizontal="right" vertical="center"/>
    </xf>
    <xf numFmtId="171" fontId="15" fillId="0" borderId="5">
      <alignment horizontal="right" vertical="center"/>
    </xf>
    <xf numFmtId="171" fontId="15" fillId="0" borderId="5">
      <alignment horizontal="right" vertical="center"/>
    </xf>
    <xf numFmtId="171" fontId="15" fillId="0" borderId="5">
      <alignment horizontal="right" vertical="center"/>
    </xf>
    <xf numFmtId="171" fontId="15"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327" fontId="76"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189" fontId="65" fillId="0" borderId="5">
      <alignment horizontal="right" vertical="center"/>
    </xf>
    <xf numFmtId="332" fontId="212" fillId="0" borderId="5">
      <alignment horizontal="right" vertical="center"/>
    </xf>
    <xf numFmtId="332" fontId="212" fillId="0" borderId="5">
      <alignment horizontal="right" vertical="center"/>
    </xf>
    <xf numFmtId="189" fontId="65" fillId="0" borderId="5">
      <alignment horizontal="right" vertical="center"/>
    </xf>
    <xf numFmtId="189" fontId="65" fillId="0" borderId="5">
      <alignment horizontal="right" vertical="center"/>
    </xf>
    <xf numFmtId="332" fontId="212" fillId="0" borderId="5">
      <alignment horizontal="right" vertical="center"/>
    </xf>
    <xf numFmtId="332" fontId="212" fillId="0" borderId="5">
      <alignment horizontal="right" vertical="center"/>
    </xf>
    <xf numFmtId="332" fontId="212" fillId="0" borderId="5">
      <alignment horizontal="right" vertical="center"/>
    </xf>
    <xf numFmtId="332" fontId="212" fillId="0" borderId="5">
      <alignment horizontal="right" vertical="center"/>
    </xf>
    <xf numFmtId="332" fontId="212" fillId="0" borderId="5">
      <alignment horizontal="right" vertical="center"/>
    </xf>
    <xf numFmtId="332" fontId="212" fillId="0" borderId="5">
      <alignment horizontal="right" vertical="center"/>
    </xf>
    <xf numFmtId="332" fontId="212" fillId="0" borderId="5">
      <alignment horizontal="right" vertical="center"/>
    </xf>
    <xf numFmtId="332" fontId="212" fillId="0" borderId="5">
      <alignment horizontal="right" vertical="center"/>
    </xf>
    <xf numFmtId="332" fontId="212" fillId="0" borderId="5">
      <alignment horizontal="right" vertical="center"/>
    </xf>
    <xf numFmtId="332" fontId="212" fillId="0" borderId="5">
      <alignment horizontal="right" vertical="center"/>
    </xf>
    <xf numFmtId="332" fontId="212" fillId="0" borderId="5">
      <alignment horizontal="right" vertical="center"/>
    </xf>
    <xf numFmtId="332" fontId="212" fillId="0" borderId="5">
      <alignment horizontal="right" vertical="center"/>
    </xf>
    <xf numFmtId="332" fontId="212" fillId="0" borderId="5">
      <alignment horizontal="right" vertical="center"/>
    </xf>
    <xf numFmtId="332" fontId="212" fillId="0" borderId="5">
      <alignment horizontal="right" vertical="center"/>
    </xf>
    <xf numFmtId="332" fontId="212" fillId="0" borderId="5">
      <alignment horizontal="right" vertical="center"/>
    </xf>
    <xf numFmtId="332" fontId="212" fillId="0" borderId="5">
      <alignment horizontal="right" vertical="center"/>
    </xf>
    <xf numFmtId="332" fontId="212" fillId="0" borderId="5">
      <alignment horizontal="right" vertical="center"/>
    </xf>
    <xf numFmtId="332" fontId="212" fillId="0" borderId="5">
      <alignment horizontal="right" vertical="center"/>
    </xf>
    <xf numFmtId="189" fontId="65" fillId="0" borderId="5">
      <alignment horizontal="right" vertical="center"/>
    </xf>
    <xf numFmtId="189" fontId="65" fillId="0" borderId="5">
      <alignment horizontal="right" vertical="center"/>
    </xf>
    <xf numFmtId="325" fontId="90" fillId="0" borderId="5">
      <alignment horizontal="right" vertical="center"/>
    </xf>
    <xf numFmtId="325" fontId="90" fillId="0" borderId="5">
      <alignment horizontal="right" vertical="center"/>
    </xf>
    <xf numFmtId="49" fontId="91" fillId="0" borderId="0" applyFill="0" applyBorder="0" applyAlignment="0"/>
    <xf numFmtId="0" fontId="105" fillId="0" borderId="0" applyFill="0" applyBorder="0" applyAlignment="0"/>
    <xf numFmtId="333" fontId="3" fillId="0" borderId="0" applyFill="0" applyBorder="0" applyAlignment="0"/>
    <xf numFmtId="333" fontId="3" fillId="0" borderId="0" applyFill="0" applyBorder="0" applyAlignment="0"/>
    <xf numFmtId="333" fontId="3" fillId="0" borderId="0" applyFill="0" applyBorder="0" applyAlignment="0"/>
    <xf numFmtId="333" fontId="3" fillId="0" borderId="0" applyFill="0" applyBorder="0" applyAlignment="0"/>
    <xf numFmtId="333" fontId="3" fillId="0" borderId="0" applyFill="0" applyBorder="0" applyAlignment="0"/>
    <xf numFmtId="333" fontId="3" fillId="0" borderId="0" applyFill="0" applyBorder="0" applyAlignment="0"/>
    <xf numFmtId="333" fontId="3" fillId="0" borderId="0" applyFill="0" applyBorder="0" applyAlignment="0"/>
    <xf numFmtId="333" fontId="3" fillId="0" borderId="0" applyFill="0" applyBorder="0" applyAlignment="0"/>
    <xf numFmtId="333" fontId="3" fillId="0" borderId="0" applyFill="0" applyBorder="0" applyAlignment="0"/>
    <xf numFmtId="333" fontId="3" fillId="0" borderId="0" applyFill="0" applyBorder="0" applyAlignment="0"/>
    <xf numFmtId="333" fontId="3" fillId="0" borderId="0" applyFill="0" applyBorder="0" applyAlignment="0"/>
    <xf numFmtId="333" fontId="3" fillId="0" borderId="0" applyFill="0" applyBorder="0" applyAlignment="0"/>
    <xf numFmtId="333" fontId="3" fillId="0" borderId="0" applyFill="0" applyBorder="0" applyAlignment="0"/>
    <xf numFmtId="333" fontId="3" fillId="0" borderId="0" applyFill="0" applyBorder="0" applyAlignment="0"/>
    <xf numFmtId="333" fontId="3" fillId="0" borderId="0" applyFill="0" applyBorder="0" applyAlignment="0"/>
    <xf numFmtId="193" fontId="105" fillId="0" borderId="0" applyFill="0" applyBorder="0" applyAlignment="0"/>
    <xf numFmtId="334" fontId="3" fillId="0" borderId="0" applyFill="0" applyBorder="0" applyAlignment="0"/>
    <xf numFmtId="334" fontId="3" fillId="0" borderId="0" applyFill="0" applyBorder="0" applyAlignment="0"/>
    <xf numFmtId="334" fontId="3" fillId="0" borderId="0" applyFill="0" applyBorder="0" applyAlignment="0"/>
    <xf numFmtId="334" fontId="3" fillId="0" borderId="0" applyFill="0" applyBorder="0" applyAlignment="0"/>
    <xf numFmtId="334" fontId="3" fillId="0" borderId="0" applyFill="0" applyBorder="0" applyAlignment="0"/>
    <xf numFmtId="334" fontId="3" fillId="0" borderId="0" applyFill="0" applyBorder="0" applyAlignment="0"/>
    <xf numFmtId="334" fontId="3" fillId="0" borderId="0" applyFill="0" applyBorder="0" applyAlignment="0"/>
    <xf numFmtId="334" fontId="3" fillId="0" borderId="0" applyFill="0" applyBorder="0" applyAlignment="0"/>
    <xf numFmtId="334" fontId="3" fillId="0" borderId="0" applyFill="0" applyBorder="0" applyAlignment="0"/>
    <xf numFmtId="334" fontId="3" fillId="0" borderId="0" applyFill="0" applyBorder="0" applyAlignment="0"/>
    <xf numFmtId="334" fontId="3" fillId="0" borderId="0" applyFill="0" applyBorder="0" applyAlignment="0"/>
    <xf numFmtId="334" fontId="3" fillId="0" borderId="0" applyFill="0" applyBorder="0" applyAlignment="0"/>
    <xf numFmtId="334" fontId="3" fillId="0" borderId="0" applyFill="0" applyBorder="0" applyAlignment="0"/>
    <xf numFmtId="334" fontId="3" fillId="0" borderId="0" applyFill="0" applyBorder="0" applyAlignment="0"/>
    <xf numFmtId="334" fontId="3" fillId="0" borderId="0" applyFill="0" applyBorder="0" applyAlignment="0"/>
    <xf numFmtId="0" fontId="213" fillId="0" borderId="0" applyFill="0" applyBorder="0" applyProtection="0">
      <alignment horizontal="left" vertical="top"/>
    </xf>
    <xf numFmtId="0" fontId="214" fillId="0" borderId="16">
      <alignment horizontal="center" vertical="center" wrapText="1"/>
    </xf>
    <xf numFmtId="0" fontId="215" fillId="0" borderId="0">
      <alignment horizontal="center"/>
    </xf>
    <xf numFmtId="40" fontId="150" fillId="0" borderId="0"/>
    <xf numFmtId="3" fontId="216" fillId="0" borderId="0" applyNumberFormat="0" applyFill="0" applyBorder="0" applyAlignment="0" applyProtection="0">
      <alignment horizontal="center" wrapText="1"/>
    </xf>
    <xf numFmtId="0" fontId="217" fillId="0" borderId="4" applyBorder="0" applyAlignment="0">
      <alignment horizontal="center" vertical="center"/>
    </xf>
    <xf numFmtId="0" fontId="217" fillId="0" borderId="4" applyBorder="0" applyAlignment="0">
      <alignment horizontal="center" vertical="center"/>
    </xf>
    <xf numFmtId="0" fontId="218" fillId="0" borderId="0" applyNumberFormat="0" applyFill="0" applyBorder="0" applyAlignment="0" applyProtection="0">
      <alignment horizontal="centerContinuous"/>
    </xf>
    <xf numFmtId="0" fontId="152" fillId="0" borderId="42" applyNumberFormat="0" applyFill="0" applyBorder="0" applyAlignment="0" applyProtection="0">
      <alignment horizontal="center" vertical="center" wrapText="1"/>
    </xf>
    <xf numFmtId="0" fontId="219" fillId="0" borderId="0" applyNumberFormat="0" applyFill="0" applyBorder="0" applyAlignment="0" applyProtection="0"/>
    <xf numFmtId="3" fontId="220" fillId="0" borderId="8" applyNumberFormat="0" applyAlignment="0">
      <alignment horizontal="center" vertical="center"/>
    </xf>
    <xf numFmtId="3" fontId="221" fillId="0" borderId="16" applyNumberFormat="0" applyAlignment="0">
      <alignment horizontal="left" wrapText="1"/>
    </xf>
    <xf numFmtId="3" fontId="220" fillId="0" borderId="8" applyNumberFormat="0" applyAlignment="0">
      <alignment horizontal="center" vertical="center"/>
    </xf>
    <xf numFmtId="0" fontId="222" fillId="0" borderId="43" applyNumberFormat="0" applyBorder="0" applyAlignment="0">
      <alignment vertical="center"/>
    </xf>
    <xf numFmtId="0" fontId="223" fillId="0" borderId="44" applyNumberFormat="0" applyFill="0" applyAlignment="0" applyProtection="0"/>
    <xf numFmtId="0" fontId="224" fillId="0" borderId="45">
      <alignment horizontal="center"/>
    </xf>
    <xf numFmtId="173" fontId="105" fillId="0" borderId="0" applyFont="0" applyFill="0" applyBorder="0" applyAlignment="0" applyProtection="0"/>
    <xf numFmtId="335" fontId="105" fillId="0" borderId="0" applyFont="0" applyFill="0" applyBorder="0" applyAlignment="0" applyProtection="0"/>
    <xf numFmtId="190" fontId="65" fillId="0" borderId="5">
      <alignment horizontal="center"/>
    </xf>
    <xf numFmtId="0" fontId="225" fillId="0" borderId="46" applyProtection="0"/>
    <xf numFmtId="0" fontId="65" fillId="0" borderId="0" applyProtection="0"/>
    <xf numFmtId="0" fontId="3" fillId="0" borderId="0" applyProtection="0"/>
    <xf numFmtId="0" fontId="120" fillId="0" borderId="0" applyProtection="0"/>
    <xf numFmtId="0" fontId="225" fillId="0" borderId="46" applyProtection="0"/>
    <xf numFmtId="0" fontId="65" fillId="0" borderId="0" applyProtection="0"/>
    <xf numFmtId="0" fontId="3" fillId="0" borderId="0" applyProtection="0"/>
    <xf numFmtId="0" fontId="120" fillId="0" borderId="0" applyProtection="0"/>
    <xf numFmtId="336" fontId="226" fillId="0" borderId="0" applyNumberFormat="0" applyFont="0" applyFill="0" applyBorder="0" applyAlignment="0">
      <alignment horizontal="centerContinuous"/>
    </xf>
    <xf numFmtId="0" fontId="86" fillId="0" borderId="0">
      <alignment vertical="center" wrapText="1"/>
      <protection locked="0"/>
    </xf>
    <xf numFmtId="0" fontId="225" fillId="0" borderId="47"/>
    <xf numFmtId="0" fontId="225" fillId="0" borderId="47"/>
    <xf numFmtId="0" fontId="65"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61" fillId="0" borderId="16" applyNumberFormat="0" applyBorder="0" applyAlignment="0"/>
    <xf numFmtId="0" fontId="227" fillId="0" borderId="19" applyNumberFormat="0" applyBorder="0" applyAlignment="0">
      <alignment horizontal="center"/>
    </xf>
    <xf numFmtId="0" fontId="227" fillId="0" borderId="19" applyNumberFormat="0" applyBorder="0" applyAlignment="0">
      <alignment horizontal="center"/>
    </xf>
    <xf numFmtId="3" fontId="228" fillId="0" borderId="29" applyNumberFormat="0" applyBorder="0" applyAlignment="0"/>
    <xf numFmtId="0" fontId="67" fillId="0" borderId="48" applyNumberFormat="0" applyAlignment="0">
      <alignment horizontal="center"/>
    </xf>
    <xf numFmtId="170" fontId="49" fillId="0" borderId="0" applyFont="0" applyFill="0" applyBorder="0" applyAlignment="0" applyProtection="0"/>
    <xf numFmtId="0" fontId="56" fillId="0" borderId="49">
      <alignment horizontal="center"/>
    </xf>
    <xf numFmtId="0" fontId="56" fillId="0" borderId="49">
      <alignment horizontal="center"/>
    </xf>
    <xf numFmtId="194" fontId="65" fillId="0" borderId="1"/>
    <xf numFmtId="0" fontId="229" fillId="0" borderId="0"/>
    <xf numFmtId="0" fontId="229" fillId="0" borderId="0" applyProtection="0"/>
    <xf numFmtId="0" fontId="230" fillId="0" borderId="0"/>
    <xf numFmtId="0" fontId="231" fillId="0" borderId="0"/>
    <xf numFmtId="0" fontId="230" fillId="0" borderId="0"/>
    <xf numFmtId="3" fontId="65" fillId="0" borderId="0" applyNumberFormat="0" applyBorder="0" applyAlignment="0" applyProtection="0">
      <alignment horizontal="centerContinuous"/>
      <protection locked="0"/>
    </xf>
    <xf numFmtId="3" fontId="232" fillId="0" borderId="0">
      <protection locked="0"/>
    </xf>
    <xf numFmtId="3" fontId="96" fillId="0" borderId="0">
      <protection locked="0"/>
    </xf>
    <xf numFmtId="3" fontId="96" fillId="0" borderId="0">
      <protection locked="0"/>
    </xf>
    <xf numFmtId="0" fontId="229" fillId="0" borderId="0"/>
    <xf numFmtId="0" fontId="229" fillId="0" borderId="0" applyProtection="0"/>
    <xf numFmtId="0" fontId="230" fillId="0" borderId="0"/>
    <xf numFmtId="0" fontId="231" fillId="0" borderId="0"/>
    <xf numFmtId="0" fontId="230" fillId="0" borderId="0"/>
    <xf numFmtId="0" fontId="233" fillId="0" borderId="50" applyFill="0" applyBorder="0" applyAlignment="0">
      <alignment horizontal="center"/>
    </xf>
    <xf numFmtId="164" fontId="234" fillId="47" borderId="4">
      <alignment vertical="top"/>
    </xf>
    <xf numFmtId="164" fontId="234" fillId="47" borderId="4">
      <alignment vertical="top"/>
    </xf>
    <xf numFmtId="303" fontId="234" fillId="47" borderId="4">
      <alignment vertical="top"/>
    </xf>
    <xf numFmtId="164" fontId="48" fillId="0" borderId="8">
      <alignment horizontal="left" vertical="top"/>
    </xf>
    <xf numFmtId="170" fontId="48" fillId="0" borderId="8">
      <alignment horizontal="left" vertical="top"/>
    </xf>
    <xf numFmtId="170" fontId="48" fillId="0" borderId="8">
      <alignment horizontal="left" vertical="top"/>
    </xf>
    <xf numFmtId="170" fontId="48" fillId="0" borderId="8">
      <alignment horizontal="left" vertical="top"/>
    </xf>
    <xf numFmtId="170" fontId="48" fillId="0" borderId="8">
      <alignment horizontal="left" vertical="top"/>
    </xf>
    <xf numFmtId="170" fontId="48" fillId="0" borderId="8">
      <alignment horizontal="left" vertical="top"/>
    </xf>
    <xf numFmtId="170" fontId="48" fillId="0" borderId="8">
      <alignment horizontal="left" vertical="top"/>
    </xf>
    <xf numFmtId="303" fontId="235" fillId="0" borderId="8">
      <alignment horizontal="left" vertical="top"/>
    </xf>
    <xf numFmtId="170" fontId="48" fillId="0" borderId="8">
      <alignment horizontal="left" vertical="top"/>
    </xf>
    <xf numFmtId="170" fontId="48" fillId="0" borderId="8">
      <alignment horizontal="left" vertical="top"/>
    </xf>
    <xf numFmtId="170" fontId="48" fillId="0" borderId="8">
      <alignment horizontal="left" vertical="top"/>
    </xf>
    <xf numFmtId="170" fontId="48" fillId="0" borderId="8">
      <alignment horizontal="left" vertical="top"/>
    </xf>
    <xf numFmtId="170" fontId="48" fillId="0" borderId="8">
      <alignment horizontal="left" vertical="top"/>
    </xf>
    <xf numFmtId="170" fontId="48" fillId="0" borderId="8">
      <alignment horizontal="left" vertical="top"/>
    </xf>
    <xf numFmtId="170" fontId="48" fillId="0" borderId="8">
      <alignment horizontal="left" vertical="top"/>
    </xf>
    <xf numFmtId="170" fontId="48" fillId="0" borderId="8">
      <alignment horizontal="left" vertical="top"/>
    </xf>
    <xf numFmtId="170" fontId="48" fillId="0" borderId="8">
      <alignment horizontal="left" vertical="top"/>
    </xf>
    <xf numFmtId="0" fontId="236" fillId="0" borderId="8">
      <alignment horizontal="left" vertical="center"/>
    </xf>
    <xf numFmtId="0" fontId="237" fillId="48" borderId="1">
      <alignment horizontal="left" vertical="center"/>
    </xf>
    <xf numFmtId="0" fontId="237" fillId="48" borderId="1">
      <alignment horizontal="left" vertical="center"/>
    </xf>
    <xf numFmtId="165" fontId="238" fillId="49" borderId="4"/>
    <xf numFmtId="165" fontId="238" fillId="49" borderId="4"/>
    <xf numFmtId="337" fontId="238" fillId="49" borderId="4"/>
    <xf numFmtId="164" fontId="160" fillId="0" borderId="4">
      <alignment horizontal="left" vertical="top"/>
    </xf>
    <xf numFmtId="164" fontId="160" fillId="0" borderId="4">
      <alignment horizontal="left" vertical="top"/>
    </xf>
    <xf numFmtId="303" fontId="239" fillId="0" borderId="4">
      <alignment horizontal="left" vertical="top"/>
    </xf>
    <xf numFmtId="0" fontId="240" fillId="50" borderId="0">
      <alignment horizontal="left" vertical="center"/>
    </xf>
    <xf numFmtId="0" fontId="3" fillId="0" borderId="0" applyFont="0" applyFill="0" applyBorder="0" applyAlignment="0" applyProtection="0"/>
    <xf numFmtId="0" fontId="3" fillId="0" borderId="0" applyFont="0" applyFill="0" applyBorder="0" applyAlignment="0" applyProtection="0"/>
    <xf numFmtId="195" fontId="3" fillId="0" borderId="0" applyFont="0" applyFill="0" applyBorder="0" applyAlignment="0" applyProtection="0"/>
    <xf numFmtId="196" fontId="3" fillId="0" borderId="0" applyFont="0" applyFill="0" applyBorder="0" applyAlignment="0" applyProtection="0"/>
    <xf numFmtId="166" fontId="136" fillId="0" borderId="0" applyFont="0" applyFill="0" applyBorder="0" applyAlignment="0" applyProtection="0"/>
    <xf numFmtId="168" fontId="136" fillId="0" borderId="0" applyFont="0" applyFill="0" applyBorder="0" applyAlignment="0" applyProtection="0"/>
    <xf numFmtId="0" fontId="241" fillId="0" borderId="0" applyNumberFormat="0" applyFill="0" applyBorder="0" applyAlignment="0" applyProtection="0"/>
    <xf numFmtId="0" fontId="242" fillId="0" borderId="0" applyNumberFormat="0" applyFont="0" applyFill="0" applyBorder="0" applyProtection="0">
      <alignment horizontal="center" vertical="center" wrapText="1"/>
    </xf>
    <xf numFmtId="0" fontId="3" fillId="0" borderId="0" applyFont="0" applyFill="0" applyBorder="0" applyAlignment="0" applyProtection="0"/>
    <xf numFmtId="0" fontId="3" fillId="0" borderId="0" applyFont="0" applyFill="0" applyBorder="0" applyAlignment="0" applyProtection="0"/>
    <xf numFmtId="0" fontId="243" fillId="0" borderId="51" applyNumberFormat="0" applyFont="0" applyAlignment="0">
      <alignment horizontal="center"/>
    </xf>
    <xf numFmtId="0" fontId="76" fillId="0" borderId="52" applyFont="0" applyBorder="0" applyAlignment="0">
      <alignment horizontal="center"/>
    </xf>
    <xf numFmtId="0" fontId="76" fillId="0" borderId="52" applyFont="0" applyBorder="0" applyAlignment="0">
      <alignment horizontal="center"/>
    </xf>
    <xf numFmtId="173" fontId="15" fillId="0" borderId="0" applyFont="0" applyFill="0" applyBorder="0" applyAlignment="0" applyProtection="0"/>
    <xf numFmtId="166" fontId="244" fillId="0" borderId="0" applyFont="0" applyFill="0" applyBorder="0" applyAlignment="0" applyProtection="0"/>
    <xf numFmtId="168" fontId="244" fillId="0" borderId="0" applyFont="0" applyFill="0" applyBorder="0" applyAlignment="0" applyProtection="0"/>
    <xf numFmtId="0" fontId="244" fillId="0" borderId="0"/>
    <xf numFmtId="9" fontId="245" fillId="0" borderId="0" applyBorder="0" applyAlignment="0" applyProtection="0"/>
    <xf numFmtId="181" fontId="38"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2" fontId="3" fillId="0" borderId="0" applyFont="0" applyFill="0" applyBorder="0" applyAlignment="0" applyProtection="0"/>
    <xf numFmtId="174" fontId="3" fillId="0" borderId="0" applyFont="0" applyFill="0" applyBorder="0" applyAlignment="0" applyProtection="0"/>
    <xf numFmtId="0" fontId="74" fillId="0" borderId="0"/>
    <xf numFmtId="0" fontId="74" fillId="0" borderId="0"/>
    <xf numFmtId="0" fontId="246" fillId="0" borderId="0"/>
    <xf numFmtId="169" fontId="3" fillId="0" borderId="0" applyFont="0" applyFill="0" applyBorder="0" applyAlignment="0" applyProtection="0"/>
    <xf numFmtId="167" fontId="3" fillId="0" borderId="0" applyFont="0" applyFill="0" applyBorder="0" applyAlignment="0" applyProtection="0"/>
    <xf numFmtId="0" fontId="3" fillId="0" borderId="0"/>
    <xf numFmtId="168" fontId="3" fillId="0" borderId="0" applyFont="0" applyFill="0" applyBorder="0" applyAlignment="0" applyProtection="0"/>
    <xf numFmtId="166" fontId="3" fillId="0" borderId="0" applyFont="0" applyFill="0" applyBorder="0" applyAlignment="0" applyProtection="0"/>
    <xf numFmtId="0" fontId="1" fillId="0" borderId="0"/>
    <xf numFmtId="43" fontId="30" fillId="0" borderId="0" applyFont="0" applyFill="0" applyBorder="0" applyAlignment="0" applyProtection="0"/>
    <xf numFmtId="41" fontId="30" fillId="0" borderId="0" applyFont="0" applyFill="0" applyBorder="0" applyAlignment="0" applyProtection="0"/>
    <xf numFmtId="0" fontId="3" fillId="0" borderId="0"/>
    <xf numFmtId="0" fontId="81" fillId="0" borderId="0"/>
    <xf numFmtId="0" fontId="105" fillId="0" borderId="0"/>
    <xf numFmtId="0" fontId="3" fillId="0" borderId="0"/>
    <xf numFmtId="0" fontId="105" fillId="0" borderId="0"/>
    <xf numFmtId="169" fontId="2"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4" fontId="30" fillId="0" borderId="0" applyFont="0" applyFill="0" applyBorder="0" applyAlignment="0" applyProtection="0"/>
    <xf numFmtId="169" fontId="30" fillId="0" borderId="0" applyFont="0" applyFill="0" applyBorder="0" applyAlignment="0" applyProtection="0"/>
    <xf numFmtId="164" fontId="30" fillId="0" borderId="0" applyFont="0" applyFill="0" applyBorder="0" applyAlignment="0" applyProtection="0"/>
    <xf numFmtId="0" fontId="175" fillId="0" borderId="0"/>
    <xf numFmtId="0" fontId="255" fillId="0" borderId="0"/>
    <xf numFmtId="0" fontId="1" fillId="0" borderId="0"/>
    <xf numFmtId="0" fontId="1" fillId="0" borderId="0"/>
    <xf numFmtId="0" fontId="1" fillId="0" borderId="0"/>
    <xf numFmtId="0" fontId="30" fillId="0" borderId="0"/>
    <xf numFmtId="0" fontId="3" fillId="0" borderId="0"/>
    <xf numFmtId="0" fontId="1" fillId="0" borderId="0"/>
    <xf numFmtId="0" fontId="1" fillId="0" borderId="0"/>
    <xf numFmtId="0" fontId="15" fillId="0" borderId="0"/>
    <xf numFmtId="169" fontId="2" fillId="0" borderId="0" applyFont="0" applyFill="0" applyBorder="0" applyAlignment="0" applyProtection="0"/>
    <xf numFmtId="0" fontId="30" fillId="0" borderId="0"/>
    <xf numFmtId="0" fontId="63" fillId="0" borderId="0"/>
    <xf numFmtId="43" fontId="274" fillId="0" borderId="0" applyFont="0" applyFill="0" applyBorder="0" applyAlignment="0" applyProtection="0"/>
    <xf numFmtId="0" fontId="63" fillId="0" borderId="0"/>
    <xf numFmtId="43" fontId="274" fillId="0" borderId="0" applyFont="0" applyFill="0" applyBorder="0" applyAlignment="0" applyProtection="0"/>
    <xf numFmtId="43" fontId="274" fillId="0" borderId="0" applyFont="0" applyFill="0" applyBorder="0" applyAlignment="0" applyProtection="0"/>
    <xf numFmtId="0" fontId="63" fillId="0" borderId="0"/>
    <xf numFmtId="169" fontId="105" fillId="0" borderId="0" applyFont="0" applyFill="0" applyBorder="0" applyAlignment="0" applyProtection="0"/>
    <xf numFmtId="169" fontId="30" fillId="0" borderId="0" applyFont="0" applyFill="0" applyBorder="0" applyAlignment="0" applyProtection="0"/>
    <xf numFmtId="0" fontId="70" fillId="0" borderId="0"/>
    <xf numFmtId="0" fontId="105" fillId="0" borderId="0"/>
    <xf numFmtId="0" fontId="116" fillId="0" borderId="0"/>
    <xf numFmtId="0" fontId="3" fillId="0" borderId="0"/>
    <xf numFmtId="0" fontId="42" fillId="0" borderId="0"/>
    <xf numFmtId="0" fontId="3" fillId="0" borderId="0"/>
    <xf numFmtId="43" fontId="3" fillId="0" borderId="0" applyFont="0" applyFill="0" applyBorder="0" applyAlignment="0" applyProtection="0"/>
    <xf numFmtId="0" fontId="3" fillId="0" borderId="0"/>
    <xf numFmtId="0" fontId="304" fillId="0" borderId="0"/>
    <xf numFmtId="43" fontId="3" fillId="0" borderId="0" applyFont="0" applyFill="0" applyBorder="0" applyAlignment="0" applyProtection="0"/>
    <xf numFmtId="0" fontId="174" fillId="0" borderId="0"/>
    <xf numFmtId="0" fontId="30" fillId="0" borderId="0"/>
    <xf numFmtId="43" fontId="30" fillId="0" borderId="0" applyFont="0" applyFill="0" applyBorder="0" applyAlignment="0" applyProtection="0"/>
    <xf numFmtId="0" fontId="81" fillId="0" borderId="0"/>
    <xf numFmtId="0" fontId="81" fillId="0" borderId="0"/>
    <xf numFmtId="43" fontId="63" fillId="0" borderId="0" applyFont="0" applyFill="0" applyBorder="0" applyAlignment="0" applyProtection="0"/>
    <xf numFmtId="0" fontId="3" fillId="0" borderId="0"/>
    <xf numFmtId="0" fontId="317" fillId="0" borderId="0"/>
    <xf numFmtId="0" fontId="3" fillId="0" borderId="0"/>
    <xf numFmtId="41" fontId="63" fillId="0" borderId="0" applyFont="0" applyFill="0" applyBorder="0" applyAlignment="0" applyProtection="0"/>
    <xf numFmtId="0" fontId="63" fillId="0" borderId="0"/>
    <xf numFmtId="167" fontId="70" fillId="0" borderId="0" applyFont="0" applyFill="0" applyBorder="0" applyAlignment="0" applyProtection="0"/>
    <xf numFmtId="0" fontId="70" fillId="0" borderId="0"/>
    <xf numFmtId="0" fontId="105" fillId="0" borderId="0"/>
    <xf numFmtId="0" fontId="30" fillId="0" borderId="0"/>
  </cellStyleXfs>
  <cellXfs count="1354">
    <xf numFmtId="0" fontId="0" fillId="0" borderId="0" xfId="0"/>
    <xf numFmtId="1" fontId="4" fillId="0" borderId="0" xfId="19" applyNumberFormat="1" applyFont="1" applyFill="1" applyAlignment="1">
      <alignment vertical="center"/>
    </xf>
    <xf numFmtId="1" fontId="5" fillId="0" borderId="0" xfId="19" applyNumberFormat="1" applyFont="1" applyFill="1" applyAlignment="1">
      <alignment vertical="center"/>
    </xf>
    <xf numFmtId="1" fontId="6" fillId="0" borderId="0" xfId="19" applyNumberFormat="1" applyFont="1" applyFill="1" applyAlignment="1">
      <alignment vertical="center"/>
    </xf>
    <xf numFmtId="1" fontId="9" fillId="0" borderId="0" xfId="19" applyNumberFormat="1" applyFont="1" applyFill="1" applyAlignment="1">
      <alignment vertical="center"/>
    </xf>
    <xf numFmtId="3" fontId="9" fillId="0" borderId="0" xfId="19" applyNumberFormat="1" applyFont="1" applyBorder="1" applyAlignment="1">
      <alignment horizontal="center" vertical="center" wrapText="1"/>
    </xf>
    <xf numFmtId="3" fontId="9" fillId="0" borderId="1" xfId="19" quotePrefix="1" applyNumberFormat="1" applyFont="1" applyFill="1" applyBorder="1" applyAlignment="1">
      <alignment horizontal="center" vertical="center" wrapText="1"/>
    </xf>
    <xf numFmtId="3" fontId="9" fillId="0" borderId="0" xfId="19" applyNumberFormat="1" applyFont="1" applyFill="1" applyBorder="1" applyAlignment="1">
      <alignment vertical="center" wrapText="1"/>
    </xf>
    <xf numFmtId="1" fontId="9" fillId="0" borderId="0" xfId="19" applyNumberFormat="1" applyFont="1" applyFill="1" applyAlignment="1">
      <alignment horizontal="center" vertical="center"/>
    </xf>
    <xf numFmtId="1" fontId="9" fillId="0" borderId="0" xfId="19" applyNumberFormat="1" applyFont="1" applyFill="1" applyAlignment="1">
      <alignment horizontal="right" vertical="center"/>
    </xf>
    <xf numFmtId="1" fontId="9" fillId="0" borderId="0" xfId="19" applyNumberFormat="1" applyFont="1" applyFill="1" applyAlignment="1">
      <alignment vertical="center" wrapText="1"/>
    </xf>
    <xf numFmtId="1" fontId="9" fillId="0" borderId="0" xfId="19" applyNumberFormat="1" applyFont="1" applyFill="1" applyAlignment="1">
      <alignment horizontal="center" vertical="center" wrapText="1"/>
    </xf>
    <xf numFmtId="49" fontId="9" fillId="0" borderId="0" xfId="19" applyNumberFormat="1" applyFont="1" applyFill="1" applyAlignment="1">
      <alignment horizontal="center" vertical="center"/>
    </xf>
    <xf numFmtId="49" fontId="9" fillId="0" borderId="0" xfId="19" applyNumberFormat="1" applyFont="1" applyFill="1" applyAlignment="1">
      <alignment vertical="center"/>
    </xf>
    <xf numFmtId="3" fontId="5" fillId="0" borderId="1" xfId="19" applyNumberFormat="1" applyFont="1" applyFill="1" applyBorder="1" applyAlignment="1">
      <alignment horizontal="center" vertical="center" wrapText="1"/>
    </xf>
    <xf numFmtId="1" fontId="5" fillId="0" borderId="1" xfId="19" applyNumberFormat="1" applyFont="1" applyFill="1" applyBorder="1" applyAlignment="1">
      <alignment horizontal="center" vertical="center"/>
    </xf>
    <xf numFmtId="1" fontId="5" fillId="0" borderId="1" xfId="19" applyNumberFormat="1" applyFont="1" applyFill="1" applyBorder="1" applyAlignment="1">
      <alignment horizontal="left" vertical="center" wrapText="1"/>
    </xf>
    <xf numFmtId="1" fontId="9" fillId="0" borderId="1" xfId="19" applyNumberFormat="1" applyFont="1" applyFill="1" applyBorder="1" applyAlignment="1">
      <alignment horizontal="center" vertical="center" wrapText="1"/>
    </xf>
    <xf numFmtId="1" fontId="9" fillId="0" borderId="1" xfId="19" applyNumberFormat="1" applyFont="1" applyFill="1" applyBorder="1" applyAlignment="1">
      <alignment horizontal="right" vertical="center"/>
    </xf>
    <xf numFmtId="1" fontId="9" fillId="0" borderId="1" xfId="19" quotePrefix="1" applyNumberFormat="1" applyFont="1" applyFill="1" applyBorder="1" applyAlignment="1">
      <alignment horizontal="center" vertical="center"/>
    </xf>
    <xf numFmtId="1" fontId="9" fillId="0" borderId="1" xfId="19" applyNumberFormat="1" applyFont="1" applyFill="1" applyBorder="1" applyAlignment="1">
      <alignment vertical="center" wrapText="1"/>
    </xf>
    <xf numFmtId="1" fontId="9" fillId="0" borderId="1" xfId="19" applyNumberFormat="1" applyFont="1" applyFill="1" applyBorder="1" applyAlignment="1">
      <alignment horizontal="center" vertical="center"/>
    </xf>
    <xf numFmtId="1" fontId="9" fillId="0" borderId="1" xfId="19" quotePrefix="1" applyNumberFormat="1" applyFont="1" applyFill="1" applyBorder="1" applyAlignment="1">
      <alignment vertical="center" wrapText="1"/>
    </xf>
    <xf numFmtId="49" fontId="5" fillId="0" borderId="1" xfId="19" applyNumberFormat="1" applyFont="1" applyFill="1" applyBorder="1" applyAlignment="1">
      <alignment horizontal="center" vertical="center"/>
    </xf>
    <xf numFmtId="1" fontId="5" fillId="0" borderId="1" xfId="19" applyNumberFormat="1" applyFont="1" applyFill="1" applyBorder="1" applyAlignment="1">
      <alignment vertical="center" wrapText="1"/>
    </xf>
    <xf numFmtId="1" fontId="5" fillId="0" borderId="1" xfId="19" applyNumberFormat="1" applyFont="1" applyFill="1" applyBorder="1" applyAlignment="1">
      <alignment horizontal="center" vertical="center" wrapText="1"/>
    </xf>
    <xf numFmtId="1" fontId="5" fillId="0" borderId="1" xfId="19" applyNumberFormat="1" applyFont="1" applyFill="1" applyBorder="1" applyAlignment="1">
      <alignment horizontal="right" vertical="center"/>
    </xf>
    <xf numFmtId="49" fontId="6" fillId="0" borderId="1" xfId="19" applyNumberFormat="1" applyFont="1" applyFill="1" applyBorder="1" applyAlignment="1">
      <alignment horizontal="center" vertical="center"/>
    </xf>
    <xf numFmtId="1" fontId="6" fillId="0" borderId="1" xfId="19" applyNumberFormat="1" applyFont="1" applyFill="1" applyBorder="1" applyAlignment="1">
      <alignment vertical="center" wrapText="1"/>
    </xf>
    <xf numFmtId="1" fontId="6" fillId="0" borderId="1" xfId="19" applyNumberFormat="1" applyFont="1" applyFill="1" applyBorder="1" applyAlignment="1">
      <alignment horizontal="center" vertical="center" wrapText="1"/>
    </xf>
    <xf numFmtId="1" fontId="6" fillId="0" borderId="1" xfId="19" applyNumberFormat="1" applyFont="1" applyFill="1" applyBorder="1" applyAlignment="1">
      <alignment horizontal="right" vertical="center"/>
    </xf>
    <xf numFmtId="49" fontId="9" fillId="0" borderId="1" xfId="19" applyNumberFormat="1" applyFont="1" applyFill="1" applyBorder="1" applyAlignment="1">
      <alignment horizontal="center" vertical="center"/>
    </xf>
    <xf numFmtId="49" fontId="5" fillId="0" borderId="1" xfId="19" applyNumberFormat="1" applyFont="1" applyFill="1" applyBorder="1" applyAlignment="1">
      <alignment horizontal="center" vertical="center" wrapText="1"/>
    </xf>
    <xf numFmtId="3" fontId="5" fillId="0" borderId="1" xfId="19" applyNumberFormat="1" applyFont="1" applyFill="1" applyBorder="1" applyAlignment="1">
      <alignment horizontal="left" vertical="center" wrapText="1"/>
    </xf>
    <xf numFmtId="1" fontId="4" fillId="0" borderId="1" xfId="19" applyNumberFormat="1" applyFont="1" applyFill="1" applyBorder="1" applyAlignment="1">
      <alignment horizontal="center" vertical="center" wrapText="1"/>
    </xf>
    <xf numFmtId="1" fontId="4" fillId="0" borderId="1" xfId="19" applyNumberFormat="1" applyFont="1" applyFill="1" applyBorder="1" applyAlignment="1">
      <alignment horizontal="right" vertical="center"/>
    </xf>
    <xf numFmtId="1" fontId="4" fillId="0" borderId="0" xfId="20" applyNumberFormat="1" applyFont="1" applyFill="1" applyAlignment="1">
      <alignment vertical="center"/>
    </xf>
    <xf numFmtId="1" fontId="9" fillId="0" borderId="0" xfId="20" applyNumberFormat="1" applyFont="1" applyFill="1" applyAlignment="1">
      <alignment vertical="center"/>
    </xf>
    <xf numFmtId="3" fontId="9" fillId="0" borderId="0" xfId="20" applyNumberFormat="1" applyFont="1" applyBorder="1" applyAlignment="1">
      <alignment horizontal="center" vertical="center" wrapText="1"/>
    </xf>
    <xf numFmtId="3" fontId="9" fillId="0" borderId="2" xfId="20" applyNumberFormat="1" applyFont="1" applyFill="1" applyBorder="1" applyAlignment="1">
      <alignment horizontal="center" vertical="center" wrapText="1"/>
    </xf>
    <xf numFmtId="0" fontId="18" fillId="0" borderId="1" xfId="20" applyNumberFormat="1" applyFont="1" applyFill="1" applyBorder="1" applyAlignment="1">
      <alignment horizontal="center" vertical="center" wrapText="1"/>
    </xf>
    <xf numFmtId="3" fontId="18" fillId="0" borderId="1" xfId="20" quotePrefix="1" applyNumberFormat="1" applyFont="1" applyFill="1" applyBorder="1" applyAlignment="1">
      <alignment horizontal="center" vertical="center" wrapText="1"/>
    </xf>
    <xf numFmtId="49" fontId="9" fillId="0" borderId="1" xfId="20" quotePrefix="1" applyNumberFormat="1" applyFont="1" applyFill="1" applyBorder="1" applyAlignment="1">
      <alignment horizontal="center" vertical="center" wrapText="1"/>
    </xf>
    <xf numFmtId="3" fontId="5" fillId="0" borderId="1" xfId="20" applyNumberFormat="1" applyFont="1" applyFill="1" applyBorder="1" applyAlignment="1">
      <alignment horizontal="center" vertical="center" wrapText="1"/>
    </xf>
    <xf numFmtId="3" fontId="9" fillId="0" borderId="1" xfId="20" quotePrefix="1" applyNumberFormat="1" applyFont="1" applyFill="1" applyBorder="1" applyAlignment="1">
      <alignment horizontal="center" vertical="center" wrapText="1"/>
    </xf>
    <xf numFmtId="3" fontId="9" fillId="0" borderId="0" xfId="20" applyNumberFormat="1" applyFont="1" applyFill="1" applyBorder="1" applyAlignment="1">
      <alignment vertical="center" wrapText="1"/>
    </xf>
    <xf numFmtId="1" fontId="5" fillId="0" borderId="1" xfId="20" applyNumberFormat="1" applyFont="1" applyFill="1" applyBorder="1" applyAlignment="1">
      <alignment horizontal="left" vertical="center" wrapText="1"/>
    </xf>
    <xf numFmtId="1" fontId="9" fillId="0" borderId="1" xfId="20" quotePrefix="1" applyNumberFormat="1" applyFont="1" applyFill="1" applyBorder="1" applyAlignment="1">
      <alignment horizontal="center" vertical="center"/>
    </xf>
    <xf numFmtId="1" fontId="9" fillId="0" borderId="1" xfId="20" applyNumberFormat="1" applyFont="1" applyFill="1" applyBorder="1" applyAlignment="1">
      <alignment vertical="center" wrapText="1"/>
    </xf>
    <xf numFmtId="1" fontId="9" fillId="0" borderId="1" xfId="20" applyNumberFormat="1" applyFont="1" applyFill="1" applyBorder="1" applyAlignment="1">
      <alignment horizontal="center" vertical="center"/>
    </xf>
    <xf numFmtId="1" fontId="9" fillId="0" borderId="1" xfId="20" quotePrefix="1" applyNumberFormat="1" applyFont="1" applyFill="1" applyBorder="1" applyAlignment="1">
      <alignment vertical="center" wrapText="1"/>
    </xf>
    <xf numFmtId="49" fontId="5" fillId="0" borderId="1" xfId="20" applyNumberFormat="1" applyFont="1" applyFill="1" applyBorder="1" applyAlignment="1">
      <alignment horizontal="center" vertical="center"/>
    </xf>
    <xf numFmtId="1" fontId="9" fillId="0" borderId="1" xfId="20" applyNumberFormat="1" applyFont="1" applyFill="1" applyBorder="1" applyAlignment="1">
      <alignment horizontal="center" vertical="center" wrapText="1"/>
    </xf>
    <xf numFmtId="1" fontId="9" fillId="0" borderId="1" xfId="20" applyNumberFormat="1" applyFont="1" applyFill="1" applyBorder="1" applyAlignment="1">
      <alignment horizontal="right" vertical="center"/>
    </xf>
    <xf numFmtId="49" fontId="6" fillId="0" borderId="1" xfId="20" applyNumberFormat="1" applyFont="1" applyFill="1" applyBorder="1" applyAlignment="1">
      <alignment horizontal="center" vertical="center"/>
    </xf>
    <xf numFmtId="1" fontId="6" fillId="0" borderId="1" xfId="20" applyNumberFormat="1" applyFont="1" applyFill="1" applyBorder="1" applyAlignment="1">
      <alignment vertical="center" wrapText="1"/>
    </xf>
    <xf numFmtId="1" fontId="6" fillId="0" borderId="1" xfId="20" applyNumberFormat="1" applyFont="1" applyFill="1" applyBorder="1" applyAlignment="1">
      <alignment horizontal="center" vertical="center" wrapText="1"/>
    </xf>
    <xf numFmtId="1" fontId="6" fillId="0" borderId="1" xfId="20" applyNumberFormat="1" applyFont="1" applyFill="1" applyBorder="1" applyAlignment="1">
      <alignment horizontal="right" vertical="center"/>
    </xf>
    <xf numFmtId="1" fontId="6" fillId="0" borderId="0" xfId="20" applyNumberFormat="1" applyFont="1" applyFill="1" applyAlignment="1">
      <alignment vertical="center"/>
    </xf>
    <xf numFmtId="49" fontId="9" fillId="0" borderId="1" xfId="20" applyNumberFormat="1" applyFont="1" applyFill="1" applyBorder="1" applyAlignment="1">
      <alignment horizontal="center" vertical="center"/>
    </xf>
    <xf numFmtId="1" fontId="4" fillId="0" borderId="1" xfId="20" applyNumberFormat="1" applyFont="1" applyFill="1" applyBorder="1" applyAlignment="1">
      <alignment horizontal="center" vertical="center" wrapText="1"/>
    </xf>
    <xf numFmtId="1" fontId="4" fillId="0" borderId="1" xfId="20" applyNumberFormat="1" applyFont="1" applyFill="1" applyBorder="1" applyAlignment="1">
      <alignment horizontal="right" vertical="center"/>
    </xf>
    <xf numFmtId="49" fontId="9" fillId="0" borderId="2" xfId="20" applyNumberFormat="1" applyFont="1" applyFill="1" applyBorder="1" applyAlignment="1">
      <alignment horizontal="center" vertical="center"/>
    </xf>
    <xf numFmtId="1" fontId="9" fillId="0" borderId="2" xfId="20" applyNumberFormat="1" applyFont="1" applyFill="1" applyBorder="1" applyAlignment="1">
      <alignment vertical="center" wrapText="1"/>
    </xf>
    <xf numFmtId="1" fontId="9" fillId="0" borderId="2" xfId="20" applyNumberFormat="1" applyFont="1" applyFill="1" applyBorder="1" applyAlignment="1">
      <alignment horizontal="center" vertical="center" wrapText="1"/>
    </xf>
    <xf numFmtId="1" fontId="9" fillId="0" borderId="2" xfId="20" applyNumberFormat="1" applyFont="1" applyFill="1" applyBorder="1" applyAlignment="1">
      <alignment horizontal="right" vertical="center"/>
    </xf>
    <xf numFmtId="49" fontId="9" fillId="0" borderId="0" xfId="20" applyNumberFormat="1" applyFont="1" applyFill="1" applyAlignment="1">
      <alignment vertical="center"/>
    </xf>
    <xf numFmtId="49" fontId="9" fillId="0" borderId="0" xfId="20" applyNumberFormat="1" applyFont="1" applyFill="1" applyAlignment="1">
      <alignment horizontal="center" vertical="center"/>
    </xf>
    <xf numFmtId="1" fontId="9" fillId="0" borderId="0" xfId="20" applyNumberFormat="1" applyFont="1" applyFill="1" applyAlignment="1">
      <alignment vertical="center" wrapText="1"/>
    </xf>
    <xf numFmtId="1" fontId="9" fillId="0" borderId="0" xfId="20" applyNumberFormat="1" applyFont="1" applyFill="1" applyAlignment="1">
      <alignment horizontal="center" vertical="center" wrapText="1"/>
    </xf>
    <xf numFmtId="1" fontId="9" fillId="0" borderId="0" xfId="20" applyNumberFormat="1" applyFont="1" applyFill="1" applyAlignment="1">
      <alignment horizontal="right" vertical="center"/>
    </xf>
    <xf numFmtId="3" fontId="18" fillId="0" borderId="0" xfId="20" applyNumberFormat="1" applyFont="1" applyFill="1" applyBorder="1" applyAlignment="1">
      <alignment horizontal="center" vertical="center" wrapText="1"/>
    </xf>
    <xf numFmtId="1" fontId="23" fillId="0" borderId="0" xfId="19" applyNumberFormat="1" applyFont="1" applyFill="1" applyAlignment="1">
      <alignment vertical="center"/>
    </xf>
    <xf numFmtId="1" fontId="10" fillId="0" borderId="0" xfId="19" applyNumberFormat="1" applyFont="1" applyFill="1" applyAlignment="1">
      <alignment vertical="center" wrapText="1"/>
    </xf>
    <xf numFmtId="1" fontId="24" fillId="0" borderId="0" xfId="19" applyNumberFormat="1" applyFont="1" applyFill="1" applyAlignment="1">
      <alignment vertical="center"/>
    </xf>
    <xf numFmtId="1" fontId="10" fillId="0" borderId="0" xfId="19" applyNumberFormat="1" applyFont="1" applyFill="1" applyAlignment="1">
      <alignment vertical="center"/>
    </xf>
    <xf numFmtId="0" fontId="25" fillId="0" borderId="0" xfId="0" applyFont="1" applyFill="1" applyAlignment="1">
      <alignment vertical="center" wrapText="1"/>
    </xf>
    <xf numFmtId="1" fontId="9" fillId="0" borderId="1" xfId="19" applyNumberFormat="1" applyFont="1" applyFill="1" applyBorder="1" applyAlignment="1">
      <alignment vertical="center"/>
    </xf>
    <xf numFmtId="1" fontId="13" fillId="0" borderId="0" xfId="19" applyNumberFormat="1" applyFont="1" applyFill="1" applyAlignment="1">
      <alignment vertical="center"/>
    </xf>
    <xf numFmtId="0" fontId="9" fillId="0" borderId="1" xfId="19" applyNumberFormat="1" applyFont="1" applyFill="1" applyBorder="1" applyAlignment="1">
      <alignment horizontal="center" vertical="center" wrapText="1"/>
    </xf>
    <xf numFmtId="1" fontId="6" fillId="0" borderId="1" xfId="19" quotePrefix="1" applyNumberFormat="1" applyFont="1" applyFill="1" applyBorder="1" applyAlignment="1">
      <alignment vertical="center" wrapText="1"/>
    </xf>
    <xf numFmtId="1" fontId="6" fillId="0" borderId="1" xfId="19" applyNumberFormat="1" applyFont="1" applyFill="1" applyBorder="1" applyAlignment="1">
      <alignment vertical="center"/>
    </xf>
    <xf numFmtId="1" fontId="5" fillId="0" borderId="1" xfId="19" applyNumberFormat="1" applyFont="1" applyFill="1" applyBorder="1" applyAlignment="1">
      <alignment vertical="center"/>
    </xf>
    <xf numFmtId="1" fontId="4" fillId="0" borderId="1" xfId="19" applyNumberFormat="1" applyFont="1" applyFill="1" applyBorder="1" applyAlignment="1">
      <alignment vertical="center"/>
    </xf>
    <xf numFmtId="3" fontId="9" fillId="0" borderId="0" xfId="19" applyNumberFormat="1" applyFont="1" applyFill="1" applyBorder="1" applyAlignment="1">
      <alignment horizontal="center" vertical="center" wrapText="1"/>
    </xf>
    <xf numFmtId="49" fontId="9" fillId="0" borderId="2" xfId="19" quotePrefix="1" applyNumberFormat="1" applyFont="1" applyFill="1" applyBorder="1" applyAlignment="1">
      <alignment horizontal="center" vertical="center" wrapText="1"/>
    </xf>
    <xf numFmtId="3" fontId="5" fillId="0" borderId="2" xfId="19" applyNumberFormat="1" applyFont="1" applyFill="1" applyBorder="1" applyAlignment="1">
      <alignment horizontal="center" vertical="center" wrapText="1"/>
    </xf>
    <xf numFmtId="3" fontId="9" fillId="0" borderId="2" xfId="19" quotePrefix="1" applyNumberFormat="1" applyFont="1" applyFill="1" applyBorder="1" applyAlignment="1">
      <alignment horizontal="center" vertical="center" wrapText="1"/>
    </xf>
    <xf numFmtId="1" fontId="13" fillId="0" borderId="0" xfId="20" applyNumberFormat="1" applyFont="1" applyFill="1" applyAlignment="1">
      <alignment vertical="center"/>
    </xf>
    <xf numFmtId="1" fontId="8" fillId="0" borderId="0" xfId="20" applyNumberFormat="1" applyFont="1" applyFill="1" applyAlignment="1">
      <alignment vertical="center"/>
    </xf>
    <xf numFmtId="1" fontId="26" fillId="0" borderId="0" xfId="20" applyNumberFormat="1" applyFont="1" applyFill="1" applyAlignment="1">
      <alignment vertical="center"/>
    </xf>
    <xf numFmtId="49" fontId="5" fillId="0" borderId="1" xfId="20" applyNumberFormat="1" applyFont="1" applyFill="1" applyBorder="1" applyAlignment="1">
      <alignment horizontal="center" vertical="center" wrapText="1"/>
    </xf>
    <xf numFmtId="3" fontId="5" fillId="0" borderId="1" xfId="20" applyNumberFormat="1" applyFont="1" applyFill="1" applyBorder="1" applyAlignment="1">
      <alignment horizontal="left" vertical="center" wrapText="1"/>
    </xf>
    <xf numFmtId="49" fontId="5" fillId="0" borderId="2" xfId="20" applyNumberFormat="1" applyFont="1" applyFill="1" applyBorder="1" applyAlignment="1">
      <alignment horizontal="center" vertical="center"/>
    </xf>
    <xf numFmtId="1" fontId="5" fillId="0" borderId="2" xfId="20" applyNumberFormat="1" applyFont="1" applyFill="1" applyBorder="1" applyAlignment="1">
      <alignment vertical="center" wrapText="1"/>
    </xf>
    <xf numFmtId="1" fontId="5" fillId="0" borderId="2" xfId="20" applyNumberFormat="1" applyFont="1" applyFill="1" applyBorder="1" applyAlignment="1">
      <alignment horizontal="center" vertical="center" wrapText="1"/>
    </xf>
    <xf numFmtId="1" fontId="5" fillId="0" borderId="2" xfId="20" applyNumberFormat="1" applyFont="1" applyFill="1" applyBorder="1" applyAlignment="1">
      <alignment horizontal="right" vertical="center"/>
    </xf>
    <xf numFmtId="1" fontId="5" fillId="0" borderId="1" xfId="20" applyNumberFormat="1" applyFont="1" applyFill="1" applyBorder="1" applyAlignment="1">
      <alignment horizontal="right" vertical="center"/>
    </xf>
    <xf numFmtId="1" fontId="5" fillId="0" borderId="0" xfId="20" applyNumberFormat="1" applyFont="1" applyFill="1" applyAlignment="1">
      <alignment vertical="center"/>
    </xf>
    <xf numFmtId="1" fontId="13" fillId="0" borderId="0" xfId="19" applyNumberFormat="1" applyFont="1" applyFill="1" applyAlignment="1">
      <alignment horizontal="center" vertical="center"/>
    </xf>
    <xf numFmtId="1" fontId="9" fillId="0" borderId="1" xfId="19" applyNumberFormat="1" applyFont="1" applyFill="1" applyBorder="1" applyAlignment="1">
      <alignment horizontal="left" vertical="center" wrapText="1"/>
    </xf>
    <xf numFmtId="1" fontId="27" fillId="0" borderId="0" xfId="19" applyNumberFormat="1" applyFont="1" applyFill="1" applyAlignment="1">
      <alignment vertical="center"/>
    </xf>
    <xf numFmtId="1" fontId="28" fillId="0" borderId="0" xfId="19" applyNumberFormat="1" applyFont="1" applyFill="1" applyAlignment="1">
      <alignment vertical="center"/>
    </xf>
    <xf numFmtId="1" fontId="29" fillId="0" borderId="0" xfId="19" applyNumberFormat="1" applyFont="1" applyFill="1" applyAlignment="1">
      <alignment vertical="center"/>
    </xf>
    <xf numFmtId="1" fontId="13" fillId="0" borderId="0" xfId="19" applyNumberFormat="1" applyFont="1" applyFill="1" applyBorder="1" applyAlignment="1">
      <alignment horizontal="center" vertical="center"/>
    </xf>
    <xf numFmtId="3" fontId="9" fillId="0" borderId="1" xfId="19" applyNumberFormat="1" applyFont="1" applyBorder="1" applyAlignment="1">
      <alignment horizontal="center" vertical="center" wrapText="1"/>
    </xf>
    <xf numFmtId="1" fontId="4" fillId="0" borderId="0" xfId="19" applyNumberFormat="1" applyFont="1" applyFill="1" applyBorder="1" applyAlignment="1">
      <alignment vertical="center"/>
    </xf>
    <xf numFmtId="49" fontId="5" fillId="0" borderId="1" xfId="19" quotePrefix="1" applyNumberFormat="1" applyFont="1" applyFill="1" applyBorder="1" applyAlignment="1">
      <alignment horizontal="center" vertical="center"/>
    </xf>
    <xf numFmtId="1" fontId="13" fillId="0" borderId="0" xfId="19" applyNumberFormat="1" applyFont="1" applyFill="1" applyAlignment="1">
      <alignment horizontal="center" vertical="center"/>
    </xf>
    <xf numFmtId="1" fontId="9" fillId="0" borderId="1" xfId="19" applyNumberFormat="1" applyFont="1" applyFill="1" applyBorder="1" applyAlignment="1">
      <alignment horizontal="center" vertical="center"/>
    </xf>
    <xf numFmtId="1" fontId="21" fillId="0" borderId="0" xfId="19" applyNumberFormat="1" applyFont="1" applyFill="1" applyAlignment="1">
      <alignment vertical="center" wrapText="1"/>
    </xf>
    <xf numFmtId="1" fontId="22" fillId="0" borderId="0" xfId="19" applyNumberFormat="1" applyFont="1" applyFill="1" applyAlignment="1">
      <alignment vertical="center" wrapText="1"/>
    </xf>
    <xf numFmtId="1" fontId="22" fillId="0" borderId="0" xfId="19" applyNumberFormat="1" applyFont="1" applyFill="1" applyAlignment="1">
      <alignment horizontal="right" vertical="center" wrapText="1"/>
    </xf>
    <xf numFmtId="1" fontId="23" fillId="0" borderId="0" xfId="19" applyNumberFormat="1" applyFont="1" applyFill="1" applyAlignment="1">
      <alignment horizontal="right" vertical="center" wrapText="1"/>
    </xf>
    <xf numFmtId="1" fontId="23" fillId="0" borderId="0" xfId="19" applyNumberFormat="1" applyFont="1" applyFill="1" applyAlignment="1">
      <alignment vertical="center" wrapText="1"/>
    </xf>
    <xf numFmtId="1" fontId="10" fillId="0" borderId="7" xfId="19" applyNumberFormat="1" applyFont="1" applyFill="1" applyBorder="1" applyAlignment="1">
      <alignment vertical="center" wrapText="1"/>
    </xf>
    <xf numFmtId="1" fontId="24" fillId="0" borderId="0" xfId="19" applyNumberFormat="1" applyFont="1" applyFill="1" applyAlignment="1">
      <alignment vertical="center" wrapText="1"/>
    </xf>
    <xf numFmtId="1" fontId="10" fillId="0" borderId="0" xfId="19" applyNumberFormat="1" applyFont="1" applyFill="1" applyBorder="1" applyAlignment="1">
      <alignment vertical="center" wrapText="1"/>
    </xf>
    <xf numFmtId="1" fontId="9" fillId="2" borderId="1" xfId="19" applyNumberFormat="1" applyFont="1" applyFill="1" applyBorder="1" applyAlignment="1">
      <alignment horizontal="center" vertical="center" wrapText="1"/>
    </xf>
    <xf numFmtId="1" fontId="9" fillId="2" borderId="1" xfId="19" applyNumberFormat="1" applyFont="1" applyFill="1" applyBorder="1" applyAlignment="1">
      <alignment horizontal="right" vertical="center"/>
    </xf>
    <xf numFmtId="1" fontId="9" fillId="2" borderId="0" xfId="19" applyNumberFormat="1" applyFont="1" applyFill="1" applyAlignment="1">
      <alignment vertical="center"/>
    </xf>
    <xf numFmtId="1" fontId="32" fillId="0" borderId="0" xfId="19" applyNumberFormat="1" applyFont="1" applyFill="1" applyAlignment="1">
      <alignment vertical="center"/>
    </xf>
    <xf numFmtId="1" fontId="35" fillId="0" borderId="0" xfId="19" applyNumberFormat="1" applyFont="1" applyFill="1" applyAlignment="1">
      <alignment vertical="center"/>
    </xf>
    <xf numFmtId="1" fontId="36" fillId="0" borderId="0" xfId="19" applyNumberFormat="1" applyFont="1" applyFill="1" applyAlignment="1">
      <alignment vertical="center"/>
    </xf>
    <xf numFmtId="3" fontId="4" fillId="0" borderId="1" xfId="19" applyNumberFormat="1" applyFont="1" applyFill="1" applyBorder="1" applyAlignment="1">
      <alignment horizontal="center" vertical="center" wrapText="1"/>
    </xf>
    <xf numFmtId="1" fontId="13" fillId="0" borderId="0" xfId="19" quotePrefix="1" applyNumberFormat="1" applyFont="1" applyFill="1" applyAlignment="1">
      <alignment horizontal="left" vertical="center" wrapText="1"/>
    </xf>
    <xf numFmtId="49" fontId="13" fillId="0" borderId="0" xfId="19" applyNumberFormat="1" applyFont="1" applyFill="1" applyBorder="1" applyAlignment="1">
      <alignment horizontal="left" vertical="center"/>
    </xf>
    <xf numFmtId="0" fontId="13" fillId="0" borderId="0" xfId="19" quotePrefix="1" applyNumberFormat="1" applyFont="1" applyFill="1" applyBorder="1" applyAlignment="1">
      <alignment horizontal="left" vertical="center" wrapText="1"/>
    </xf>
    <xf numFmtId="0" fontId="13" fillId="0" borderId="0" xfId="19" applyNumberFormat="1" applyFont="1" applyFill="1" applyBorder="1" applyAlignment="1">
      <alignment horizontal="left" vertical="center"/>
    </xf>
    <xf numFmtId="49" fontId="9" fillId="0" borderId="0" xfId="19" quotePrefix="1" applyNumberFormat="1" applyFont="1" applyFill="1" applyBorder="1" applyAlignment="1">
      <alignment horizontal="left" vertical="center"/>
    </xf>
    <xf numFmtId="3" fontId="9" fillId="0" borderId="2" xfId="19" applyNumberFormat="1" applyFont="1" applyFill="1" applyBorder="1" applyAlignment="1">
      <alignment horizontal="center" vertical="center" wrapText="1"/>
    </xf>
    <xf numFmtId="3" fontId="9" fillId="0" borderId="1" xfId="19" applyNumberFormat="1" applyFont="1" applyBorder="1" applyAlignment="1">
      <alignment horizontal="center" vertical="center" wrapText="1"/>
    </xf>
    <xf numFmtId="49" fontId="4" fillId="0" borderId="1" xfId="19" applyNumberFormat="1" applyFont="1" applyFill="1" applyBorder="1" applyAlignment="1">
      <alignment horizontal="center" vertical="center"/>
    </xf>
    <xf numFmtId="1" fontId="4" fillId="0" borderId="1" xfId="19" applyNumberFormat="1" applyFont="1" applyFill="1" applyBorder="1" applyAlignment="1">
      <alignment horizontal="left" vertical="center" wrapText="1"/>
    </xf>
    <xf numFmtId="1" fontId="4" fillId="0" borderId="1" xfId="19" applyNumberFormat="1" applyFont="1" applyFill="1" applyBorder="1" applyAlignment="1">
      <alignment vertical="center" wrapText="1"/>
    </xf>
    <xf numFmtId="3" fontId="5" fillId="0" borderId="1" xfId="19" quotePrefix="1" applyNumberFormat="1" applyFont="1" applyFill="1" applyBorder="1" applyAlignment="1">
      <alignment horizontal="center" vertical="center" wrapText="1"/>
    </xf>
    <xf numFmtId="1" fontId="4" fillId="0" borderId="1" xfId="19" applyNumberFormat="1" applyFont="1" applyFill="1" applyBorder="1" applyAlignment="1">
      <alignment horizontal="center" vertical="center"/>
    </xf>
    <xf numFmtId="1" fontId="22" fillId="0" borderId="0" xfId="19" applyNumberFormat="1" applyFont="1" applyFill="1" applyAlignment="1">
      <alignment vertical="center"/>
    </xf>
    <xf numFmtId="1" fontId="21" fillId="0" borderId="0" xfId="19" applyNumberFormat="1" applyFont="1" applyFill="1" applyAlignment="1">
      <alignment vertical="center"/>
    </xf>
    <xf numFmtId="1" fontId="22" fillId="0" borderId="0" xfId="19" applyNumberFormat="1" applyFont="1" applyFill="1" applyAlignment="1">
      <alignment horizontal="right" vertical="center"/>
    </xf>
    <xf numFmtId="1" fontId="23" fillId="0" borderId="0" xfId="19" applyNumberFormat="1" applyFont="1" applyFill="1" applyAlignment="1">
      <alignment horizontal="right" vertical="center"/>
    </xf>
    <xf numFmtId="1" fontId="37" fillId="0" borderId="0" xfId="19" applyNumberFormat="1" applyFont="1" applyFill="1" applyAlignment="1">
      <alignment vertical="center"/>
    </xf>
    <xf numFmtId="1" fontId="5" fillId="0" borderId="16" xfId="19" applyNumberFormat="1" applyFont="1" applyFill="1" applyBorder="1" applyAlignment="1">
      <alignment horizontal="right" vertical="center"/>
    </xf>
    <xf numFmtId="1" fontId="6" fillId="0" borderId="16" xfId="19" applyNumberFormat="1" applyFont="1" applyFill="1" applyBorder="1" applyAlignment="1">
      <alignment horizontal="right" vertical="center"/>
    </xf>
    <xf numFmtId="1" fontId="9" fillId="0" borderId="16" xfId="19" applyNumberFormat="1" applyFont="1" applyFill="1" applyBorder="1" applyAlignment="1">
      <alignment horizontal="right" vertical="center"/>
    </xf>
    <xf numFmtId="1" fontId="8" fillId="0" borderId="1" xfId="19" applyNumberFormat="1" applyFont="1" applyFill="1" applyBorder="1" applyAlignment="1">
      <alignment vertical="center" wrapText="1"/>
    </xf>
    <xf numFmtId="1" fontId="5" fillId="0" borderId="1" xfId="19" quotePrefix="1" applyNumberFormat="1" applyFont="1" applyFill="1" applyBorder="1" applyAlignment="1">
      <alignment horizontal="left" vertical="center" wrapText="1"/>
    </xf>
    <xf numFmtId="0" fontId="77" fillId="0" borderId="1" xfId="6" applyFont="1" applyBorder="1" applyAlignment="1">
      <alignment horizontal="center" vertical="center" wrapText="1"/>
    </xf>
    <xf numFmtId="0" fontId="79" fillId="0" borderId="0" xfId="0" applyFont="1" applyAlignment="1">
      <alignment vertical="center" wrapText="1"/>
    </xf>
    <xf numFmtId="0" fontId="249" fillId="0" borderId="0" xfId="0" applyFont="1" applyAlignment="1">
      <alignment vertical="center" wrapText="1" readingOrder="1"/>
    </xf>
    <xf numFmtId="0" fontId="78" fillId="0" borderId="0" xfId="0" applyFont="1" applyAlignment="1">
      <alignment vertical="center" wrapText="1"/>
    </xf>
    <xf numFmtId="0" fontId="250" fillId="0" borderId="0" xfId="0" applyFont="1" applyAlignment="1">
      <alignment vertical="center" wrapText="1"/>
    </xf>
    <xf numFmtId="0" fontId="79" fillId="0" borderId="0" xfId="0" applyFont="1" applyAlignment="1">
      <alignment horizontal="center" vertical="center" wrapText="1"/>
    </xf>
    <xf numFmtId="0" fontId="79" fillId="0" borderId="1" xfId="0" applyFont="1" applyBorder="1" applyAlignment="1">
      <alignment horizontal="center" vertical="center" wrapText="1"/>
    </xf>
    <xf numFmtId="0" fontId="252" fillId="0" borderId="1" xfId="0" applyFont="1" applyBorder="1" applyAlignment="1">
      <alignment horizontal="center" vertical="center" wrapText="1"/>
    </xf>
    <xf numFmtId="0" fontId="253" fillId="0" borderId="0" xfId="0" applyFont="1" applyAlignment="1">
      <alignment vertical="center" wrapText="1" readingOrder="1"/>
    </xf>
    <xf numFmtId="0" fontId="252" fillId="0" borderId="0" xfId="0" applyFont="1" applyAlignment="1">
      <alignment vertical="center" wrapText="1"/>
    </xf>
    <xf numFmtId="0" fontId="253" fillId="0" borderId="0" xfId="0" quotePrefix="1" applyFont="1" applyAlignment="1">
      <alignment vertical="center"/>
    </xf>
    <xf numFmtId="0" fontId="256" fillId="2" borderId="1" xfId="2739" applyNumberFormat="1" applyFont="1" applyFill="1" applyBorder="1" applyAlignment="1">
      <alignment vertical="center" wrapText="1"/>
    </xf>
    <xf numFmtId="3" fontId="257" fillId="2" borderId="1" xfId="4275" quotePrefix="1" applyNumberFormat="1" applyFont="1" applyFill="1" applyBorder="1" applyAlignment="1">
      <alignment horizontal="right" vertical="center" wrapText="1"/>
    </xf>
    <xf numFmtId="0" fontId="258" fillId="2" borderId="1" xfId="4295" applyFont="1" applyFill="1" applyBorder="1" applyAlignment="1">
      <alignment horizontal="left" vertical="center" wrapText="1"/>
    </xf>
    <xf numFmtId="0" fontId="259" fillId="0" borderId="1" xfId="0" applyFont="1" applyBorder="1" applyAlignment="1">
      <alignment horizontal="center" vertical="center" wrapText="1"/>
    </xf>
    <xf numFmtId="0" fontId="260" fillId="0" borderId="1" xfId="0" applyFont="1" applyBorder="1" applyAlignment="1">
      <alignment horizontal="center" vertical="center" wrapText="1"/>
    </xf>
    <xf numFmtId="3" fontId="261" fillId="0" borderId="1" xfId="0" applyNumberFormat="1" applyFont="1" applyFill="1" applyBorder="1" applyAlignment="1">
      <alignment horizontal="right" vertical="center" shrinkToFit="1"/>
    </xf>
    <xf numFmtId="3" fontId="262" fillId="0" borderId="1" xfId="0" applyNumberFormat="1" applyFont="1" applyBorder="1" applyAlignment="1">
      <alignment vertical="center" wrapText="1"/>
    </xf>
    <xf numFmtId="0" fontId="259" fillId="0" borderId="0" xfId="0" applyFont="1" applyAlignment="1">
      <alignment vertical="center" wrapText="1"/>
    </xf>
    <xf numFmtId="0" fontId="260" fillId="0" borderId="1" xfId="0" applyFont="1" applyBorder="1" applyAlignment="1">
      <alignment horizontal="left" vertical="center" wrapText="1"/>
    </xf>
    <xf numFmtId="3" fontId="260" fillId="0" borderId="1" xfId="0" applyNumberFormat="1" applyFont="1" applyBorder="1" applyAlignment="1">
      <alignment vertical="center" wrapText="1"/>
    </xf>
    <xf numFmtId="0" fontId="260" fillId="0" borderId="0" xfId="0" applyFont="1" applyAlignment="1">
      <alignment vertical="center" wrapText="1"/>
    </xf>
    <xf numFmtId="0" fontId="264" fillId="0" borderId="1" xfId="0" applyFont="1" applyBorder="1" applyAlignment="1">
      <alignment horizontal="left" vertical="center" wrapText="1"/>
    </xf>
    <xf numFmtId="3" fontId="265" fillId="0" borderId="1" xfId="0" applyNumberFormat="1" applyFont="1" applyFill="1" applyBorder="1" applyAlignment="1">
      <alignment horizontal="right" vertical="center" shrinkToFit="1"/>
    </xf>
    <xf numFmtId="3" fontId="256" fillId="0" borderId="1" xfId="0" applyNumberFormat="1" applyFont="1" applyFill="1" applyBorder="1" applyAlignment="1">
      <alignment horizontal="right" vertical="center" shrinkToFit="1"/>
    </xf>
    <xf numFmtId="0" fontId="260" fillId="0" borderId="1" xfId="0" applyFont="1" applyBorder="1" applyAlignment="1">
      <alignment vertical="center" wrapText="1"/>
    </xf>
    <xf numFmtId="0" fontId="263" fillId="0" borderId="1" xfId="0" applyFont="1" applyBorder="1" applyAlignment="1">
      <alignment horizontal="center" vertical="center" wrapText="1"/>
    </xf>
    <xf numFmtId="49" fontId="263" fillId="0" borderId="1" xfId="0" applyNumberFormat="1" applyFont="1" applyBorder="1" applyAlignment="1">
      <alignment vertical="center" wrapText="1"/>
    </xf>
    <xf numFmtId="0" fontId="263" fillId="0" borderId="1" xfId="0" applyFont="1" applyBorder="1" applyAlignment="1">
      <alignment vertical="center" wrapText="1"/>
    </xf>
    <xf numFmtId="0" fontId="263" fillId="0" borderId="0" xfId="0" applyFont="1" applyAlignment="1">
      <alignment vertical="center" wrapText="1"/>
    </xf>
    <xf numFmtId="49" fontId="266" fillId="0" borderId="1" xfId="0" quotePrefix="1" applyNumberFormat="1" applyFont="1" applyBorder="1" applyAlignment="1">
      <alignment vertical="center" wrapText="1"/>
    </xf>
    <xf numFmtId="49" fontId="266" fillId="0" borderId="1" xfId="0" applyNumberFormat="1" applyFont="1" applyBorder="1" applyAlignment="1">
      <alignment vertical="center" wrapText="1"/>
    </xf>
    <xf numFmtId="3" fontId="263" fillId="0" borderId="1" xfId="0" applyNumberFormat="1" applyFont="1" applyBorder="1" applyAlignment="1">
      <alignment vertical="center" wrapText="1"/>
    </xf>
    <xf numFmtId="0" fontId="266" fillId="0" borderId="1" xfId="0" applyFont="1" applyBorder="1" applyAlignment="1">
      <alignment horizontal="center" vertical="center" wrapText="1"/>
    </xf>
    <xf numFmtId="0" fontId="265" fillId="0" borderId="1" xfId="2617" applyFont="1" applyBorder="1" applyAlignment="1">
      <alignment vertical="center" wrapText="1" readingOrder="1"/>
    </xf>
    <xf numFmtId="0" fontId="267" fillId="0" borderId="1" xfId="0" applyFont="1" applyBorder="1" applyAlignment="1">
      <alignment horizontal="center" vertical="center" wrapText="1"/>
    </xf>
    <xf numFmtId="0" fontId="268" fillId="0" borderId="1" xfId="2617" applyFont="1" applyBorder="1" applyAlignment="1">
      <alignment vertical="center" wrapText="1" readingOrder="1"/>
    </xf>
    <xf numFmtId="3" fontId="268" fillId="0" borderId="1" xfId="0" applyNumberFormat="1" applyFont="1" applyFill="1" applyBorder="1" applyAlignment="1">
      <alignment horizontal="right" vertical="center" shrinkToFit="1"/>
    </xf>
    <xf numFmtId="3" fontId="269" fillId="0" borderId="1" xfId="0" applyNumberFormat="1" applyFont="1" applyBorder="1" applyAlignment="1">
      <alignment vertical="center" wrapText="1"/>
    </xf>
    <xf numFmtId="0" fontId="269" fillId="0" borderId="0" xfId="0" applyFont="1" applyAlignment="1">
      <alignment vertical="center" wrapText="1"/>
    </xf>
    <xf numFmtId="0" fontId="268" fillId="0" borderId="1" xfId="2617" quotePrefix="1" applyFont="1" applyBorder="1" applyAlignment="1">
      <alignment vertical="center" wrapText="1" readingOrder="1"/>
    </xf>
    <xf numFmtId="0" fontId="269" fillId="0" borderId="1" xfId="0" applyFont="1" applyBorder="1" applyAlignment="1">
      <alignment vertical="center" wrapText="1"/>
    </xf>
    <xf numFmtId="3" fontId="270" fillId="0" borderId="1" xfId="0" applyNumberFormat="1" applyFont="1" applyFill="1" applyBorder="1" applyAlignment="1">
      <alignment horizontal="right" vertical="center" shrinkToFit="1"/>
    </xf>
    <xf numFmtId="3" fontId="258" fillId="2" borderId="1" xfId="4275" quotePrefix="1" applyNumberFormat="1" applyFont="1" applyFill="1" applyBorder="1" applyAlignment="1">
      <alignment horizontal="right" vertical="center" wrapText="1"/>
    </xf>
    <xf numFmtId="0" fontId="263" fillId="0" borderId="1" xfId="0" quotePrefix="1" applyFont="1" applyBorder="1" applyAlignment="1">
      <alignment horizontal="center" vertical="center" wrapText="1"/>
    </xf>
    <xf numFmtId="3" fontId="179" fillId="2" borderId="1" xfId="4275" quotePrefix="1" applyNumberFormat="1" applyFont="1" applyFill="1" applyBorder="1" applyAlignment="1">
      <alignment horizontal="right" vertical="center" wrapText="1"/>
    </xf>
    <xf numFmtId="3" fontId="256" fillId="2" borderId="1" xfId="4275" quotePrefix="1" applyNumberFormat="1" applyFont="1" applyFill="1" applyBorder="1" applyAlignment="1">
      <alignment horizontal="right" vertical="center" wrapText="1"/>
    </xf>
    <xf numFmtId="0" fontId="185" fillId="0" borderId="1" xfId="0" applyFont="1" applyBorder="1" applyAlignment="1">
      <alignment horizontal="center" vertical="center" wrapText="1"/>
    </xf>
    <xf numFmtId="3" fontId="271" fillId="0" borderId="1" xfId="0" applyNumberFormat="1" applyFont="1" applyFill="1" applyBorder="1" applyAlignment="1">
      <alignment horizontal="right" vertical="center" shrinkToFit="1"/>
    </xf>
    <xf numFmtId="3" fontId="273" fillId="0" borderId="1" xfId="0" applyNumberFormat="1" applyFont="1" applyFill="1" applyBorder="1" applyAlignment="1">
      <alignment horizontal="right" vertical="center" shrinkToFit="1"/>
    </xf>
    <xf numFmtId="3" fontId="70" fillId="0" borderId="1" xfId="0" applyNumberFormat="1" applyFont="1" applyFill="1" applyBorder="1" applyAlignment="1">
      <alignment horizontal="right" vertical="center" shrinkToFit="1"/>
    </xf>
    <xf numFmtId="3" fontId="275" fillId="0" borderId="1" xfId="0" applyNumberFormat="1" applyFont="1" applyFill="1" applyBorder="1" applyAlignment="1">
      <alignment horizontal="right" vertical="center" shrinkToFit="1"/>
    </xf>
    <xf numFmtId="3" fontId="70" fillId="0" borderId="1" xfId="4274" applyNumberFormat="1" applyFont="1" applyFill="1" applyBorder="1" applyAlignment="1">
      <alignment horizontal="right" vertical="center"/>
    </xf>
    <xf numFmtId="3" fontId="272" fillId="0" borderId="1" xfId="0" applyNumberFormat="1" applyFont="1" applyFill="1" applyBorder="1" applyAlignment="1">
      <alignment horizontal="right" vertical="center" shrinkToFit="1"/>
    </xf>
    <xf numFmtId="3" fontId="276" fillId="0" borderId="1" xfId="0" applyNumberFormat="1" applyFont="1" applyFill="1" applyBorder="1" applyAlignment="1">
      <alignment horizontal="right" vertical="center" shrinkToFit="1"/>
    </xf>
    <xf numFmtId="3" fontId="272" fillId="0" borderId="1" xfId="0" quotePrefix="1" applyNumberFormat="1" applyFont="1" applyFill="1" applyBorder="1" applyAlignment="1">
      <alignment horizontal="right" vertical="center" wrapText="1"/>
    </xf>
    <xf numFmtId="3" fontId="271" fillId="2" borderId="1" xfId="4275" quotePrefix="1" applyNumberFormat="1" applyFont="1" applyFill="1" applyBorder="1" applyAlignment="1">
      <alignment horizontal="right" vertical="center" wrapText="1"/>
    </xf>
    <xf numFmtId="3" fontId="70" fillId="2" borderId="1" xfId="4275" quotePrefix="1" applyNumberFormat="1" applyFont="1" applyFill="1" applyBorder="1" applyAlignment="1">
      <alignment horizontal="right" vertical="center" wrapText="1"/>
    </xf>
    <xf numFmtId="0" fontId="70" fillId="0" borderId="0" xfId="0" applyFont="1" applyAlignment="1">
      <alignment vertical="center" wrapText="1"/>
    </xf>
    <xf numFmtId="0" fontId="185" fillId="0" borderId="0" xfId="0" applyFont="1" applyAlignment="1">
      <alignment vertical="center" wrapText="1"/>
    </xf>
    <xf numFmtId="3" fontId="277" fillId="0" borderId="1" xfId="0" applyNumberFormat="1" applyFont="1" applyFill="1" applyBorder="1" applyAlignment="1">
      <alignment horizontal="right" vertical="center" shrinkToFit="1"/>
    </xf>
    <xf numFmtId="3" fontId="278" fillId="0" borderId="1" xfId="0" applyNumberFormat="1" applyFont="1" applyFill="1" applyBorder="1" applyAlignment="1">
      <alignment horizontal="right" vertical="center" shrinkToFit="1"/>
    </xf>
    <xf numFmtId="1" fontId="9" fillId="0" borderId="0" xfId="19" applyNumberFormat="1" applyFont="1" applyAlignment="1">
      <alignment vertical="center"/>
    </xf>
    <xf numFmtId="1" fontId="9" fillId="0" borderId="0" xfId="19" applyNumberFormat="1" applyFont="1" applyAlignment="1">
      <alignment horizontal="right" vertical="center"/>
    </xf>
    <xf numFmtId="1" fontId="37" fillId="0" borderId="0" xfId="19" applyNumberFormat="1" applyFont="1" applyAlignment="1">
      <alignment vertical="center"/>
    </xf>
    <xf numFmtId="3" fontId="9" fillId="0" borderId="1" xfId="19" quotePrefix="1" applyNumberFormat="1" applyFont="1" applyBorder="1" applyAlignment="1">
      <alignment horizontal="center" vertical="center" wrapText="1"/>
    </xf>
    <xf numFmtId="3" fontId="9" fillId="0" borderId="0" xfId="19" applyNumberFormat="1" applyFont="1" applyAlignment="1">
      <alignment vertical="center" wrapText="1"/>
    </xf>
    <xf numFmtId="49" fontId="5" fillId="0" borderId="1" xfId="19" applyNumberFormat="1" applyFont="1" applyBorder="1" applyAlignment="1">
      <alignment horizontal="center" vertical="center"/>
    </xf>
    <xf numFmtId="1" fontId="5" fillId="0" borderId="1" xfId="19" applyNumberFormat="1" applyFont="1" applyBorder="1" applyAlignment="1">
      <alignment horizontal="left" vertical="center" wrapText="1"/>
    </xf>
    <xf numFmtId="1" fontId="5" fillId="0" borderId="1" xfId="19" applyNumberFormat="1" applyFont="1" applyBorder="1" applyAlignment="1">
      <alignment horizontal="center" vertical="center" wrapText="1"/>
    </xf>
    <xf numFmtId="1" fontId="5" fillId="0" borderId="0" xfId="19" applyNumberFormat="1" applyFont="1" applyAlignment="1">
      <alignment vertical="center"/>
    </xf>
    <xf numFmtId="1" fontId="6" fillId="0" borderId="1" xfId="19" applyNumberFormat="1" applyFont="1" applyBorder="1" applyAlignment="1">
      <alignment vertical="center" wrapText="1"/>
    </xf>
    <xf numFmtId="0" fontId="9" fillId="0" borderId="1" xfId="0" applyFont="1" applyBorder="1" applyAlignment="1">
      <alignment horizontal="left" vertical="center" wrapText="1"/>
    </xf>
    <xf numFmtId="49" fontId="6" fillId="0" borderId="1" xfId="19" applyNumberFormat="1" applyFont="1" applyBorder="1" applyAlignment="1">
      <alignment horizontal="center" vertical="center"/>
    </xf>
    <xf numFmtId="1" fontId="9" fillId="0" borderId="1" xfId="19" applyNumberFormat="1" applyFont="1" applyBorder="1" applyAlignment="1">
      <alignment horizontal="center" vertical="center" wrapText="1"/>
    </xf>
    <xf numFmtId="1" fontId="9" fillId="0" borderId="0" xfId="19" applyNumberFormat="1" applyFont="1" applyAlignment="1">
      <alignment horizontal="center" vertical="center"/>
    </xf>
    <xf numFmtId="1" fontId="9" fillId="0" borderId="0" xfId="19" applyNumberFormat="1" applyFont="1" applyAlignment="1">
      <alignment vertical="center" wrapText="1"/>
    </xf>
    <xf numFmtId="1" fontId="9" fillId="0" borderId="0" xfId="19" applyNumberFormat="1" applyFont="1" applyAlignment="1">
      <alignment horizontal="center" vertical="center" wrapText="1"/>
    </xf>
    <xf numFmtId="1" fontId="283" fillId="0" borderId="0" xfId="19" applyNumberFormat="1" applyFont="1" applyAlignment="1">
      <alignment horizontal="center" vertical="center" wrapText="1"/>
    </xf>
    <xf numFmtId="1" fontId="283" fillId="0" borderId="0" xfId="19" applyNumberFormat="1" applyFont="1" applyAlignment="1">
      <alignment vertical="center"/>
    </xf>
    <xf numFmtId="3" fontId="285" fillId="0" borderId="1" xfId="0" applyNumberFormat="1" applyFont="1" applyFill="1" applyBorder="1" applyAlignment="1">
      <alignment horizontal="right" vertical="center" shrinkToFit="1"/>
    </xf>
    <xf numFmtId="3" fontId="286" fillId="0" borderId="1" xfId="0" applyNumberFormat="1" applyFont="1" applyFill="1" applyBorder="1" applyAlignment="1">
      <alignment horizontal="right" vertical="center" shrinkToFit="1"/>
    </xf>
    <xf numFmtId="0" fontId="264" fillId="0" borderId="1" xfId="0" applyFont="1" applyBorder="1" applyAlignment="1">
      <alignment horizontal="center" vertical="center" wrapText="1"/>
    </xf>
    <xf numFmtId="0" fontId="285" fillId="0" borderId="1" xfId="2617" applyFont="1" applyBorder="1" applyAlignment="1">
      <alignment vertical="center" wrapText="1" readingOrder="1"/>
    </xf>
    <xf numFmtId="0" fontId="287" fillId="0" borderId="0" xfId="0" applyFont="1" applyAlignment="1">
      <alignment vertical="center" wrapText="1"/>
    </xf>
    <xf numFmtId="3" fontId="289" fillId="0" borderId="1" xfId="19" applyNumberFormat="1" applyFont="1" applyBorder="1" applyAlignment="1">
      <alignment horizontal="center" vertical="center" wrapText="1"/>
    </xf>
    <xf numFmtId="1" fontId="66" fillId="0" borderId="1" xfId="19" applyNumberFormat="1" applyFont="1" applyBorder="1" applyAlignment="1">
      <alignment horizontal="center" vertical="center" wrapText="1"/>
    </xf>
    <xf numFmtId="3" fontId="66" fillId="0" borderId="1" xfId="19" applyNumberFormat="1" applyFont="1" applyBorder="1" applyAlignment="1">
      <alignment horizontal="center" vertical="center" wrapText="1"/>
    </xf>
    <xf numFmtId="1" fontId="70" fillId="0" borderId="0" xfId="19" applyNumberFormat="1" applyFont="1" applyAlignment="1">
      <alignment vertical="center"/>
    </xf>
    <xf numFmtId="1" fontId="290" fillId="0" borderId="0" xfId="19" applyNumberFormat="1" applyFont="1" applyAlignment="1">
      <alignment vertical="center"/>
    </xf>
    <xf numFmtId="49" fontId="263" fillId="0" borderId="1" xfId="0" applyNumberFormat="1" applyFont="1" applyBorder="1" applyAlignment="1">
      <alignment horizontal="right" vertical="center" wrapText="1"/>
    </xf>
    <xf numFmtId="3" fontId="179" fillId="0" borderId="1" xfId="0" applyNumberFormat="1" applyFont="1" applyFill="1" applyBorder="1" applyAlignment="1">
      <alignment horizontal="right" vertical="center" shrinkToFit="1"/>
    </xf>
    <xf numFmtId="3" fontId="263" fillId="0" borderId="0" xfId="0" applyNumberFormat="1" applyFont="1" applyAlignment="1">
      <alignment vertical="center" wrapText="1"/>
    </xf>
    <xf numFmtId="3" fontId="259" fillId="0" borderId="0" xfId="0" applyNumberFormat="1" applyFont="1" applyAlignment="1">
      <alignment vertical="center" wrapText="1"/>
    </xf>
    <xf numFmtId="3" fontId="260" fillId="0" borderId="0" xfId="0" applyNumberFormat="1" applyFont="1" applyAlignment="1">
      <alignment vertical="center" wrapText="1"/>
    </xf>
    <xf numFmtId="3" fontId="264" fillId="0" borderId="1" xfId="0" applyNumberFormat="1" applyFont="1" applyBorder="1" applyAlignment="1">
      <alignment vertical="center" wrapText="1"/>
    </xf>
    <xf numFmtId="0" fontId="254" fillId="0" borderId="0" xfId="0" applyFont="1" applyAlignment="1">
      <alignment horizontal="left" vertical="center" wrapText="1"/>
    </xf>
    <xf numFmtId="0" fontId="248" fillId="0" borderId="0" xfId="0" applyFont="1" applyAlignment="1">
      <alignment horizontal="right" vertical="center" wrapText="1"/>
    </xf>
    <xf numFmtId="1" fontId="5" fillId="0" borderId="0" xfId="19" applyNumberFormat="1" applyFont="1" applyFill="1" applyAlignment="1">
      <alignment horizontal="center" vertical="center" wrapText="1"/>
    </xf>
    <xf numFmtId="0" fontId="78" fillId="0" borderId="0" xfId="0" applyFont="1" applyAlignment="1">
      <alignment horizontal="center" vertical="center" wrapText="1"/>
    </xf>
    <xf numFmtId="0" fontId="250" fillId="0" borderId="0" xfId="0" applyFont="1" applyAlignment="1">
      <alignment horizontal="center" vertical="center" wrapText="1"/>
    </xf>
    <xf numFmtId="0" fontId="251" fillId="0" borderId="0" xfId="0" applyFont="1" applyBorder="1" applyAlignment="1">
      <alignment horizontal="right" vertical="center" wrapText="1"/>
    </xf>
    <xf numFmtId="0" fontId="79" fillId="0" borderId="0" xfId="0" applyFont="1" applyBorder="1" applyAlignment="1">
      <alignment horizontal="center" vertical="center" wrapText="1"/>
    </xf>
    <xf numFmtId="0" fontId="185" fillId="0" borderId="0" xfId="0" applyFont="1" applyBorder="1" applyAlignment="1">
      <alignment horizontal="center" vertical="center" wrapText="1"/>
    </xf>
    <xf numFmtId="3" fontId="262" fillId="0" borderId="0" xfId="0" applyNumberFormat="1" applyFont="1" applyBorder="1" applyAlignment="1">
      <alignment vertical="center" wrapText="1"/>
    </xf>
    <xf numFmtId="3" fontId="260" fillId="0" borderId="0" xfId="0" applyNumberFormat="1" applyFont="1" applyBorder="1" applyAlignment="1">
      <alignment vertical="center" wrapText="1"/>
    </xf>
    <xf numFmtId="0" fontId="260" fillId="0" borderId="0" xfId="0" applyFont="1" applyBorder="1" applyAlignment="1">
      <alignment vertical="center" wrapText="1"/>
    </xf>
    <xf numFmtId="3" fontId="278" fillId="0" borderId="0" xfId="0" applyNumberFormat="1" applyFont="1" applyFill="1" applyBorder="1" applyAlignment="1">
      <alignment horizontal="right" vertical="center" shrinkToFit="1"/>
    </xf>
    <xf numFmtId="3" fontId="179" fillId="0" borderId="0" xfId="0" applyNumberFormat="1" applyFont="1" applyFill="1" applyBorder="1" applyAlignment="1">
      <alignment horizontal="right" vertical="center" shrinkToFit="1"/>
    </xf>
    <xf numFmtId="49" fontId="263" fillId="0" borderId="0" xfId="0" applyNumberFormat="1" applyFont="1" applyBorder="1" applyAlignment="1">
      <alignment horizontal="right" vertical="center" wrapText="1"/>
    </xf>
    <xf numFmtId="3" fontId="263" fillId="0" borderId="0" xfId="0" applyNumberFormat="1" applyFont="1" applyBorder="1" applyAlignment="1">
      <alignment vertical="center" wrapText="1"/>
    </xf>
    <xf numFmtId="0" fontId="263" fillId="0" borderId="0" xfId="0" applyFont="1" applyBorder="1" applyAlignment="1">
      <alignment vertical="center" wrapText="1"/>
    </xf>
    <xf numFmtId="3" fontId="269" fillId="0" borderId="0" xfId="0" applyNumberFormat="1" applyFont="1" applyBorder="1" applyAlignment="1">
      <alignment vertical="center" wrapText="1"/>
    </xf>
    <xf numFmtId="0" fontId="269" fillId="0" borderId="0" xfId="0" applyFont="1" applyBorder="1" applyAlignment="1">
      <alignment vertical="center" wrapText="1"/>
    </xf>
    <xf numFmtId="0" fontId="287" fillId="0" borderId="0" xfId="0" applyFont="1" applyBorder="1" applyAlignment="1">
      <alignment vertical="center" wrapText="1"/>
    </xf>
    <xf numFmtId="1" fontId="5" fillId="0" borderId="1" xfId="19" applyNumberFormat="1" applyFont="1" applyBorder="1" applyAlignment="1">
      <alignment vertical="center" wrapText="1"/>
    </xf>
    <xf numFmtId="1" fontId="9" fillId="0" borderId="1" xfId="19" applyNumberFormat="1" applyFont="1" applyBorder="1" applyAlignment="1">
      <alignment horizontal="right" vertical="center"/>
    </xf>
    <xf numFmtId="1" fontId="271" fillId="0" borderId="1" xfId="19" applyNumberFormat="1" applyFont="1" applyBorder="1" applyAlignment="1">
      <alignment horizontal="center" vertical="center"/>
    </xf>
    <xf numFmtId="1" fontId="9" fillId="0" borderId="1" xfId="19" applyNumberFormat="1" applyFont="1" applyBorder="1" applyAlignment="1">
      <alignment horizontal="left" vertical="center" wrapText="1"/>
    </xf>
    <xf numFmtId="1" fontId="5" fillId="0" borderId="1" xfId="19" applyNumberFormat="1" applyFont="1" applyBorder="1" applyAlignment="1">
      <alignment horizontal="right" vertical="center"/>
    </xf>
    <xf numFmtId="3" fontId="18" fillId="0" borderId="1" xfId="19" quotePrefix="1" applyNumberFormat="1" applyFont="1" applyBorder="1" applyAlignment="1">
      <alignment horizontal="center" vertical="center" wrapText="1"/>
    </xf>
    <xf numFmtId="3" fontId="150" fillId="0" borderId="1" xfId="19" quotePrefix="1" applyNumberFormat="1" applyFont="1" applyBorder="1" applyAlignment="1">
      <alignment horizontal="center" vertical="center" wrapText="1"/>
    </xf>
    <xf numFmtId="0" fontId="18" fillId="0" borderId="1" xfId="0" applyFont="1" applyBorder="1" applyAlignment="1">
      <alignment horizontal="center" vertical="center" wrapText="1"/>
    </xf>
    <xf numFmtId="1" fontId="18" fillId="0" borderId="1" xfId="19" applyNumberFormat="1" applyFont="1" applyBorder="1" applyAlignment="1">
      <alignment horizontal="center" vertical="center" wrapText="1"/>
    </xf>
    <xf numFmtId="1" fontId="18" fillId="0" borderId="1" xfId="19" quotePrefix="1" applyNumberFormat="1" applyFont="1" applyBorder="1" applyAlignment="1">
      <alignment horizontal="center" vertical="center" wrapText="1"/>
    </xf>
    <xf numFmtId="1" fontId="9" fillId="2" borderId="0" xfId="19" applyNumberFormat="1" applyFont="1" applyFill="1" applyAlignment="1">
      <alignment horizontal="center" vertical="center"/>
    </xf>
    <xf numFmtId="1" fontId="9" fillId="2" borderId="0" xfId="19" applyNumberFormat="1" applyFont="1" applyFill="1" applyAlignment="1">
      <alignment vertical="center" wrapText="1"/>
    </xf>
    <xf numFmtId="1" fontId="291" fillId="0" borderId="0" xfId="19" applyNumberFormat="1" applyFont="1" applyAlignment="1">
      <alignment vertical="center"/>
    </xf>
    <xf numFmtId="1" fontId="247" fillId="0" borderId="0" xfId="19" applyNumberFormat="1" applyFont="1" applyAlignment="1">
      <alignment vertical="center"/>
    </xf>
    <xf numFmtId="1" fontId="291" fillId="0" borderId="0" xfId="19" applyNumberFormat="1" applyFont="1" applyAlignment="1">
      <alignment horizontal="center" vertical="center" wrapText="1"/>
    </xf>
    <xf numFmtId="1" fontId="291" fillId="0" borderId="0" xfId="19" applyNumberFormat="1" applyFont="1" applyAlignment="1">
      <alignment vertical="center" wrapText="1"/>
    </xf>
    <xf numFmtId="1" fontId="292" fillId="0" borderId="7" xfId="19" applyNumberFormat="1" applyFont="1" applyBorder="1" applyAlignment="1">
      <alignment vertical="center"/>
    </xf>
    <xf numFmtId="1" fontId="293" fillId="0" borderId="7" xfId="19" applyNumberFormat="1" applyFont="1" applyBorder="1" applyAlignment="1">
      <alignment horizontal="center" vertical="center" wrapText="1"/>
    </xf>
    <xf numFmtId="1" fontId="293" fillId="0" borderId="0" xfId="19" applyNumberFormat="1" applyFont="1" applyAlignment="1">
      <alignment vertical="center"/>
    </xf>
    <xf numFmtId="1" fontId="292" fillId="0" borderId="7" xfId="19" applyNumberFormat="1" applyFont="1" applyBorder="1" applyAlignment="1">
      <alignment horizontal="right" vertical="center"/>
    </xf>
    <xf numFmtId="3" fontId="150" fillId="0" borderId="1" xfId="19" applyNumberFormat="1" applyFont="1" applyBorder="1" applyAlignment="1">
      <alignment vertical="center" wrapText="1"/>
    </xf>
    <xf numFmtId="259" fontId="295" fillId="0" borderId="0" xfId="4273" applyNumberFormat="1" applyFont="1" applyFill="1" applyAlignment="1">
      <alignment horizontal="center" vertical="center" wrapText="1"/>
    </xf>
    <xf numFmtId="1" fontId="150" fillId="0" borderId="0" xfId="19" applyNumberFormat="1" applyFont="1" applyAlignment="1">
      <alignment horizontal="center" vertical="center" wrapText="1"/>
    </xf>
    <xf numFmtId="3" fontId="150" fillId="0" borderId="0" xfId="19" applyNumberFormat="1" applyFont="1" applyAlignment="1">
      <alignment horizontal="center" vertical="center" wrapText="1"/>
    </xf>
    <xf numFmtId="3" fontId="295" fillId="0" borderId="0" xfId="19" applyNumberFormat="1" applyFont="1" applyAlignment="1">
      <alignment horizontal="center" vertical="center" wrapText="1"/>
    </xf>
    <xf numFmtId="3" fontId="150" fillId="0" borderId="2" xfId="19" applyNumberFormat="1" applyFont="1" applyBorder="1" applyAlignment="1">
      <alignment vertical="center" wrapText="1"/>
    </xf>
    <xf numFmtId="3" fontId="291" fillId="0" borderId="0" xfId="19" applyNumberFormat="1" applyFont="1" applyAlignment="1">
      <alignment horizontal="center" vertical="center" wrapText="1"/>
    </xf>
    <xf numFmtId="259" fontId="18" fillId="0" borderId="1" xfId="4273" quotePrefix="1" applyNumberFormat="1" applyFont="1" applyFill="1" applyBorder="1" applyAlignment="1">
      <alignment horizontal="center" vertical="center" wrapText="1"/>
    </xf>
    <xf numFmtId="259" fontId="18" fillId="0" borderId="1" xfId="4273" quotePrefix="1" applyNumberFormat="1" applyFont="1" applyFill="1" applyBorder="1" applyAlignment="1">
      <alignment horizontal="right" vertical="center" wrapText="1"/>
    </xf>
    <xf numFmtId="3" fontId="150" fillId="0" borderId="1" xfId="19" quotePrefix="1" applyNumberFormat="1" applyFont="1" applyBorder="1" applyAlignment="1">
      <alignment horizontal="left" vertical="center" wrapText="1"/>
    </xf>
    <xf numFmtId="259" fontId="150" fillId="0" borderId="1" xfId="4273" quotePrefix="1" applyNumberFormat="1" applyFont="1" applyFill="1" applyBorder="1" applyAlignment="1">
      <alignment horizontal="right" vertical="center" wrapText="1"/>
    </xf>
    <xf numFmtId="3" fontId="291" fillId="0" borderId="0" xfId="19" applyNumberFormat="1" applyFont="1" applyAlignment="1">
      <alignment vertical="center" wrapText="1"/>
    </xf>
    <xf numFmtId="259" fontId="150" fillId="0" borderId="1" xfId="4273" quotePrefix="1" applyNumberFormat="1" applyFont="1" applyFill="1" applyBorder="1" applyAlignment="1">
      <alignment horizontal="center" vertical="center" wrapText="1"/>
    </xf>
    <xf numFmtId="3" fontId="295" fillId="0" borderId="0" xfId="19" applyNumberFormat="1" applyFont="1" applyAlignment="1">
      <alignment vertical="center" wrapText="1"/>
    </xf>
    <xf numFmtId="3" fontId="18" fillId="0" borderId="1" xfId="19" quotePrefix="1" applyNumberFormat="1" applyFont="1" applyBorder="1" applyAlignment="1">
      <alignment horizontal="left" vertical="center" wrapText="1"/>
    </xf>
    <xf numFmtId="3" fontId="293" fillId="0" borderId="1" xfId="19" quotePrefix="1" applyNumberFormat="1" applyFont="1" applyBorder="1" applyAlignment="1">
      <alignment horizontal="center" vertical="center" wrapText="1"/>
    </xf>
    <xf numFmtId="3" fontId="293" fillId="0" borderId="1" xfId="19" quotePrefix="1" applyNumberFormat="1" applyFont="1" applyBorder="1" applyAlignment="1">
      <alignment horizontal="left" vertical="center" wrapText="1"/>
    </xf>
    <xf numFmtId="259" fontId="293" fillId="0" borderId="1" xfId="4273" quotePrefix="1" applyNumberFormat="1" applyFont="1" applyFill="1" applyBorder="1" applyAlignment="1">
      <alignment horizontal="center" vertical="center" wrapText="1"/>
    </xf>
    <xf numFmtId="259" fontId="293" fillId="0" borderId="1" xfId="4273" quotePrefix="1" applyNumberFormat="1" applyFont="1" applyFill="1" applyBorder="1" applyAlignment="1">
      <alignment horizontal="right" vertical="center" wrapText="1"/>
    </xf>
    <xf numFmtId="3" fontId="292" fillId="0" borderId="0" xfId="19" applyNumberFormat="1" applyFont="1" applyAlignment="1">
      <alignment vertical="center" wrapText="1"/>
    </xf>
    <xf numFmtId="4" fontId="18" fillId="0" borderId="1" xfId="19" quotePrefix="1" applyNumberFormat="1" applyFont="1" applyBorder="1" applyAlignment="1">
      <alignment horizontal="center" vertical="center" wrapText="1"/>
    </xf>
    <xf numFmtId="3" fontId="18" fillId="0" borderId="1" xfId="4275" applyNumberFormat="1" applyFont="1" applyBorder="1" applyAlignment="1">
      <alignment horizontal="left" vertical="center" wrapText="1"/>
    </xf>
    <xf numFmtId="49" fontId="150" fillId="0" borderId="1" xfId="19" applyNumberFormat="1" applyFont="1" applyBorder="1" applyAlignment="1">
      <alignment horizontal="center" vertical="center"/>
    </xf>
    <xf numFmtId="1" fontId="150" fillId="0" borderId="1" xfId="19" applyNumberFormat="1" applyFont="1" applyBorder="1" applyAlignment="1">
      <alignment horizontal="left" vertical="center" wrapText="1"/>
    </xf>
    <xf numFmtId="1" fontId="150" fillId="0" borderId="1" xfId="19" applyNumberFormat="1" applyFont="1" applyBorder="1" applyAlignment="1">
      <alignment horizontal="center" vertical="center" wrapText="1"/>
    </xf>
    <xf numFmtId="3" fontId="150" fillId="0" borderId="1" xfId="19" quotePrefix="1" applyNumberFormat="1" applyFont="1" applyBorder="1" applyAlignment="1">
      <alignment horizontal="right" vertical="center" wrapText="1"/>
    </xf>
    <xf numFmtId="259" fontId="150" fillId="0" borderId="1" xfId="4273" applyNumberFormat="1" applyFont="1" applyFill="1" applyBorder="1" applyAlignment="1">
      <alignment horizontal="center" vertical="center" wrapText="1"/>
    </xf>
    <xf numFmtId="1" fontId="295" fillId="0" borderId="0" xfId="19" applyNumberFormat="1" applyFont="1" applyAlignment="1">
      <alignment vertical="center"/>
    </xf>
    <xf numFmtId="4" fontId="150" fillId="0" borderId="1" xfId="19" quotePrefix="1" applyNumberFormat="1" applyFont="1" applyBorder="1" applyAlignment="1">
      <alignment horizontal="center" vertical="center" wrapText="1"/>
    </xf>
    <xf numFmtId="1" fontId="150" fillId="0" borderId="1" xfId="19" applyNumberFormat="1" applyFont="1" applyBorder="1" applyAlignment="1">
      <alignment vertical="center" wrapText="1"/>
    </xf>
    <xf numFmtId="3" fontId="150" fillId="0" borderId="1" xfId="19" quotePrefix="1" applyNumberFormat="1" applyFont="1" applyBorder="1" applyAlignment="1">
      <alignment vertical="center" wrapText="1"/>
    </xf>
    <xf numFmtId="1" fontId="296" fillId="0" borderId="1" xfId="19" applyNumberFormat="1" applyFont="1" applyBorder="1" applyAlignment="1">
      <alignment vertical="center" wrapText="1"/>
    </xf>
    <xf numFmtId="49" fontId="150" fillId="0" borderId="1" xfId="19" quotePrefix="1" applyNumberFormat="1" applyFont="1" applyBorder="1" applyAlignment="1">
      <alignment horizontal="center" vertical="center"/>
    </xf>
    <xf numFmtId="0" fontId="150" fillId="0" borderId="1" xfId="4277" applyFont="1" applyBorder="1" applyAlignment="1">
      <alignment vertical="center" wrapText="1"/>
    </xf>
    <xf numFmtId="4" fontId="150" fillId="0" borderId="1" xfId="19" applyNumberFormat="1" applyFont="1" applyBorder="1" applyAlignment="1">
      <alignment horizontal="center" vertical="center" wrapText="1"/>
    </xf>
    <xf numFmtId="1" fontId="150" fillId="0" borderId="1" xfId="19" applyNumberFormat="1" applyFont="1" applyBorder="1" applyAlignment="1">
      <alignment horizontal="center" vertical="center"/>
    </xf>
    <xf numFmtId="0" fontId="150" fillId="0" borderId="1" xfId="0" applyFont="1" applyBorder="1" applyAlignment="1">
      <alignment vertical="center" wrapText="1"/>
    </xf>
    <xf numFmtId="259" fontId="150" fillId="0" borderId="1" xfId="4273" applyNumberFormat="1" applyFont="1" applyFill="1" applyBorder="1" applyAlignment="1">
      <alignment horizontal="right" vertical="center" wrapText="1"/>
    </xf>
    <xf numFmtId="0" fontId="150" fillId="0" borderId="1" xfId="0" applyFont="1" applyBorder="1" applyAlignment="1">
      <alignment vertical="center"/>
    </xf>
    <xf numFmtId="4" fontId="18" fillId="0" borderId="1" xfId="0" applyNumberFormat="1" applyFont="1" applyBorder="1" applyAlignment="1">
      <alignment horizontal="center" vertical="center" wrapText="1"/>
    </xf>
    <xf numFmtId="200" fontId="18" fillId="0" borderId="1" xfId="1855" quotePrefix="1" applyNumberFormat="1" applyFont="1" applyBorder="1" applyAlignment="1">
      <alignment horizontal="center" vertical="center" wrapText="1"/>
    </xf>
    <xf numFmtId="340" fontId="150" fillId="0" borderId="1" xfId="4273" quotePrefix="1" applyNumberFormat="1" applyFont="1" applyFill="1" applyBorder="1" applyAlignment="1">
      <alignment horizontal="right" vertical="center" wrapText="1"/>
    </xf>
    <xf numFmtId="200" fontId="150" fillId="0" borderId="1" xfId="1855" quotePrefix="1" applyNumberFormat="1" applyFont="1" applyBorder="1" applyAlignment="1">
      <alignment horizontal="center" vertical="center" wrapText="1"/>
    </xf>
    <xf numFmtId="341" fontId="295" fillId="0" borderId="0" xfId="19" applyNumberFormat="1" applyFont="1" applyAlignment="1">
      <alignment vertical="center"/>
    </xf>
    <xf numFmtId="259" fontId="295" fillId="0" borderId="0" xfId="4273" applyNumberFormat="1" applyFont="1" applyFill="1" applyAlignment="1">
      <alignment vertical="center"/>
    </xf>
    <xf numFmtId="3" fontId="291" fillId="0" borderId="1" xfId="19" quotePrefix="1" applyNumberFormat="1" applyFont="1" applyBorder="1" applyAlignment="1">
      <alignment horizontal="center" vertical="center" wrapText="1"/>
    </xf>
    <xf numFmtId="3" fontId="291" fillId="0" borderId="1" xfId="19" quotePrefix="1" applyNumberFormat="1" applyFont="1" applyBorder="1" applyAlignment="1">
      <alignment horizontal="left" vertical="center" wrapText="1"/>
    </xf>
    <xf numFmtId="1" fontId="291" fillId="0" borderId="1" xfId="19" applyNumberFormat="1" applyFont="1" applyBorder="1" applyAlignment="1">
      <alignment horizontal="center" vertical="center" wrapText="1"/>
    </xf>
    <xf numFmtId="259" fontId="291" fillId="0" borderId="1" xfId="4273" applyNumberFormat="1" applyFont="1" applyFill="1" applyBorder="1" applyAlignment="1">
      <alignment horizontal="center" vertical="center" wrapText="1"/>
    </xf>
    <xf numFmtId="259" fontId="291" fillId="0" borderId="1" xfId="4273" quotePrefix="1" applyNumberFormat="1" applyFont="1" applyFill="1" applyBorder="1" applyAlignment="1">
      <alignment horizontal="right" vertical="center" wrapText="1"/>
    </xf>
    <xf numFmtId="200" fontId="291" fillId="0" borderId="1" xfId="1855" quotePrefix="1" applyNumberFormat="1" applyFont="1" applyBorder="1" applyAlignment="1">
      <alignment horizontal="center" vertical="center" wrapText="1"/>
    </xf>
    <xf numFmtId="3" fontId="292" fillId="0" borderId="1" xfId="19" quotePrefix="1" applyNumberFormat="1" applyFont="1" applyBorder="1" applyAlignment="1">
      <alignment horizontal="center" vertical="center" wrapText="1"/>
    </xf>
    <xf numFmtId="3" fontId="292" fillId="0" borderId="1" xfId="19" quotePrefix="1" applyNumberFormat="1" applyFont="1" applyBorder="1" applyAlignment="1">
      <alignment horizontal="left" vertical="center" wrapText="1"/>
    </xf>
    <xf numFmtId="1" fontId="292" fillId="0" borderId="1" xfId="19" applyNumberFormat="1" applyFont="1" applyBorder="1" applyAlignment="1">
      <alignment horizontal="center" vertical="center" wrapText="1"/>
    </xf>
    <xf numFmtId="259" fontId="292" fillId="0" borderId="1" xfId="4273" applyNumberFormat="1" applyFont="1" applyFill="1" applyBorder="1" applyAlignment="1">
      <alignment horizontal="center" vertical="center" wrapText="1"/>
    </xf>
    <xf numFmtId="259" fontId="292" fillId="0" borderId="1" xfId="4273" quotePrefix="1" applyNumberFormat="1" applyFont="1" applyFill="1" applyBorder="1" applyAlignment="1">
      <alignment horizontal="right" vertical="center" wrapText="1"/>
    </xf>
    <xf numFmtId="200" fontId="292" fillId="0" borderId="1" xfId="1855" quotePrefix="1" applyNumberFormat="1" applyFont="1" applyBorder="1" applyAlignment="1">
      <alignment horizontal="center" vertical="center" wrapText="1"/>
    </xf>
    <xf numFmtId="1" fontId="292" fillId="0" borderId="0" xfId="19" applyNumberFormat="1" applyFont="1" applyAlignment="1">
      <alignment vertical="center"/>
    </xf>
    <xf numFmtId="259" fontId="18" fillId="0" borderId="1" xfId="4273" applyNumberFormat="1" applyFont="1" applyFill="1" applyBorder="1" applyAlignment="1">
      <alignment horizontal="center" vertical="center" wrapText="1"/>
    </xf>
    <xf numFmtId="3" fontId="18" fillId="0" borderId="1" xfId="19" quotePrefix="1" applyNumberFormat="1" applyFont="1" applyBorder="1" applyAlignment="1">
      <alignment horizontal="right" vertical="center" wrapText="1"/>
    </xf>
    <xf numFmtId="0" fontId="271" fillId="0" borderId="1" xfId="0" applyFont="1" applyBorder="1" applyAlignment="1">
      <alignment vertical="center" wrapText="1"/>
    </xf>
    <xf numFmtId="200" fontId="150" fillId="0" borderId="1" xfId="1855" quotePrefix="1" applyNumberFormat="1" applyFont="1" applyBorder="1" applyAlignment="1">
      <alignment vertical="center" wrapText="1"/>
    </xf>
    <xf numFmtId="1" fontId="150" fillId="0" borderId="0" xfId="19" applyNumberFormat="1" applyFont="1" applyAlignment="1">
      <alignment vertical="center"/>
    </xf>
    <xf numFmtId="3" fontId="18" fillId="0" borderId="1" xfId="4275" applyNumberFormat="1" applyFont="1" applyBorder="1" applyAlignment="1">
      <alignment horizontal="center" vertical="center" wrapText="1"/>
    </xf>
    <xf numFmtId="0" fontId="18" fillId="0" borderId="1" xfId="130" applyFont="1" applyBorder="1" applyAlignment="1">
      <alignment horizontal="left" vertical="center" wrapText="1"/>
    </xf>
    <xf numFmtId="1" fontId="295" fillId="0" borderId="1" xfId="19" applyNumberFormat="1" applyFont="1" applyBorder="1" applyAlignment="1">
      <alignment horizontal="center" vertical="center" wrapText="1"/>
    </xf>
    <xf numFmtId="259" fontId="18" fillId="0" borderId="1" xfId="4273" applyNumberFormat="1" applyFont="1" applyFill="1" applyBorder="1" applyAlignment="1">
      <alignment horizontal="right" vertical="center" wrapText="1"/>
    </xf>
    <xf numFmtId="259" fontId="291" fillId="0" borderId="1" xfId="4273" applyNumberFormat="1" applyFont="1" applyFill="1" applyBorder="1" applyAlignment="1">
      <alignment horizontal="right" vertical="center" wrapText="1"/>
    </xf>
    <xf numFmtId="0" fontId="291" fillId="0" borderId="1" xfId="0" applyFont="1" applyBorder="1" applyAlignment="1">
      <alignment vertical="center" wrapText="1"/>
    </xf>
    <xf numFmtId="0" fontId="150" fillId="0" borderId="1" xfId="2739" applyFont="1" applyBorder="1" applyAlignment="1">
      <alignment horizontal="center" vertical="center" wrapText="1"/>
    </xf>
    <xf numFmtId="0" fontId="150" fillId="0" borderId="1" xfId="2739" applyFont="1" applyBorder="1" applyAlignment="1">
      <alignment vertical="center" wrapText="1"/>
    </xf>
    <xf numFmtId="3" fontId="150" fillId="0" borderId="1" xfId="0" applyNumberFormat="1" applyFont="1" applyBorder="1" applyAlignment="1">
      <alignment vertical="center"/>
    </xf>
    <xf numFmtId="49" fontId="295" fillId="0" borderId="1" xfId="19" quotePrefix="1" applyNumberFormat="1" applyFont="1" applyBorder="1" applyAlignment="1">
      <alignment horizontal="center" vertical="center"/>
    </xf>
    <xf numFmtId="1" fontId="295" fillId="0" borderId="1" xfId="19" applyNumberFormat="1" applyFont="1" applyBorder="1" applyAlignment="1">
      <alignment vertical="center" wrapText="1"/>
    </xf>
    <xf numFmtId="3" fontId="295" fillId="0" borderId="1" xfId="19" quotePrefix="1" applyNumberFormat="1" applyFont="1" applyBorder="1" applyAlignment="1">
      <alignment vertical="center" wrapText="1"/>
    </xf>
    <xf numFmtId="259" fontId="295" fillId="0" borderId="1" xfId="4273" applyNumberFormat="1" applyFont="1" applyFill="1" applyBorder="1" applyAlignment="1">
      <alignment horizontal="center" vertical="center" wrapText="1"/>
    </xf>
    <xf numFmtId="259" fontId="295" fillId="0" borderId="1" xfId="4273" quotePrefix="1" applyNumberFormat="1" applyFont="1" applyFill="1" applyBorder="1" applyAlignment="1">
      <alignment horizontal="right" vertical="center" wrapText="1"/>
    </xf>
    <xf numFmtId="1" fontId="296" fillId="0" borderId="1" xfId="19" applyNumberFormat="1" applyFont="1" applyBorder="1" applyAlignment="1">
      <alignment horizontal="center" vertical="center" wrapText="1"/>
    </xf>
    <xf numFmtId="259" fontId="296" fillId="0" borderId="1" xfId="4273" applyNumberFormat="1" applyFont="1" applyFill="1" applyBorder="1" applyAlignment="1">
      <alignment horizontal="center" vertical="center" wrapText="1"/>
    </xf>
    <xf numFmtId="1" fontId="294" fillId="0" borderId="0" xfId="19" applyNumberFormat="1" applyFont="1" applyAlignment="1">
      <alignment vertical="center"/>
    </xf>
    <xf numFmtId="1" fontId="296" fillId="0" borderId="0" xfId="19" applyNumberFormat="1" applyFont="1" applyAlignment="1">
      <alignment vertical="center"/>
    </xf>
    <xf numFmtId="0" fontId="18" fillId="0" borderId="1" xfId="2739" quotePrefix="1" applyFont="1" applyBorder="1" applyAlignment="1">
      <alignment horizontal="center" vertical="center" wrapText="1"/>
    </xf>
    <xf numFmtId="0" fontId="18" fillId="0" borderId="1" xfId="4277" applyFont="1" applyBorder="1" applyAlignment="1">
      <alignment vertical="center" wrapText="1"/>
    </xf>
    <xf numFmtId="0" fontId="18" fillId="0" borderId="1" xfId="2739" applyFont="1" applyBorder="1" applyAlignment="1">
      <alignment horizontal="center" vertical="center"/>
    </xf>
    <xf numFmtId="3" fontId="297" fillId="0" borderId="1" xfId="19" quotePrefix="1" applyNumberFormat="1" applyFont="1" applyBorder="1" applyAlignment="1">
      <alignment vertical="center" wrapText="1"/>
    </xf>
    <xf numFmtId="259" fontId="298" fillId="0" borderId="1" xfId="4273" quotePrefix="1" applyNumberFormat="1" applyFont="1" applyFill="1" applyBorder="1" applyAlignment="1">
      <alignment horizontal="right" vertical="center" wrapText="1"/>
    </xf>
    <xf numFmtId="200" fontId="18" fillId="0" borderId="1" xfId="1855" applyNumberFormat="1" applyFont="1" applyBorder="1" applyAlignment="1">
      <alignment horizontal="center" vertical="center" wrapText="1"/>
    </xf>
    <xf numFmtId="1" fontId="18" fillId="0" borderId="0" xfId="19" applyNumberFormat="1" applyFont="1" applyAlignment="1">
      <alignment vertical="center"/>
    </xf>
    <xf numFmtId="0" fontId="150" fillId="0" borderId="1" xfId="2739" quotePrefix="1" applyFont="1" applyBorder="1" applyAlignment="1">
      <alignment horizontal="center" vertical="center" wrapText="1"/>
    </xf>
    <xf numFmtId="0" fontId="150" fillId="0" borderId="1" xfId="2739" applyFont="1" applyBorder="1" applyAlignment="1">
      <alignment horizontal="center" vertical="center"/>
    </xf>
    <xf numFmtId="340" fontId="18" fillId="0" borderId="1" xfId="4273" quotePrefix="1" applyNumberFormat="1" applyFont="1" applyFill="1" applyBorder="1" applyAlignment="1">
      <alignment horizontal="right" vertical="center" wrapText="1"/>
    </xf>
    <xf numFmtId="200" fontId="150" fillId="0" borderId="1" xfId="1855" applyNumberFormat="1" applyFont="1" applyBorder="1" applyAlignment="1">
      <alignment horizontal="center" vertical="center" wrapText="1"/>
    </xf>
    <xf numFmtId="3" fontId="18" fillId="0" borderId="1" xfId="19" applyNumberFormat="1" applyFont="1" applyBorder="1" applyAlignment="1">
      <alignment horizontal="center" vertical="center" wrapText="1"/>
    </xf>
    <xf numFmtId="200" fontId="18" fillId="0" borderId="1" xfId="1855" applyNumberFormat="1" applyFont="1" applyBorder="1" applyAlignment="1">
      <alignment vertical="center" wrapText="1"/>
    </xf>
    <xf numFmtId="0" fontId="18" fillId="0" borderId="1" xfId="2739" applyFont="1" applyBorder="1" applyAlignment="1">
      <alignment vertical="center" wrapText="1"/>
    </xf>
    <xf numFmtId="1" fontId="293" fillId="0" borderId="1" xfId="19" applyNumberFormat="1" applyFont="1" applyBorder="1" applyAlignment="1">
      <alignment horizontal="center" vertical="center" wrapText="1"/>
    </xf>
    <xf numFmtId="259" fontId="18" fillId="0" borderId="16" xfId="4273" applyNumberFormat="1" applyFont="1" applyFill="1" applyBorder="1" applyAlignment="1">
      <alignment horizontal="center" vertical="center" wrapText="1"/>
    </xf>
    <xf numFmtId="3" fontId="18" fillId="0" borderId="1" xfId="4275" quotePrefix="1" applyNumberFormat="1" applyFont="1" applyBorder="1" applyAlignment="1">
      <alignment horizontal="center" vertical="center" wrapText="1"/>
    </xf>
    <xf numFmtId="0" fontId="298" fillId="0" borderId="1" xfId="2739" quotePrefix="1" applyFont="1" applyBorder="1" applyAlignment="1">
      <alignment horizontal="center" vertical="center" wrapText="1"/>
    </xf>
    <xf numFmtId="0" fontId="298" fillId="0" borderId="1" xfId="2739" applyFont="1" applyBorder="1" applyAlignment="1">
      <alignment vertical="center" wrapText="1"/>
    </xf>
    <xf numFmtId="0" fontId="298" fillId="0" borderId="1" xfId="2739" applyFont="1" applyBorder="1" applyAlignment="1">
      <alignment horizontal="center" vertical="center"/>
    </xf>
    <xf numFmtId="1" fontId="299" fillId="0" borderId="1" xfId="19" applyNumberFormat="1" applyFont="1" applyBorder="1" applyAlignment="1">
      <alignment horizontal="center" vertical="center" wrapText="1"/>
    </xf>
    <xf numFmtId="1" fontId="298" fillId="0" borderId="1" xfId="19" quotePrefix="1" applyNumberFormat="1" applyFont="1" applyBorder="1" applyAlignment="1">
      <alignment horizontal="center" vertical="center" wrapText="1"/>
    </xf>
    <xf numFmtId="259" fontId="284" fillId="0" borderId="16" xfId="45" quotePrefix="1" applyNumberFormat="1" applyFont="1" applyFill="1" applyBorder="1" applyAlignment="1">
      <alignment horizontal="center" vertical="center" wrapText="1"/>
    </xf>
    <xf numFmtId="259" fontId="284" fillId="0" borderId="16" xfId="45" quotePrefix="1" applyNumberFormat="1" applyFont="1" applyFill="1" applyBorder="1" applyAlignment="1">
      <alignment horizontal="right" vertical="center" wrapText="1"/>
    </xf>
    <xf numFmtId="259" fontId="298" fillId="0" borderId="1" xfId="4273" applyNumberFormat="1" applyFont="1" applyFill="1" applyBorder="1" applyAlignment="1">
      <alignment horizontal="right" vertical="center" wrapText="1"/>
    </xf>
    <xf numFmtId="200" fontId="298" fillId="0" borderId="1" xfId="1855" applyNumberFormat="1" applyFont="1" applyBorder="1" applyAlignment="1">
      <alignment horizontal="center" vertical="center" wrapText="1"/>
    </xf>
    <xf numFmtId="1" fontId="299" fillId="0" borderId="0" xfId="19" applyNumberFormat="1" applyFont="1" applyAlignment="1">
      <alignment vertical="center"/>
    </xf>
    <xf numFmtId="0" fontId="150" fillId="0" borderId="1" xfId="130" applyFont="1" applyBorder="1" applyAlignment="1">
      <alignment vertical="center" wrapText="1"/>
    </xf>
    <xf numFmtId="49" fontId="296" fillId="0" borderId="1" xfId="19" applyNumberFormat="1" applyFont="1" applyBorder="1" applyAlignment="1">
      <alignment horizontal="center" vertical="center"/>
    </xf>
    <xf numFmtId="49" fontId="18" fillId="0" borderId="1" xfId="19" quotePrefix="1" applyNumberFormat="1" applyFont="1" applyBorder="1" applyAlignment="1">
      <alignment horizontal="center" vertical="center"/>
    </xf>
    <xf numFmtId="0" fontId="18" fillId="0" borderId="1" xfId="130" applyFont="1" applyBorder="1" applyAlignment="1">
      <alignment vertical="center" wrapText="1"/>
    </xf>
    <xf numFmtId="0" fontId="291" fillId="0" borderId="1" xfId="4308" applyFont="1" applyBorder="1" applyAlignment="1">
      <alignment vertical="center" wrapText="1"/>
    </xf>
    <xf numFmtId="200" fontId="291" fillId="0" borderId="1" xfId="1855" applyNumberFormat="1" applyFont="1" applyBorder="1" applyAlignment="1">
      <alignment horizontal="center" vertical="center" wrapText="1"/>
    </xf>
    <xf numFmtId="259" fontId="293" fillId="0" borderId="1" xfId="4273" applyNumberFormat="1" applyFont="1" applyFill="1" applyBorder="1" applyAlignment="1">
      <alignment horizontal="right" vertical="center" wrapText="1"/>
    </xf>
    <xf numFmtId="200" fontId="150" fillId="0" borderId="1" xfId="1855" applyNumberFormat="1" applyFont="1" applyBorder="1" applyAlignment="1">
      <alignment horizontal="left" vertical="center"/>
    </xf>
    <xf numFmtId="259" fontId="291" fillId="0" borderId="1" xfId="1699" applyNumberFormat="1" applyFont="1" applyFill="1" applyBorder="1" applyAlignment="1">
      <alignment horizontal="center" vertical="center" wrapText="1"/>
    </xf>
    <xf numFmtId="3" fontId="300" fillId="0" borderId="1" xfId="19" quotePrefix="1" applyNumberFormat="1" applyFont="1" applyBorder="1" applyAlignment="1">
      <alignment horizontal="right" vertical="center" wrapText="1"/>
    </xf>
    <xf numFmtId="3" fontId="300" fillId="0" borderId="1" xfId="19" quotePrefix="1" applyNumberFormat="1" applyFont="1" applyBorder="1" applyAlignment="1">
      <alignment vertical="center" wrapText="1"/>
    </xf>
    <xf numFmtId="259" fontId="296" fillId="0" borderId="1" xfId="4273" quotePrefix="1" applyNumberFormat="1" applyFont="1" applyFill="1" applyBorder="1" applyAlignment="1">
      <alignment horizontal="right" vertical="center" wrapText="1"/>
    </xf>
    <xf numFmtId="340" fontId="296" fillId="0" borderId="1" xfId="4273" quotePrefix="1" applyNumberFormat="1" applyFont="1" applyFill="1" applyBorder="1" applyAlignment="1">
      <alignment horizontal="right" vertical="center" wrapText="1"/>
    </xf>
    <xf numFmtId="1" fontId="301" fillId="0" borderId="0" xfId="19" applyNumberFormat="1" applyFont="1" applyAlignment="1">
      <alignment vertical="center"/>
    </xf>
    <xf numFmtId="1" fontId="302" fillId="0" borderId="0" xfId="19" applyNumberFormat="1" applyFont="1" applyAlignment="1">
      <alignment vertical="center"/>
    </xf>
    <xf numFmtId="1" fontId="271" fillId="0" borderId="0" xfId="19" applyNumberFormat="1" applyFont="1" applyAlignment="1">
      <alignment vertical="center"/>
    </xf>
    <xf numFmtId="1" fontId="18" fillId="0" borderId="1" xfId="4275" applyNumberFormat="1" applyFont="1" applyBorder="1" applyAlignment="1">
      <alignment horizontal="left" vertical="center" wrapText="1"/>
    </xf>
    <xf numFmtId="1" fontId="18" fillId="0" borderId="1" xfId="4275" applyNumberFormat="1" applyFont="1" applyBorder="1" applyAlignment="1">
      <alignment horizontal="center" vertical="center" wrapText="1"/>
    </xf>
    <xf numFmtId="259" fontId="18" fillId="0" borderId="1" xfId="4273" applyNumberFormat="1" applyFont="1" applyFill="1" applyBorder="1" applyAlignment="1">
      <alignment horizontal="right" vertical="center" wrapText="1" shrinkToFit="1"/>
    </xf>
    <xf numFmtId="1" fontId="288" fillId="0" borderId="0" xfId="19" applyNumberFormat="1" applyFont="1" applyAlignment="1">
      <alignment vertical="center"/>
    </xf>
    <xf numFmtId="1" fontId="150" fillId="0" borderId="1" xfId="4275" applyNumberFormat="1" applyFont="1" applyBorder="1" applyAlignment="1">
      <alignment horizontal="center" vertical="center" wrapText="1"/>
    </xf>
    <xf numFmtId="259" fontId="150" fillId="0" borderId="1" xfId="4273" applyNumberFormat="1" applyFont="1" applyFill="1" applyBorder="1" applyAlignment="1">
      <alignment horizontal="right" vertical="center" wrapText="1" shrinkToFit="1"/>
    </xf>
    <xf numFmtId="0" fontId="18" fillId="0" borderId="1" xfId="2739" applyFont="1" applyBorder="1" applyAlignment="1">
      <alignment horizontal="center" vertical="center" wrapText="1"/>
    </xf>
    <xf numFmtId="0" fontId="18" fillId="0" borderId="1" xfId="2668" applyFont="1" applyBorder="1" applyAlignment="1">
      <alignment vertical="center" wrapText="1"/>
    </xf>
    <xf numFmtId="49" fontId="18" fillId="0" borderId="1" xfId="130" applyNumberFormat="1" applyFont="1" applyBorder="1" applyAlignment="1">
      <alignment vertical="center" wrapText="1"/>
    </xf>
    <xf numFmtId="259" fontId="18" fillId="0" borderId="1" xfId="2739" applyNumberFormat="1" applyFont="1" applyBorder="1" applyAlignment="1">
      <alignment horizontal="center" vertical="center" wrapText="1"/>
    </xf>
    <xf numFmtId="1" fontId="18" fillId="0" borderId="1" xfId="19" applyNumberFormat="1" applyFont="1" applyBorder="1" applyAlignment="1">
      <alignment vertical="center" wrapText="1"/>
    </xf>
    <xf numFmtId="259" fontId="66" fillId="0" borderId="1" xfId="45" applyNumberFormat="1" applyFont="1" applyFill="1" applyBorder="1" applyAlignment="1">
      <alignment horizontal="center" vertical="center" wrapText="1"/>
    </xf>
    <xf numFmtId="259" fontId="66" fillId="0" borderId="1" xfId="45" quotePrefix="1" applyNumberFormat="1" applyFont="1" applyFill="1" applyBorder="1" applyAlignment="1">
      <alignment horizontal="right" vertical="center" wrapText="1"/>
    </xf>
    <xf numFmtId="259" fontId="66" fillId="0" borderId="1" xfId="45" quotePrefix="1" applyNumberFormat="1" applyFont="1" applyFill="1" applyBorder="1" applyAlignment="1">
      <alignment horizontal="center" vertical="center" wrapText="1"/>
    </xf>
    <xf numFmtId="259" fontId="296" fillId="0" borderId="1" xfId="4273" applyNumberFormat="1" applyFont="1" applyFill="1" applyBorder="1" applyAlignment="1">
      <alignment horizontal="right" vertical="center" wrapText="1"/>
    </xf>
    <xf numFmtId="200" fontId="296" fillId="0" borderId="1" xfId="1855" applyNumberFormat="1" applyFont="1" applyBorder="1" applyAlignment="1">
      <alignment horizontal="center" vertical="center" wrapText="1"/>
    </xf>
    <xf numFmtId="0" fontId="66" fillId="0" borderId="1" xfId="4308" applyFont="1" applyBorder="1" applyAlignment="1">
      <alignment horizontal="center" vertical="center" wrapText="1"/>
    </xf>
    <xf numFmtId="0" fontId="291" fillId="0" borderId="1" xfId="0" applyFont="1" applyBorder="1" applyAlignment="1">
      <alignment horizontal="center" vertical="center" wrapText="1"/>
    </xf>
    <xf numFmtId="0" fontId="150" fillId="0" borderId="1" xfId="0" applyFont="1" applyBorder="1" applyAlignment="1">
      <alignment horizontal="center" vertical="center" wrapText="1"/>
    </xf>
    <xf numFmtId="0" fontId="18" fillId="0" borderId="1" xfId="4309" applyFont="1" applyBorder="1" applyAlignment="1">
      <alignment vertical="center" wrapText="1"/>
    </xf>
    <xf numFmtId="3" fontId="296" fillId="0" borderId="1" xfId="19" quotePrefix="1" applyNumberFormat="1" applyFont="1" applyBorder="1" applyAlignment="1">
      <alignment horizontal="center" vertical="center" wrapText="1"/>
    </xf>
    <xf numFmtId="0" fontId="296" fillId="0" borderId="1" xfId="2739" applyFont="1" applyBorder="1" applyAlignment="1">
      <alignment vertical="center" wrapText="1"/>
    </xf>
    <xf numFmtId="0" fontId="291" fillId="0" borderId="1" xfId="4309" applyFont="1" applyBorder="1" applyAlignment="1">
      <alignment vertical="center" wrapText="1"/>
    </xf>
    <xf numFmtId="0" fontId="150" fillId="0" borderId="1" xfId="130" applyFont="1" applyBorder="1" applyAlignment="1">
      <alignment horizontal="center" vertical="center" wrapText="1"/>
    </xf>
    <xf numFmtId="0" fontId="18" fillId="0" borderId="1" xfId="130" applyFont="1" applyBorder="1" applyAlignment="1">
      <alignment horizontal="center" vertical="center" wrapText="1"/>
    </xf>
    <xf numFmtId="200" fontId="66" fillId="0" borderId="1" xfId="45" applyNumberFormat="1" applyFont="1" applyFill="1" applyBorder="1" applyAlignment="1">
      <alignment horizontal="right" vertical="center"/>
    </xf>
    <xf numFmtId="259" fontId="66" fillId="0" borderId="1" xfId="45" applyNumberFormat="1" applyFont="1" applyFill="1" applyBorder="1" applyAlignment="1">
      <alignment horizontal="right" vertical="center" wrapText="1" shrinkToFit="1"/>
    </xf>
    <xf numFmtId="49" fontId="295" fillId="0" borderId="1" xfId="19" applyNumberFormat="1" applyFont="1" applyBorder="1" applyAlignment="1">
      <alignment horizontal="center" vertical="center"/>
    </xf>
    <xf numFmtId="1" fontId="295" fillId="0" borderId="1" xfId="19" quotePrefix="1" applyNumberFormat="1" applyFont="1" applyBorder="1" applyAlignment="1">
      <alignment horizontal="center" vertical="center" wrapText="1"/>
    </xf>
    <xf numFmtId="259" fontId="295" fillId="0" borderId="1" xfId="4273" applyNumberFormat="1" applyFont="1" applyFill="1" applyBorder="1" applyAlignment="1">
      <alignment horizontal="right" vertical="center" wrapText="1"/>
    </xf>
    <xf numFmtId="1" fontId="296" fillId="0" borderId="1" xfId="19" quotePrefix="1" applyNumberFormat="1" applyFont="1" applyBorder="1" applyAlignment="1">
      <alignment horizontal="center" vertical="center" wrapText="1"/>
    </xf>
    <xf numFmtId="1" fontId="18" fillId="0" borderId="1" xfId="19" quotePrefix="1" applyNumberFormat="1" applyFont="1" applyBorder="1" applyAlignment="1">
      <alignment vertical="center" wrapText="1"/>
    </xf>
    <xf numFmtId="49" fontId="291" fillId="0" borderId="1" xfId="19" applyNumberFormat="1" applyFont="1" applyBorder="1" applyAlignment="1">
      <alignment horizontal="center" vertical="center"/>
    </xf>
    <xf numFmtId="49" fontId="291" fillId="0" borderId="1" xfId="130" applyNumberFormat="1" applyFont="1" applyBorder="1" applyAlignment="1">
      <alignment vertical="center" wrapText="1"/>
    </xf>
    <xf numFmtId="0" fontId="295" fillId="0" borderId="1" xfId="130" applyFont="1" applyBorder="1" applyAlignment="1">
      <alignment horizontal="center" vertical="center" wrapText="1"/>
    </xf>
    <xf numFmtId="49" fontId="18" fillId="0" borderId="1" xfId="19" applyNumberFormat="1" applyFont="1" applyBorder="1" applyAlignment="1">
      <alignment horizontal="center" vertical="center"/>
    </xf>
    <xf numFmtId="0" fontId="18" fillId="0" borderId="1" xfId="0" applyFont="1" applyBorder="1" applyAlignment="1">
      <alignment horizontal="left" vertical="center" wrapText="1"/>
    </xf>
    <xf numFmtId="0" fontId="18" fillId="0" borderId="1" xfId="2670" applyFont="1" applyBorder="1" applyAlignment="1">
      <alignment vertical="center" wrapText="1"/>
    </xf>
    <xf numFmtId="3" fontId="70" fillId="0" borderId="1" xfId="4275" quotePrefix="1" applyNumberFormat="1" applyFont="1" applyBorder="1" applyAlignment="1">
      <alignment vertical="center" wrapText="1"/>
    </xf>
    <xf numFmtId="3" fontId="70" fillId="0" borderId="1" xfId="4296" applyNumberFormat="1" applyFont="1" applyFill="1" applyBorder="1" applyAlignment="1">
      <alignment horizontal="right" vertical="center" shrinkToFit="1"/>
    </xf>
    <xf numFmtId="3" fontId="297" fillId="0" borderId="1" xfId="19" quotePrefix="1" applyNumberFormat="1" applyFont="1" applyBorder="1" applyAlignment="1">
      <alignment horizontal="right" vertical="center" wrapText="1"/>
    </xf>
    <xf numFmtId="288" fontId="18" fillId="0" borderId="1" xfId="19" applyNumberFormat="1" applyFont="1" applyBorder="1" applyAlignment="1">
      <alignment horizontal="center" vertical="center" wrapText="1"/>
    </xf>
    <xf numFmtId="259" fontId="18" fillId="0" borderId="1" xfId="130" applyNumberFormat="1" applyFont="1" applyBorder="1" applyAlignment="1">
      <alignment horizontal="center" vertical="center" wrapText="1"/>
    </xf>
    <xf numFmtId="0" fontId="150" fillId="0" borderId="1" xfId="2670" applyFont="1" applyBorder="1" applyAlignment="1">
      <alignment vertical="center" wrapText="1"/>
    </xf>
    <xf numFmtId="3" fontId="150" fillId="0" borderId="1" xfId="4275" quotePrefix="1" applyNumberFormat="1" applyFont="1" applyBorder="1" applyAlignment="1">
      <alignment horizontal="center" vertical="center" wrapText="1"/>
    </xf>
    <xf numFmtId="0" fontId="18" fillId="0" borderId="1" xfId="0" applyFont="1" applyBorder="1" applyAlignment="1">
      <alignment vertical="center" wrapText="1"/>
    </xf>
    <xf numFmtId="3" fontId="291" fillId="0" borderId="1" xfId="130" applyNumberFormat="1" applyFont="1" applyBorder="1" applyAlignment="1">
      <alignment horizontal="left" vertical="center" wrapText="1"/>
    </xf>
    <xf numFmtId="3" fontId="18" fillId="0" borderId="1" xfId="0" applyNumberFormat="1" applyFont="1" applyBorder="1" applyAlignment="1">
      <alignment horizontal="center" vertical="center" wrapText="1"/>
    </xf>
    <xf numFmtId="3" fontId="291" fillId="0" borderId="1" xfId="1244" applyNumberFormat="1" applyFont="1" applyFill="1" applyBorder="1" applyAlignment="1">
      <alignment horizontal="center" vertical="center" wrapText="1"/>
    </xf>
    <xf numFmtId="3" fontId="18" fillId="0" borderId="1" xfId="130" applyNumberFormat="1" applyFont="1" applyBorder="1" applyAlignment="1">
      <alignment horizontal="left" vertical="center" wrapText="1"/>
    </xf>
    <xf numFmtId="49" fontId="18" fillId="0" borderId="1" xfId="0" applyNumberFormat="1" applyFont="1" applyBorder="1" applyAlignment="1">
      <alignment horizontal="left" vertical="center" wrapText="1"/>
    </xf>
    <xf numFmtId="0" fontId="291" fillId="0" borderId="1" xfId="2668" applyFont="1" applyBorder="1" applyAlignment="1">
      <alignment horizontal="center" vertical="center" wrapText="1"/>
    </xf>
    <xf numFmtId="3" fontId="150" fillId="0" borderId="1" xfId="0" applyNumberFormat="1" applyFont="1" applyBorder="1" applyAlignment="1">
      <alignment horizontal="center" vertical="center" wrapText="1"/>
    </xf>
    <xf numFmtId="1" fontId="150" fillId="0" borderId="1" xfId="19" applyNumberFormat="1" applyFont="1" applyBorder="1" applyAlignment="1">
      <alignment vertical="center"/>
    </xf>
    <xf numFmtId="0" fontId="18" fillId="0" borderId="1" xfId="4310" quotePrefix="1" applyFont="1" applyBorder="1" applyAlignment="1">
      <alignment horizontal="center" vertical="center" wrapText="1"/>
    </xf>
    <xf numFmtId="0" fontId="18" fillId="0" borderId="1" xfId="4310" applyFont="1" applyBorder="1" applyAlignment="1">
      <alignment horizontal="left" vertical="center" wrapText="1"/>
    </xf>
    <xf numFmtId="259" fontId="18" fillId="0" borderId="0" xfId="4273" applyNumberFormat="1" applyFont="1" applyFill="1" applyAlignment="1">
      <alignment horizontal="center" vertical="center" wrapText="1"/>
    </xf>
    <xf numFmtId="1" fontId="296" fillId="0" borderId="4" xfId="19" applyNumberFormat="1" applyFont="1" applyBorder="1" applyAlignment="1">
      <alignment vertical="center" wrapText="1"/>
    </xf>
    <xf numFmtId="0" fontId="18" fillId="0" borderId="5" xfId="4310" quotePrefix="1" applyFont="1" applyBorder="1" applyAlignment="1">
      <alignment horizontal="center" vertical="center" wrapText="1"/>
    </xf>
    <xf numFmtId="1" fontId="18" fillId="0" borderId="6" xfId="19" applyNumberFormat="1" applyFont="1" applyBorder="1" applyAlignment="1">
      <alignment horizontal="center" vertical="center" wrapText="1"/>
    </xf>
    <xf numFmtId="3" fontId="18" fillId="0" borderId="2" xfId="4311" applyNumberFormat="1" applyFont="1" applyBorder="1" applyAlignment="1">
      <alignment vertical="center" wrapText="1"/>
    </xf>
    <xf numFmtId="3" fontId="18" fillId="0" borderId="1" xfId="19" applyNumberFormat="1" applyFont="1" applyBorder="1" applyAlignment="1">
      <alignment horizontal="left" vertical="center" wrapText="1"/>
    </xf>
    <xf numFmtId="0" fontId="18" fillId="0" borderId="1" xfId="4308" applyFont="1" applyBorder="1" applyAlignment="1">
      <alignment vertical="center" wrapText="1"/>
    </xf>
    <xf numFmtId="2" fontId="18" fillId="0" borderId="1" xfId="4311" applyNumberFormat="1" applyFont="1" applyBorder="1" applyAlignment="1">
      <alignment vertical="center" wrapText="1"/>
    </xf>
    <xf numFmtId="259" fontId="18" fillId="0" borderId="1" xfId="1699" quotePrefix="1" applyNumberFormat="1" applyFont="1" applyFill="1" applyBorder="1" applyAlignment="1">
      <alignment horizontal="center" vertical="center" wrapText="1"/>
    </xf>
    <xf numFmtId="259" fontId="18" fillId="0" borderId="1" xfId="1699" quotePrefix="1" applyNumberFormat="1" applyFont="1" applyFill="1" applyBorder="1" applyAlignment="1">
      <alignment horizontal="right" vertical="center" wrapText="1"/>
    </xf>
    <xf numFmtId="49" fontId="291" fillId="0" borderId="1" xfId="19" quotePrefix="1" applyNumberFormat="1" applyFont="1" applyBorder="1" applyAlignment="1">
      <alignment horizontal="center" vertical="center"/>
    </xf>
    <xf numFmtId="200" fontId="291" fillId="0" borderId="1" xfId="130" applyNumberFormat="1" applyFont="1" applyBorder="1" applyAlignment="1">
      <alignment horizontal="left" vertical="center" wrapText="1"/>
    </xf>
    <xf numFmtId="200" fontId="291" fillId="0" borderId="1" xfId="4312" applyNumberFormat="1" applyFont="1" applyFill="1" applyBorder="1" applyAlignment="1">
      <alignment horizontal="center" vertical="center" wrapText="1"/>
    </xf>
    <xf numFmtId="3" fontId="297" fillId="0" borderId="1" xfId="4275" quotePrefix="1" applyNumberFormat="1" applyFont="1" applyBorder="1" applyAlignment="1">
      <alignment vertical="center" wrapText="1"/>
    </xf>
    <xf numFmtId="259" fontId="66" fillId="0" borderId="16" xfId="45" applyNumberFormat="1" applyFont="1" applyFill="1" applyBorder="1" applyAlignment="1">
      <alignment horizontal="center" vertical="center" wrapText="1"/>
    </xf>
    <xf numFmtId="259" fontId="66" fillId="0" borderId="16" xfId="45" applyNumberFormat="1" applyFont="1" applyFill="1" applyBorder="1" applyAlignment="1">
      <alignment horizontal="right" vertical="center" wrapText="1"/>
    </xf>
    <xf numFmtId="49" fontId="294" fillId="0" borderId="1" xfId="19" applyNumberFormat="1" applyFont="1" applyBorder="1" applyAlignment="1">
      <alignment horizontal="center" vertical="center"/>
    </xf>
    <xf numFmtId="1" fontId="294" fillId="0" borderId="1" xfId="19" applyNumberFormat="1" applyFont="1" applyBorder="1" applyAlignment="1">
      <alignment vertical="center" wrapText="1"/>
    </xf>
    <xf numFmtId="1" fontId="294" fillId="0" borderId="1" xfId="19" applyNumberFormat="1" applyFont="1" applyBorder="1" applyAlignment="1">
      <alignment horizontal="center" vertical="center" wrapText="1"/>
    </xf>
    <xf numFmtId="259" fontId="294" fillId="0" borderId="1" xfId="4273" quotePrefix="1" applyNumberFormat="1" applyFont="1" applyFill="1" applyBorder="1" applyAlignment="1">
      <alignment horizontal="center" vertical="center" wrapText="1"/>
    </xf>
    <xf numFmtId="259" fontId="294" fillId="0" borderId="1" xfId="4273" quotePrefix="1" applyNumberFormat="1" applyFont="1" applyFill="1" applyBorder="1" applyAlignment="1">
      <alignment horizontal="right" vertical="center" wrapText="1"/>
    </xf>
    <xf numFmtId="1" fontId="150" fillId="0" borderId="1" xfId="19" quotePrefix="1" applyNumberFormat="1" applyFont="1" applyBorder="1" applyAlignment="1">
      <alignment horizontal="center" vertical="center" wrapText="1"/>
    </xf>
    <xf numFmtId="0" fontId="296" fillId="0" borderId="1" xfId="2739" applyFont="1" applyBorder="1" applyAlignment="1">
      <alignment horizontal="center" vertical="center" wrapText="1"/>
    </xf>
    <xf numFmtId="0" fontId="294" fillId="0" borderId="1" xfId="4308" applyFont="1" applyBorder="1" applyAlignment="1">
      <alignment vertical="center" wrapText="1"/>
    </xf>
    <xf numFmtId="3" fontId="296" fillId="0" borderId="1" xfId="0" applyNumberFormat="1" applyFont="1" applyBorder="1" applyAlignment="1">
      <alignment horizontal="center" vertical="center" wrapText="1"/>
    </xf>
    <xf numFmtId="3" fontId="303" fillId="0" borderId="1" xfId="19" quotePrefix="1" applyNumberFormat="1" applyFont="1" applyBorder="1" applyAlignment="1">
      <alignment vertical="center" wrapText="1"/>
    </xf>
    <xf numFmtId="1" fontId="116" fillId="0" borderId="1" xfId="4275" applyNumberFormat="1" applyFont="1" applyBorder="1" applyAlignment="1">
      <alignment horizontal="center" vertical="center" wrapText="1"/>
    </xf>
    <xf numFmtId="49" fontId="296" fillId="0" borderId="1" xfId="19" quotePrefix="1" applyNumberFormat="1" applyFont="1" applyBorder="1" applyAlignment="1">
      <alignment horizontal="center" vertical="center"/>
    </xf>
    <xf numFmtId="1" fontId="66" fillId="0" borderId="1" xfId="4275" applyNumberFormat="1" applyFont="1" applyBorder="1" applyAlignment="1">
      <alignment horizontal="center" vertical="center" wrapText="1"/>
    </xf>
    <xf numFmtId="0" fontId="18" fillId="0" borderId="1" xfId="4308" applyFont="1" applyBorder="1" applyAlignment="1">
      <alignment horizontal="center" vertical="center" wrapText="1"/>
    </xf>
    <xf numFmtId="200" fontId="18" fillId="0" borderId="1" xfId="1716" applyNumberFormat="1" applyFont="1" applyFill="1" applyBorder="1" applyAlignment="1">
      <alignment horizontal="center" vertical="center"/>
    </xf>
    <xf numFmtId="200" fontId="18" fillId="0" borderId="1" xfId="130" applyNumberFormat="1" applyFont="1" applyBorder="1" applyAlignment="1">
      <alignment horizontal="center" vertical="center" wrapText="1"/>
    </xf>
    <xf numFmtId="3" fontId="18" fillId="0" borderId="1" xfId="4313" applyNumberFormat="1" applyFont="1" applyBorder="1" applyAlignment="1">
      <alignment horizontal="right" vertical="center" wrapText="1"/>
    </xf>
    <xf numFmtId="3" fontId="297" fillId="0" borderId="1" xfId="4275" quotePrefix="1" applyNumberFormat="1" applyFont="1" applyBorder="1" applyAlignment="1">
      <alignment horizontal="right" vertical="center" wrapText="1"/>
    </xf>
    <xf numFmtId="3" fontId="294" fillId="0" borderId="1" xfId="19" quotePrefix="1" applyNumberFormat="1" applyFont="1" applyBorder="1" applyAlignment="1">
      <alignment horizontal="center" vertical="center" wrapText="1"/>
    </xf>
    <xf numFmtId="0" fontId="294" fillId="0" borderId="1" xfId="2739" applyFont="1" applyBorder="1" applyAlignment="1">
      <alignment vertical="center" wrapText="1"/>
    </xf>
    <xf numFmtId="259" fontId="294" fillId="0" borderId="1" xfId="4273" applyNumberFormat="1" applyFont="1" applyFill="1" applyBorder="1" applyAlignment="1">
      <alignment horizontal="center" vertical="center" wrapText="1"/>
    </xf>
    <xf numFmtId="0" fontId="291" fillId="0" borderId="1" xfId="130" applyFont="1" applyBorder="1" applyAlignment="1">
      <alignment horizontal="center" vertical="center" wrapText="1"/>
    </xf>
    <xf numFmtId="0" fontId="296" fillId="0" borderId="1" xfId="2739" quotePrefix="1" applyFont="1" applyBorder="1" applyAlignment="1">
      <alignment horizontal="center" vertical="center" wrapText="1"/>
    </xf>
    <xf numFmtId="0" fontId="296" fillId="0" borderId="1" xfId="130" applyFont="1" applyBorder="1" applyAlignment="1">
      <alignment vertical="center" wrapText="1"/>
    </xf>
    <xf numFmtId="0" fontId="291" fillId="0" borderId="1" xfId="130" applyFont="1" applyBorder="1" applyAlignment="1">
      <alignment horizontal="left" vertical="center" wrapText="1"/>
    </xf>
    <xf numFmtId="0" fontId="291" fillId="0" borderId="1" xfId="4314" applyFont="1" applyBorder="1" applyAlignment="1">
      <alignment horizontal="left" vertical="center" wrapText="1"/>
    </xf>
    <xf numFmtId="200" fontId="150" fillId="0" borderId="1" xfId="1699" quotePrefix="1" applyNumberFormat="1" applyFont="1" applyFill="1" applyBorder="1" applyAlignment="1">
      <alignment horizontal="center" vertical="center" wrapText="1"/>
    </xf>
    <xf numFmtId="259" fontId="293" fillId="0" borderId="1" xfId="4273" applyNumberFormat="1" applyFont="1" applyFill="1" applyBorder="1" applyAlignment="1">
      <alignment horizontal="center" vertical="center" wrapText="1"/>
    </xf>
    <xf numFmtId="0" fontId="150" fillId="0" borderId="4" xfId="130" applyFont="1" applyBorder="1" applyAlignment="1">
      <alignment horizontal="center" vertical="center" wrapText="1"/>
    </xf>
    <xf numFmtId="259" fontId="18" fillId="0" borderId="4" xfId="4273" quotePrefix="1" applyNumberFormat="1" applyFont="1" applyFill="1" applyBorder="1" applyAlignment="1">
      <alignment horizontal="right" vertical="center" wrapText="1"/>
    </xf>
    <xf numFmtId="0" fontId="18" fillId="0" borderId="4" xfId="130" applyFont="1" applyBorder="1" applyAlignment="1">
      <alignment horizontal="center" vertical="center" wrapText="1"/>
    </xf>
    <xf numFmtId="0" fontId="150" fillId="0" borderId="1" xfId="4308" applyFont="1" applyBorder="1" applyAlignment="1">
      <alignment vertical="center" wrapText="1"/>
    </xf>
    <xf numFmtId="259" fontId="296" fillId="0" borderId="4" xfId="4273" quotePrefix="1" applyNumberFormat="1" applyFont="1" applyFill="1" applyBorder="1" applyAlignment="1">
      <alignment horizontal="right" vertical="center" wrapText="1"/>
    </xf>
    <xf numFmtId="259" fontId="296" fillId="0" borderId="1" xfId="4273" quotePrefix="1" applyNumberFormat="1" applyFont="1" applyFill="1" applyBorder="1" applyAlignment="1">
      <alignment horizontal="center" vertical="center" wrapText="1"/>
    </xf>
    <xf numFmtId="259" fontId="18" fillId="0" borderId="1" xfId="4315" applyNumberFormat="1" applyFont="1" applyFill="1" applyBorder="1" applyAlignment="1">
      <alignment vertical="center" wrapText="1"/>
    </xf>
    <xf numFmtId="3" fontId="18" fillId="0" borderId="1" xfId="19" applyNumberFormat="1" applyFont="1" applyBorder="1" applyAlignment="1">
      <alignment horizontal="right" vertical="center"/>
    </xf>
    <xf numFmtId="49" fontId="18" fillId="0" borderId="1" xfId="19" applyNumberFormat="1" applyFont="1" applyBorder="1" applyAlignment="1">
      <alignment horizontal="left" vertical="center" wrapText="1"/>
    </xf>
    <xf numFmtId="0" fontId="9" fillId="0" borderId="1" xfId="2669" applyFont="1" applyBorder="1" applyAlignment="1">
      <alignment vertical="center" wrapText="1"/>
    </xf>
    <xf numFmtId="200" fontId="295" fillId="0" borderId="1" xfId="1855" applyNumberFormat="1" applyFont="1" applyBorder="1" applyAlignment="1">
      <alignment horizontal="center" vertical="center" wrapText="1"/>
    </xf>
    <xf numFmtId="259" fontId="294" fillId="0" borderId="1" xfId="4273" applyNumberFormat="1" applyFont="1" applyFill="1" applyBorder="1" applyAlignment="1">
      <alignment horizontal="right" vertical="center" wrapText="1"/>
    </xf>
    <xf numFmtId="200" fontId="294" fillId="0" borderId="1" xfId="1855" applyNumberFormat="1" applyFont="1" applyBorder="1" applyAlignment="1">
      <alignment horizontal="center" vertical="center" wrapText="1"/>
    </xf>
    <xf numFmtId="0" fontId="116" fillId="0" borderId="1" xfId="130" applyFont="1" applyBorder="1" applyAlignment="1">
      <alignment horizontal="center" vertical="center" wrapText="1"/>
    </xf>
    <xf numFmtId="3" fontId="291" fillId="0" borderId="1" xfId="4275" quotePrefix="1" applyNumberFormat="1" applyFont="1" applyBorder="1" applyAlignment="1">
      <alignment horizontal="center" vertical="center" wrapText="1"/>
    </xf>
    <xf numFmtId="200" fontId="18" fillId="0" borderId="1" xfId="1855" applyNumberFormat="1" applyFont="1" applyBorder="1" applyAlignment="1">
      <alignment horizontal="center" vertical="center"/>
    </xf>
    <xf numFmtId="259" fontId="295" fillId="0" borderId="1" xfId="4273" quotePrefix="1" applyNumberFormat="1" applyFont="1" applyFill="1" applyBorder="1" applyAlignment="1">
      <alignment horizontal="center" vertical="center" wrapText="1"/>
    </xf>
    <xf numFmtId="200" fontId="18" fillId="0" borderId="1" xfId="1855" applyNumberFormat="1" applyFont="1" applyBorder="1" applyAlignment="1">
      <alignment horizontal="left" vertical="center"/>
    </xf>
    <xf numFmtId="200" fontId="294" fillId="0" borderId="1" xfId="1855" applyNumberFormat="1" applyFont="1" applyBorder="1" applyAlignment="1">
      <alignment horizontal="left" vertical="center"/>
    </xf>
    <xf numFmtId="0" fontId="291" fillId="0" borderId="1" xfId="2668" applyFont="1" applyBorder="1" applyAlignment="1">
      <alignment vertical="center" wrapText="1"/>
    </xf>
    <xf numFmtId="0" fontId="291" fillId="0" borderId="1" xfId="130" applyFont="1" applyBorder="1" applyAlignment="1">
      <alignment vertical="center" wrapText="1"/>
    </xf>
    <xf numFmtId="0" fontId="295" fillId="0" borderId="1" xfId="2739" quotePrefix="1" applyFont="1" applyBorder="1" applyAlignment="1">
      <alignment horizontal="center" vertical="center" wrapText="1"/>
    </xf>
    <xf numFmtId="0" fontId="295" fillId="0" borderId="1" xfId="2739" applyFont="1" applyBorder="1" applyAlignment="1">
      <alignment vertical="center" wrapText="1"/>
    </xf>
    <xf numFmtId="0" fontId="295" fillId="0" borderId="1" xfId="2739" applyFont="1" applyBorder="1" applyAlignment="1">
      <alignment horizontal="center" vertical="center"/>
    </xf>
    <xf numFmtId="200" fontId="295" fillId="0" borderId="1" xfId="1855" applyNumberFormat="1" applyFont="1" applyBorder="1" applyAlignment="1">
      <alignment horizontal="center" vertical="center"/>
    </xf>
    <xf numFmtId="0" fontId="294" fillId="0" borderId="1" xfId="2739" applyFont="1" applyBorder="1" applyAlignment="1">
      <alignment horizontal="center" vertical="center"/>
    </xf>
    <xf numFmtId="200" fontId="294" fillId="0" borderId="1" xfId="1855" applyNumberFormat="1" applyFont="1" applyBorder="1" applyAlignment="1">
      <alignment horizontal="center" vertical="center"/>
    </xf>
    <xf numFmtId="3" fontId="291" fillId="0" borderId="1" xfId="1787" applyNumberFormat="1" applyFont="1" applyFill="1" applyBorder="1" applyAlignment="1">
      <alignment horizontal="center" vertical="center" wrapText="1"/>
    </xf>
    <xf numFmtId="0" fontId="291" fillId="0" borderId="1" xfId="4316" applyFont="1" applyBorder="1" applyAlignment="1">
      <alignment vertical="center" wrapText="1"/>
    </xf>
    <xf numFmtId="3" fontId="305" fillId="0" borderId="1" xfId="130" applyNumberFormat="1" applyFont="1" applyBorder="1" applyAlignment="1">
      <alignment horizontal="right" vertical="center"/>
    </xf>
    <xf numFmtId="3" fontId="150" fillId="0" borderId="1" xfId="19" applyNumberFormat="1" applyFont="1" applyBorder="1" applyAlignment="1">
      <alignment horizontal="center" vertical="center" wrapText="1"/>
    </xf>
    <xf numFmtId="3" fontId="150" fillId="0" borderId="1" xfId="4275" applyNumberFormat="1" applyFont="1" applyBorder="1" applyAlignment="1">
      <alignment horizontal="center" vertical="center" wrapText="1"/>
    </xf>
    <xf numFmtId="200" fontId="150" fillId="0" borderId="1" xfId="1855" applyNumberFormat="1" applyFont="1" applyBorder="1" applyAlignment="1">
      <alignment vertical="center" wrapText="1"/>
    </xf>
    <xf numFmtId="200" fontId="150" fillId="0" borderId="1" xfId="4275" applyNumberFormat="1" applyFont="1" applyBorder="1" applyAlignment="1">
      <alignment horizontal="center" vertical="center" wrapText="1" shrinkToFit="1"/>
    </xf>
    <xf numFmtId="200" fontId="150" fillId="0" borderId="1" xfId="4275" applyNumberFormat="1" applyFont="1" applyBorder="1" applyAlignment="1">
      <alignment horizontal="left" vertical="center" shrinkToFit="1"/>
    </xf>
    <xf numFmtId="200" fontId="296" fillId="0" borderId="1" xfId="4275" applyNumberFormat="1" applyFont="1" applyBorder="1" applyAlignment="1">
      <alignment horizontal="center" vertical="center" wrapText="1" shrinkToFit="1"/>
    </xf>
    <xf numFmtId="3" fontId="296" fillId="0" borderId="1" xfId="4275" applyNumberFormat="1" applyFont="1" applyBorder="1" applyAlignment="1">
      <alignment horizontal="center" vertical="center" wrapText="1"/>
    </xf>
    <xf numFmtId="200" fontId="18" fillId="0" borderId="1" xfId="4275" applyNumberFormat="1" applyFont="1" applyBorder="1" applyAlignment="1">
      <alignment horizontal="center" vertical="center" wrapText="1" shrinkToFit="1"/>
    </xf>
    <xf numFmtId="200" fontId="291" fillId="0" borderId="1" xfId="4275" applyNumberFormat="1" applyFont="1" applyBorder="1" applyAlignment="1">
      <alignment horizontal="left" vertical="center" wrapText="1"/>
    </xf>
    <xf numFmtId="1" fontId="291" fillId="0" borderId="1" xfId="4275" applyNumberFormat="1" applyFont="1" applyBorder="1" applyAlignment="1">
      <alignment horizontal="center" vertical="center" wrapText="1"/>
    </xf>
    <xf numFmtId="3" fontId="116" fillId="0" borderId="1" xfId="4275" applyNumberFormat="1" applyFont="1" applyBorder="1" applyAlignment="1">
      <alignment horizontal="center" vertical="center" wrapText="1"/>
    </xf>
    <xf numFmtId="49" fontId="296" fillId="0" borderId="1" xfId="4275" quotePrefix="1" applyNumberFormat="1" applyFont="1" applyBorder="1" applyAlignment="1">
      <alignment horizontal="center" vertical="center"/>
    </xf>
    <xf numFmtId="3" fontId="18" fillId="0" borderId="1" xfId="130" applyNumberFormat="1" applyFont="1" applyBorder="1" applyAlignment="1">
      <alignment horizontal="center" vertical="center" wrapText="1"/>
    </xf>
    <xf numFmtId="200" fontId="18" fillId="0" borderId="1" xfId="4275" applyNumberFormat="1" applyFont="1" applyBorder="1" applyAlignment="1">
      <alignment horizontal="left" vertical="center" wrapText="1"/>
    </xf>
    <xf numFmtId="3" fontId="18" fillId="0" borderId="1" xfId="0" applyNumberFormat="1" applyFont="1" applyBorder="1" applyAlignment="1">
      <alignment horizontal="right" vertical="center" wrapText="1" shrinkToFit="1"/>
    </xf>
    <xf numFmtId="3" fontId="150" fillId="0" borderId="1" xfId="130" applyNumberFormat="1" applyFont="1" applyBorder="1" applyAlignment="1">
      <alignment horizontal="center" vertical="center" wrapText="1"/>
    </xf>
    <xf numFmtId="1" fontId="150" fillId="0" borderId="1" xfId="4275" applyNumberFormat="1" applyFont="1" applyBorder="1" applyAlignment="1">
      <alignment vertical="center" wrapText="1"/>
    </xf>
    <xf numFmtId="259" fontId="150" fillId="0" borderId="2" xfId="4273" quotePrefix="1" applyNumberFormat="1" applyFont="1" applyFill="1" applyBorder="1" applyAlignment="1">
      <alignment horizontal="right" vertical="center" wrapText="1"/>
    </xf>
    <xf numFmtId="3" fontId="150" fillId="0" borderId="2" xfId="4275" applyNumberFormat="1" applyFont="1" applyBorder="1" applyAlignment="1">
      <alignment horizontal="center" vertical="center" wrapText="1"/>
    </xf>
    <xf numFmtId="3" fontId="291" fillId="0" borderId="1" xfId="130" applyNumberFormat="1" applyFont="1" applyBorder="1" applyAlignment="1">
      <alignment horizontal="center" vertical="center" wrapText="1"/>
    </xf>
    <xf numFmtId="1" fontId="291" fillId="0" borderId="1" xfId="4275" applyNumberFormat="1" applyFont="1" applyBorder="1" applyAlignment="1">
      <alignment vertical="center" wrapText="1"/>
    </xf>
    <xf numFmtId="259" fontId="18" fillId="0" borderId="2" xfId="4273" quotePrefix="1" applyNumberFormat="1" applyFont="1" applyFill="1" applyBorder="1" applyAlignment="1">
      <alignment horizontal="right" vertical="center" wrapText="1"/>
    </xf>
    <xf numFmtId="3" fontId="291" fillId="0" borderId="2" xfId="4275" applyNumberFormat="1" applyFont="1" applyBorder="1" applyAlignment="1">
      <alignment horizontal="center" vertical="center" wrapText="1"/>
    </xf>
    <xf numFmtId="3" fontId="150" fillId="0" borderId="1" xfId="130" applyNumberFormat="1" applyFont="1" applyBorder="1" applyAlignment="1">
      <alignment horizontal="left" vertical="center" wrapText="1"/>
    </xf>
    <xf numFmtId="3" fontId="66" fillId="0" borderId="1" xfId="130" applyNumberFormat="1" applyFont="1" applyBorder="1" applyAlignment="1">
      <alignment horizontal="left" vertical="center" wrapText="1"/>
    </xf>
    <xf numFmtId="1" fontId="66" fillId="0" borderId="1" xfId="19" applyNumberFormat="1" applyFont="1" applyBorder="1" applyAlignment="1">
      <alignment horizontal="right" vertical="center" wrapText="1"/>
    </xf>
    <xf numFmtId="0" fontId="116" fillId="0" borderId="16" xfId="130" applyFont="1" applyBorder="1" applyAlignment="1">
      <alignment horizontal="left" vertical="center" wrapText="1"/>
    </xf>
    <xf numFmtId="1" fontId="150" fillId="0" borderId="1" xfId="4275" applyNumberFormat="1" applyFont="1" applyBorder="1" applyAlignment="1">
      <alignment horizontal="center" vertical="center"/>
    </xf>
    <xf numFmtId="3" fontId="150" fillId="0" borderId="1" xfId="4275" applyNumberFormat="1" applyFont="1" applyBorder="1" applyAlignment="1">
      <alignment horizontal="left" vertical="center" wrapText="1"/>
    </xf>
    <xf numFmtId="248" fontId="150" fillId="0" borderId="1" xfId="4312" applyNumberFormat="1" applyFont="1" applyFill="1" applyBorder="1" applyAlignment="1">
      <alignment horizontal="left" vertical="center" wrapText="1"/>
    </xf>
    <xf numFmtId="1" fontId="18" fillId="0" borderId="1" xfId="4275" applyNumberFormat="1" applyFont="1" applyBorder="1" applyAlignment="1">
      <alignment vertical="center" wrapText="1"/>
    </xf>
    <xf numFmtId="259" fontId="18" fillId="0" borderId="1" xfId="0" applyNumberFormat="1" applyFont="1" applyBorder="1" applyAlignment="1">
      <alignment horizontal="center" vertical="center" wrapText="1"/>
    </xf>
    <xf numFmtId="3" fontId="291" fillId="0" borderId="1" xfId="4275" applyNumberFormat="1" applyFont="1" applyBorder="1" applyAlignment="1">
      <alignment horizontal="center" vertical="center" wrapText="1"/>
    </xf>
    <xf numFmtId="200" fontId="291" fillId="0" borderId="1" xfId="1716" applyNumberFormat="1" applyFont="1" applyFill="1" applyBorder="1" applyAlignment="1">
      <alignment horizontal="center" vertical="center"/>
    </xf>
    <xf numFmtId="3" fontId="291" fillId="0" borderId="1" xfId="4313" applyNumberFormat="1" applyFont="1" applyBorder="1" applyAlignment="1">
      <alignment horizontal="right" vertical="center" wrapText="1"/>
    </xf>
    <xf numFmtId="1" fontId="291" fillId="0" borderId="1" xfId="19" applyNumberFormat="1" applyFont="1" applyBorder="1" applyAlignment="1">
      <alignment vertical="center" wrapText="1"/>
    </xf>
    <xf numFmtId="0" fontId="291" fillId="0" borderId="1" xfId="4308" applyFont="1" applyBorder="1" applyAlignment="1">
      <alignment horizontal="center" vertical="center" wrapText="1"/>
    </xf>
    <xf numFmtId="3" fontId="291" fillId="0" borderId="1" xfId="0" applyNumberFormat="1" applyFont="1" applyBorder="1" applyAlignment="1">
      <alignment horizontal="center" vertical="center" wrapText="1"/>
    </xf>
    <xf numFmtId="200" fontId="291" fillId="0" borderId="1" xfId="130" applyNumberFormat="1" applyFont="1" applyBorder="1" applyAlignment="1">
      <alignment horizontal="center" vertical="center" wrapText="1"/>
    </xf>
    <xf numFmtId="1" fontId="291" fillId="0" borderId="1" xfId="4275" applyNumberFormat="1" applyFont="1" applyBorder="1" applyAlignment="1">
      <alignment horizontal="left" vertical="center" wrapText="1"/>
    </xf>
    <xf numFmtId="3" fontId="297" fillId="0" borderId="1" xfId="0" applyNumberFormat="1" applyFont="1" applyBorder="1" applyAlignment="1">
      <alignment horizontal="right" vertical="center"/>
    </xf>
    <xf numFmtId="259" fontId="291" fillId="0" borderId="1" xfId="0" applyNumberFormat="1" applyFont="1" applyBorder="1" applyAlignment="1">
      <alignment horizontal="center" vertical="center" wrapText="1"/>
    </xf>
    <xf numFmtId="3" fontId="302" fillId="0" borderId="1" xfId="4275" quotePrefix="1" applyNumberFormat="1" applyFont="1" applyBorder="1" applyAlignment="1">
      <alignment horizontal="center" vertical="center" wrapText="1"/>
    </xf>
    <xf numFmtId="1" fontId="302" fillId="0" borderId="1" xfId="4275" applyNumberFormat="1" applyFont="1" applyBorder="1" applyAlignment="1">
      <alignment horizontal="left" vertical="center" wrapText="1"/>
    </xf>
    <xf numFmtId="0" fontId="302" fillId="0" borderId="1" xfId="4308" applyFont="1" applyBorder="1" applyAlignment="1">
      <alignment vertical="center" wrapText="1"/>
    </xf>
    <xf numFmtId="3" fontId="302" fillId="0" borderId="1" xfId="4275" applyNumberFormat="1" applyFont="1" applyBorder="1" applyAlignment="1">
      <alignment horizontal="center" vertical="center" wrapText="1"/>
    </xf>
    <xf numFmtId="200" fontId="302" fillId="0" borderId="1" xfId="1716" applyNumberFormat="1" applyFont="1" applyFill="1" applyBorder="1" applyAlignment="1">
      <alignment horizontal="center" vertical="center"/>
    </xf>
    <xf numFmtId="200" fontId="302" fillId="0" borderId="1" xfId="130" applyNumberFormat="1" applyFont="1" applyBorder="1" applyAlignment="1">
      <alignment horizontal="center" vertical="center" wrapText="1"/>
    </xf>
    <xf numFmtId="3" fontId="302" fillId="0" borderId="1" xfId="4313" applyNumberFormat="1" applyFont="1" applyBorder="1" applyAlignment="1">
      <alignment horizontal="right" vertical="center" wrapText="1"/>
    </xf>
    <xf numFmtId="259" fontId="302" fillId="0" borderId="1" xfId="4273" applyNumberFormat="1" applyFont="1" applyFill="1" applyBorder="1" applyAlignment="1">
      <alignment horizontal="right" vertical="center" wrapText="1"/>
    </xf>
    <xf numFmtId="259" fontId="271" fillId="0" borderId="1" xfId="4273" quotePrefix="1" applyNumberFormat="1" applyFont="1" applyFill="1" applyBorder="1" applyAlignment="1">
      <alignment horizontal="right" vertical="center" wrapText="1"/>
    </xf>
    <xf numFmtId="259" fontId="302" fillId="0" borderId="1" xfId="4273" quotePrefix="1" applyNumberFormat="1" applyFont="1" applyFill="1" applyBorder="1" applyAlignment="1">
      <alignment horizontal="right" vertical="center" wrapText="1"/>
    </xf>
    <xf numFmtId="259" fontId="271" fillId="0" borderId="1" xfId="4273" applyNumberFormat="1" applyFont="1" applyFill="1" applyBorder="1" applyAlignment="1">
      <alignment horizontal="right" vertical="center" wrapText="1"/>
    </xf>
    <xf numFmtId="0" fontId="302" fillId="0" borderId="1" xfId="0" applyFont="1" applyBorder="1" applyAlignment="1">
      <alignment horizontal="center" vertical="center" wrapText="1"/>
    </xf>
    <xf numFmtId="0" fontId="271" fillId="0" borderId="1" xfId="0" applyFont="1" applyBorder="1" applyAlignment="1">
      <alignment horizontal="left" vertical="center"/>
    </xf>
    <xf numFmtId="3" fontId="150" fillId="0" borderId="1" xfId="19" applyNumberFormat="1" applyFont="1" applyBorder="1" applyAlignment="1">
      <alignment horizontal="right" vertical="center"/>
    </xf>
    <xf numFmtId="3" fontId="306" fillId="0" borderId="1" xfId="19" applyNumberFormat="1" applyFont="1" applyBorder="1" applyAlignment="1">
      <alignment horizontal="right" vertical="center" wrapText="1"/>
    </xf>
    <xf numFmtId="49" fontId="271" fillId="0" borderId="1" xfId="19" applyNumberFormat="1" applyFont="1" applyBorder="1" applyAlignment="1">
      <alignment horizontal="center" vertical="center"/>
    </xf>
    <xf numFmtId="1" fontId="271" fillId="0" borderId="1" xfId="19" applyNumberFormat="1" applyFont="1" applyBorder="1" applyAlignment="1">
      <alignment vertical="center" wrapText="1"/>
    </xf>
    <xf numFmtId="1" fontId="116" fillId="0" borderId="1" xfId="19" applyNumberFormat="1" applyFont="1" applyBorder="1" applyAlignment="1">
      <alignment horizontal="center" vertical="center" wrapText="1"/>
    </xf>
    <xf numFmtId="3" fontId="150" fillId="0" borderId="1" xfId="19" applyNumberFormat="1" applyFont="1" applyBorder="1" applyAlignment="1">
      <alignment horizontal="right" vertical="center" wrapText="1"/>
    </xf>
    <xf numFmtId="49" fontId="290" fillId="0" borderId="1" xfId="19" applyNumberFormat="1" applyFont="1" applyBorder="1" applyAlignment="1">
      <alignment horizontal="center" vertical="center"/>
    </xf>
    <xf numFmtId="1" fontId="290" fillId="0" borderId="1" xfId="19" applyNumberFormat="1" applyFont="1" applyBorder="1" applyAlignment="1">
      <alignment vertical="center" wrapText="1"/>
    </xf>
    <xf numFmtId="49" fontId="70" fillId="0" borderId="1" xfId="19" applyNumberFormat="1" applyFont="1" applyBorder="1" applyAlignment="1">
      <alignment horizontal="center" vertical="center"/>
    </xf>
    <xf numFmtId="0" fontId="70" fillId="0" borderId="1" xfId="4317" applyFont="1" applyBorder="1" applyAlignment="1">
      <alignment horizontal="left" vertical="center" wrapText="1"/>
    </xf>
    <xf numFmtId="3" fontId="18" fillId="0" borderId="1" xfId="19" applyNumberFormat="1" applyFont="1" applyBorder="1" applyAlignment="1">
      <alignment horizontal="right" vertical="center" wrapText="1"/>
    </xf>
    <xf numFmtId="1" fontId="70" fillId="0" borderId="1" xfId="19" applyNumberFormat="1" applyFont="1" applyBorder="1" applyAlignment="1">
      <alignment vertical="center" wrapText="1"/>
    </xf>
    <xf numFmtId="0" fontId="307" fillId="0" borderId="1" xfId="4308" applyFont="1" applyBorder="1" applyAlignment="1">
      <alignment vertical="center" wrapText="1"/>
    </xf>
    <xf numFmtId="3" fontId="18" fillId="0" borderId="1" xfId="19" applyNumberFormat="1" applyFont="1" applyBorder="1" applyAlignment="1">
      <alignment horizontal="center" vertical="center"/>
    </xf>
    <xf numFmtId="0" fontId="308" fillId="0" borderId="1" xfId="0" applyFont="1" applyBorder="1" applyAlignment="1">
      <alignment horizontal="center" vertical="center" wrapText="1"/>
    </xf>
    <xf numFmtId="259" fontId="18" fillId="0" borderId="1" xfId="4318" applyNumberFormat="1" applyFont="1" applyFill="1" applyBorder="1" applyAlignment="1">
      <alignment horizontal="right" vertical="center" wrapText="1"/>
    </xf>
    <xf numFmtId="259" fontId="18" fillId="0" borderId="1" xfId="4318" quotePrefix="1" applyNumberFormat="1" applyFont="1" applyFill="1" applyBorder="1" applyAlignment="1">
      <alignment horizontal="right" vertical="center" wrapText="1"/>
    </xf>
    <xf numFmtId="0" fontId="70" fillId="0" borderId="1" xfId="4308" applyFont="1" applyBorder="1" applyAlignment="1">
      <alignment vertical="center" wrapText="1"/>
    </xf>
    <xf numFmtId="0" fontId="309" fillId="0" borderId="1" xfId="0" applyFont="1" applyBorder="1" applyAlignment="1">
      <alignment horizontal="center" vertical="center" wrapText="1"/>
    </xf>
    <xf numFmtId="1" fontId="295" fillId="0" borderId="1" xfId="19" applyNumberFormat="1" applyFont="1" applyBorder="1" applyAlignment="1">
      <alignment horizontal="center" vertical="center"/>
    </xf>
    <xf numFmtId="0" fontId="302" fillId="0" borderId="1" xfId="0" applyFont="1" applyBorder="1" applyAlignment="1">
      <alignment vertical="center" wrapText="1"/>
    </xf>
    <xf numFmtId="3" fontId="310" fillId="0" borderId="1" xfId="0" applyNumberFormat="1" applyFont="1" applyBorder="1" applyAlignment="1">
      <alignment horizontal="center" vertical="center" wrapText="1"/>
    </xf>
    <xf numFmtId="340" fontId="150" fillId="0" borderId="1" xfId="4273" applyNumberFormat="1" applyFont="1" applyFill="1" applyBorder="1" applyAlignment="1">
      <alignment horizontal="right" vertical="center" wrapText="1"/>
    </xf>
    <xf numFmtId="1" fontId="18" fillId="0" borderId="1" xfId="19" applyNumberFormat="1" applyFont="1" applyBorder="1" applyAlignment="1">
      <alignment vertical="center"/>
    </xf>
    <xf numFmtId="340" fontId="18" fillId="0" borderId="1" xfId="4273" applyNumberFormat="1" applyFont="1" applyFill="1" applyBorder="1" applyAlignment="1">
      <alignment horizontal="right" vertical="center" wrapText="1"/>
    </xf>
    <xf numFmtId="0" fontId="150" fillId="0" borderId="1" xfId="4286" applyFont="1" applyBorder="1" applyAlignment="1">
      <alignment vertical="center" wrapText="1"/>
    </xf>
    <xf numFmtId="0" fontId="293" fillId="0" borderId="1" xfId="2617" applyFont="1" applyBorder="1" applyAlignment="1">
      <alignment horizontal="justify" vertical="center" wrapText="1"/>
    </xf>
    <xf numFmtId="1" fontId="296" fillId="0" borderId="1" xfId="19" applyNumberFormat="1" applyFont="1" applyBorder="1" applyAlignment="1">
      <alignment horizontal="right" vertical="center"/>
    </xf>
    <xf numFmtId="3" fontId="18" fillId="0" borderId="1" xfId="0" applyNumberFormat="1" applyFont="1" applyBorder="1" applyAlignment="1">
      <alignment horizontal="right" vertical="center" shrinkToFit="1"/>
    </xf>
    <xf numFmtId="0" fontId="18" fillId="0" borderId="1" xfId="0" applyFont="1" applyBorder="1" applyAlignment="1">
      <alignment horizontal="center" wrapText="1"/>
    </xf>
    <xf numFmtId="342" fontId="18" fillId="0" borderId="1" xfId="45" applyNumberFormat="1" applyFont="1" applyFill="1" applyBorder="1" applyAlignment="1">
      <alignment horizontal="right" vertical="center" wrapText="1"/>
    </xf>
    <xf numFmtId="259" fontId="18" fillId="0" borderId="1" xfId="45" applyNumberFormat="1" applyFont="1" applyFill="1" applyBorder="1" applyAlignment="1">
      <alignment horizontal="center" vertical="center" wrapText="1"/>
    </xf>
    <xf numFmtId="259" fontId="18" fillId="0" borderId="1" xfId="45" quotePrefix="1" applyNumberFormat="1" applyFont="1" applyFill="1" applyBorder="1" applyAlignment="1">
      <alignment horizontal="right" vertical="center" wrapText="1"/>
    </xf>
    <xf numFmtId="1" fontId="18" fillId="0" borderId="1" xfId="0" quotePrefix="1" applyNumberFormat="1" applyFont="1" applyBorder="1" applyAlignment="1">
      <alignment horizontal="left" vertical="center" wrapText="1"/>
    </xf>
    <xf numFmtId="0" fontId="18" fillId="0" borderId="1" xfId="4286" applyFont="1" applyBorder="1" applyAlignment="1">
      <alignment vertical="center" wrapText="1"/>
    </xf>
    <xf numFmtId="167" fontId="18" fillId="0" borderId="1" xfId="1640" applyFont="1" applyFill="1" applyBorder="1" applyAlignment="1">
      <alignment horizontal="right" vertical="center"/>
    </xf>
    <xf numFmtId="200" fontId="18" fillId="0" borderId="1" xfId="1734" applyNumberFormat="1" applyFont="1" applyFill="1" applyBorder="1" applyAlignment="1">
      <alignment horizontal="center" vertical="center" wrapText="1"/>
    </xf>
    <xf numFmtId="3" fontId="18" fillId="0" borderId="1" xfId="0" applyNumberFormat="1" applyFont="1" applyBorder="1" applyAlignment="1">
      <alignment vertical="center" wrapText="1"/>
    </xf>
    <xf numFmtId="306" fontId="18" fillId="0" borderId="1" xfId="0" applyNumberFormat="1" applyFont="1" applyBorder="1" applyAlignment="1">
      <alignment vertical="center"/>
    </xf>
    <xf numFmtId="49" fontId="293" fillId="0" borderId="1" xfId="19" applyNumberFormat="1" applyFont="1" applyBorder="1" applyAlignment="1">
      <alignment horizontal="center" vertical="center"/>
    </xf>
    <xf numFmtId="3" fontId="293" fillId="0" borderId="1" xfId="0" applyNumberFormat="1" applyFont="1" applyBorder="1" applyAlignment="1">
      <alignment horizontal="left" vertical="center" wrapText="1"/>
    </xf>
    <xf numFmtId="3" fontId="293" fillId="0" borderId="1" xfId="0" applyNumberFormat="1" applyFont="1" applyBorder="1" applyAlignment="1">
      <alignment horizontal="center" vertical="center" wrapText="1"/>
    </xf>
    <xf numFmtId="3" fontId="293" fillId="0" borderId="1" xfId="0" applyNumberFormat="1" applyFont="1" applyBorder="1" applyAlignment="1">
      <alignment horizontal="right" vertical="center" wrapText="1" shrinkToFit="1"/>
    </xf>
    <xf numFmtId="3" fontId="293" fillId="0" borderId="1" xfId="0" applyNumberFormat="1" applyFont="1" applyBorder="1" applyAlignment="1">
      <alignment horizontal="right" vertical="center" shrinkToFit="1"/>
    </xf>
    <xf numFmtId="200" fontId="293" fillId="0" borderId="1" xfId="45" applyNumberFormat="1" applyFont="1" applyFill="1" applyBorder="1" applyAlignment="1">
      <alignment horizontal="right" vertical="center"/>
    </xf>
    <xf numFmtId="167" fontId="293" fillId="0" borderId="1" xfId="1640" applyFont="1" applyFill="1" applyBorder="1" applyAlignment="1">
      <alignment horizontal="right" vertical="center"/>
    </xf>
    <xf numFmtId="0" fontId="293" fillId="0" borderId="1" xfId="2617" applyFont="1" applyBorder="1" applyAlignment="1">
      <alignment horizontal="center" vertical="center" wrapText="1"/>
    </xf>
    <xf numFmtId="200" fontId="293" fillId="0" borderId="1" xfId="45" applyNumberFormat="1" applyFont="1" applyFill="1" applyBorder="1" applyAlignment="1">
      <alignment horizontal="center" vertical="center" wrapText="1"/>
    </xf>
    <xf numFmtId="259" fontId="293" fillId="0" borderId="1" xfId="45" applyNumberFormat="1" applyFont="1" applyFill="1" applyBorder="1" applyAlignment="1">
      <alignment horizontal="right" vertical="center" wrapText="1" shrinkToFit="1"/>
    </xf>
    <xf numFmtId="3" fontId="18" fillId="0" borderId="1" xfId="0" applyNumberFormat="1" applyFont="1" applyBorder="1" applyAlignment="1">
      <alignment horizontal="left" vertical="center" wrapText="1"/>
    </xf>
    <xf numFmtId="167" fontId="18" fillId="0" borderId="1" xfId="1640" applyFont="1" applyFill="1" applyBorder="1" applyAlignment="1">
      <alignment horizontal="center" vertical="center" wrapText="1"/>
    </xf>
    <xf numFmtId="306" fontId="18" fillId="0" borderId="1" xfId="19" applyNumberFormat="1" applyFont="1" applyBorder="1" applyAlignment="1">
      <alignment horizontal="right" vertical="center"/>
    </xf>
    <xf numFmtId="1" fontId="18" fillId="0" borderId="1" xfId="19" applyNumberFormat="1" applyFont="1" applyBorder="1" applyAlignment="1">
      <alignment horizontal="right" vertical="center" wrapText="1"/>
    </xf>
    <xf numFmtId="0" fontId="150" fillId="0" borderId="1" xfId="0" applyFont="1" applyBorder="1" applyAlignment="1">
      <alignment horizontal="left" vertical="center" wrapText="1"/>
    </xf>
    <xf numFmtId="0" fontId="150" fillId="0" borderId="16" xfId="0" applyFont="1" applyBorder="1" applyAlignment="1">
      <alignment vertical="center" wrapText="1"/>
    </xf>
    <xf numFmtId="341" fontId="150" fillId="0" borderId="0" xfId="19" applyNumberFormat="1" applyFont="1" applyAlignment="1">
      <alignment vertical="center"/>
    </xf>
    <xf numFmtId="1" fontId="18" fillId="0" borderId="1" xfId="0" quotePrefix="1" applyNumberFormat="1" applyFont="1" applyBorder="1" applyAlignment="1">
      <alignment vertical="center" wrapText="1"/>
    </xf>
    <xf numFmtId="1" fontId="18" fillId="0" borderId="1" xfId="0" applyNumberFormat="1" applyFont="1" applyBorder="1" applyAlignment="1">
      <alignment horizontal="center" vertical="center" wrapText="1"/>
    </xf>
    <xf numFmtId="1" fontId="296" fillId="0" borderId="1" xfId="19" applyNumberFormat="1" applyFont="1" applyBorder="1" applyAlignment="1">
      <alignment horizontal="center" vertical="center"/>
    </xf>
    <xf numFmtId="306" fontId="150" fillId="0" borderId="1" xfId="0" applyNumberFormat="1" applyFont="1" applyBorder="1" applyAlignment="1">
      <alignment horizontal="right" vertical="center"/>
    </xf>
    <xf numFmtId="0" fontId="18" fillId="0" borderId="1" xfId="11" applyFont="1" applyBorder="1" applyAlignment="1">
      <alignment vertical="center" wrapText="1"/>
    </xf>
    <xf numFmtId="306" fontId="18" fillId="0" borderId="1" xfId="0" applyNumberFormat="1" applyFont="1" applyBorder="1" applyAlignment="1">
      <alignment horizontal="right" vertical="center"/>
    </xf>
    <xf numFmtId="0" fontId="150" fillId="0" borderId="1" xfId="11" applyFont="1" applyBorder="1" applyAlignment="1">
      <alignment vertical="center" wrapText="1"/>
    </xf>
    <xf numFmtId="200" fontId="18" fillId="0" borderId="1" xfId="45" applyNumberFormat="1" applyFont="1" applyFill="1" applyBorder="1" applyAlignment="1">
      <alignment horizontal="right" vertical="center"/>
    </xf>
    <xf numFmtId="200" fontId="18" fillId="0" borderId="1" xfId="4319" applyNumberFormat="1" applyFont="1" applyBorder="1" applyAlignment="1">
      <alignment horizontal="center" vertical="center" wrapText="1"/>
    </xf>
    <xf numFmtId="3" fontId="18" fillId="0" borderId="1" xfId="0" applyNumberFormat="1" applyFont="1" applyBorder="1" applyAlignment="1">
      <alignment horizontal="center" wrapText="1"/>
    </xf>
    <xf numFmtId="1" fontId="18" fillId="0" borderId="0" xfId="19" applyNumberFormat="1" applyFont="1" applyAlignment="1">
      <alignment horizontal="center" vertical="center" wrapText="1"/>
    </xf>
    <xf numFmtId="1" fontId="291" fillId="0" borderId="0" xfId="19" applyNumberFormat="1" applyFont="1" applyAlignment="1">
      <alignment horizontal="right" vertical="center"/>
    </xf>
    <xf numFmtId="1" fontId="18" fillId="0" borderId="0" xfId="19" applyNumberFormat="1" applyFont="1" applyAlignment="1">
      <alignment horizontal="right" vertical="center"/>
    </xf>
    <xf numFmtId="1" fontId="291" fillId="0" borderId="0" xfId="19" applyNumberFormat="1" applyFont="1" applyAlignment="1">
      <alignment horizontal="center" vertical="center"/>
    </xf>
    <xf numFmtId="0" fontId="275" fillId="0" borderId="1" xfId="0" applyFont="1" applyBorder="1" applyAlignment="1">
      <alignment vertical="center" wrapText="1"/>
    </xf>
    <xf numFmtId="0" fontId="311" fillId="0" borderId="1" xfId="0" applyFont="1" applyBorder="1" applyAlignment="1">
      <alignment horizontal="center" vertical="center" wrapText="1"/>
    </xf>
    <xf numFmtId="0" fontId="312" fillId="2" borderId="29" xfId="130" applyFont="1" applyFill="1" applyBorder="1" applyAlignment="1">
      <alignment horizontal="left" vertical="center" wrapText="1"/>
    </xf>
    <xf numFmtId="0" fontId="312" fillId="2" borderId="1" xfId="130" applyFont="1" applyFill="1" applyBorder="1" applyAlignment="1">
      <alignment horizontal="left" vertical="center" wrapText="1"/>
    </xf>
    <xf numFmtId="0" fontId="313" fillId="0" borderId="1" xfId="0" applyFont="1" applyBorder="1" applyAlignment="1">
      <alignment horizontal="center" vertical="center" wrapText="1"/>
    </xf>
    <xf numFmtId="49" fontId="314" fillId="0" borderId="1" xfId="0" quotePrefix="1" applyNumberFormat="1" applyFont="1" applyBorder="1" applyAlignment="1">
      <alignment vertical="center" wrapText="1"/>
    </xf>
    <xf numFmtId="3" fontId="314" fillId="0" borderId="1" xfId="0" applyNumberFormat="1" applyFont="1" applyFill="1" applyBorder="1" applyAlignment="1">
      <alignment horizontal="right" vertical="center" shrinkToFit="1"/>
    </xf>
    <xf numFmtId="3" fontId="313" fillId="0" borderId="1" xfId="0" applyNumberFormat="1" applyFont="1" applyFill="1" applyBorder="1" applyAlignment="1">
      <alignment horizontal="right" vertical="center" shrinkToFit="1"/>
    </xf>
    <xf numFmtId="3" fontId="315" fillId="0" borderId="1" xfId="0" applyNumberFormat="1" applyFont="1" applyFill="1" applyBorder="1" applyAlignment="1">
      <alignment horizontal="right" vertical="center" shrinkToFit="1"/>
    </xf>
    <xf numFmtId="3" fontId="316" fillId="0" borderId="1" xfId="0" applyNumberFormat="1" applyFont="1" applyFill="1" applyBorder="1" applyAlignment="1">
      <alignment horizontal="right" vertical="center" shrinkToFit="1"/>
    </xf>
    <xf numFmtId="3" fontId="313" fillId="0" borderId="0" xfId="0" applyNumberFormat="1" applyFont="1" applyAlignment="1">
      <alignment vertical="center" wrapText="1"/>
    </xf>
    <xf numFmtId="0" fontId="313" fillId="0" borderId="0" xfId="0" applyFont="1" applyAlignment="1">
      <alignment vertical="center" wrapText="1"/>
    </xf>
    <xf numFmtId="3" fontId="261" fillId="0" borderId="1" xfId="0" applyNumberFormat="1" applyFont="1" applyBorder="1" applyAlignment="1">
      <alignment horizontal="right" vertical="center" shrinkToFit="1"/>
    </xf>
    <xf numFmtId="259" fontId="179" fillId="0" borderId="1" xfId="4273" applyNumberFormat="1" applyFont="1" applyFill="1" applyBorder="1" applyAlignment="1">
      <alignment horizontal="center" vertical="center" wrapText="1"/>
    </xf>
    <xf numFmtId="49" fontId="9" fillId="0" borderId="1" xfId="19" applyNumberFormat="1" applyFont="1" applyBorder="1" applyAlignment="1">
      <alignment horizontal="center" vertical="center"/>
    </xf>
    <xf numFmtId="3" fontId="9" fillId="0" borderId="0" xfId="19" applyNumberFormat="1" applyFont="1" applyAlignment="1">
      <alignment horizontal="center" vertical="center" wrapText="1"/>
    </xf>
    <xf numFmtId="3" fontId="6" fillId="0" borderId="1" xfId="19" applyNumberFormat="1" applyFont="1" applyBorder="1" applyAlignment="1">
      <alignment horizontal="center" vertical="center" wrapText="1"/>
    </xf>
    <xf numFmtId="259" fontId="5" fillId="0" borderId="1" xfId="4305" applyNumberFormat="1" applyFont="1" applyBorder="1" applyAlignment="1">
      <alignment horizontal="right" vertical="center" wrapText="1"/>
    </xf>
    <xf numFmtId="1" fontId="9" fillId="0" borderId="1" xfId="19" applyNumberFormat="1" applyFont="1" applyBorder="1" applyAlignment="1">
      <alignment vertical="center" wrapText="1"/>
    </xf>
    <xf numFmtId="0" fontId="9" fillId="0" borderId="1" xfId="4320" applyFont="1" applyBorder="1" applyAlignment="1">
      <alignment horizontal="center" vertical="center" wrapText="1"/>
    </xf>
    <xf numFmtId="259" fontId="9" fillId="0" borderId="1" xfId="4305" applyNumberFormat="1" applyFont="1" applyBorder="1" applyAlignment="1">
      <alignment horizontal="right" vertical="center" wrapText="1"/>
    </xf>
    <xf numFmtId="0" fontId="9" fillId="0" borderId="1" xfId="0" applyFont="1" applyBorder="1" applyAlignment="1">
      <alignment horizontal="center" vertical="center" wrapText="1"/>
    </xf>
    <xf numFmtId="0" fontId="9" fillId="0" borderId="1" xfId="4324" applyFont="1" applyBorder="1" applyAlignment="1">
      <alignment horizontal="left" vertical="center" wrapText="1"/>
    </xf>
    <xf numFmtId="0" fontId="9" fillId="0" borderId="1" xfId="4329" applyFont="1" applyBorder="1" applyAlignment="1">
      <alignment horizontal="center" vertical="center" wrapText="1"/>
    </xf>
    <xf numFmtId="0" fontId="9" fillId="2" borderId="1" xfId="4320" applyFont="1" applyFill="1" applyBorder="1" applyAlignment="1">
      <alignment vertical="center" wrapText="1"/>
    </xf>
    <xf numFmtId="0" fontId="9" fillId="2" borderId="1" xfId="4320" applyFont="1" applyFill="1" applyBorder="1" applyAlignment="1">
      <alignment horizontal="right" vertical="center" wrapText="1"/>
    </xf>
    <xf numFmtId="200" fontId="9" fillId="2" borderId="1" xfId="4320" applyNumberFormat="1" applyFont="1" applyFill="1" applyBorder="1" applyAlignment="1">
      <alignment horizontal="right" vertical="center" wrapText="1"/>
    </xf>
    <xf numFmtId="200" fontId="9" fillId="2" borderId="1" xfId="4320" applyNumberFormat="1" applyFont="1" applyFill="1" applyBorder="1" applyAlignment="1">
      <alignment vertical="center" wrapText="1"/>
    </xf>
    <xf numFmtId="259" fontId="5" fillId="2" borderId="1" xfId="4305" applyNumberFormat="1" applyFont="1" applyFill="1" applyBorder="1" applyAlignment="1">
      <alignment horizontal="right" vertical="center" wrapText="1"/>
    </xf>
    <xf numFmtId="0" fontId="5" fillId="2" borderId="1" xfId="4322" applyFont="1" applyFill="1" applyBorder="1" applyAlignment="1">
      <alignment horizontal="center" vertical="center" wrapText="1"/>
    </xf>
    <xf numFmtId="0" fontId="5" fillId="2" borderId="1" xfId="4322" applyFont="1" applyFill="1" applyBorder="1" applyAlignment="1">
      <alignment horizontal="left" vertical="center" wrapText="1"/>
    </xf>
    <xf numFmtId="0" fontId="9" fillId="2" borderId="1" xfId="4320" quotePrefix="1" applyFont="1" applyFill="1" applyBorder="1" applyAlignment="1">
      <alignment horizontal="center" vertical="center" wrapText="1"/>
    </xf>
    <xf numFmtId="259" fontId="9" fillId="2" borderId="1" xfId="4305" applyNumberFormat="1" applyFont="1" applyFill="1" applyBorder="1" applyAlignment="1">
      <alignment horizontal="right" vertical="center" wrapText="1"/>
    </xf>
    <xf numFmtId="259" fontId="9" fillId="0" borderId="6" xfId="4305" applyNumberFormat="1" applyFont="1" applyBorder="1" applyAlignment="1">
      <alignment horizontal="right" vertical="center" wrapText="1"/>
    </xf>
    <xf numFmtId="1" fontId="9" fillId="0" borderId="6" xfId="19" applyNumberFormat="1" applyFont="1" applyBorder="1" applyAlignment="1">
      <alignment horizontal="right" vertical="center"/>
    </xf>
    <xf numFmtId="0" fontId="9" fillId="2" borderId="1" xfId="4322" quotePrefix="1" applyFont="1" applyFill="1" applyBorder="1" applyAlignment="1">
      <alignment horizontal="center" vertical="center" wrapText="1"/>
    </xf>
    <xf numFmtId="41" fontId="5" fillId="2" borderId="1" xfId="4274" applyFont="1" applyFill="1" applyBorder="1" applyAlignment="1">
      <alignment horizontal="left" vertical="center" wrapText="1"/>
    </xf>
    <xf numFmtId="41" fontId="9" fillId="2" borderId="1" xfId="4274" applyFont="1" applyFill="1" applyBorder="1" applyAlignment="1">
      <alignment horizontal="center" vertical="center" wrapText="1"/>
    </xf>
    <xf numFmtId="41" fontId="9" fillId="2" borderId="1" xfId="4274" applyFont="1" applyFill="1" applyBorder="1" applyAlignment="1">
      <alignment horizontal="left" vertical="center" wrapText="1"/>
    </xf>
    <xf numFmtId="41" fontId="5" fillId="2" borderId="1" xfId="4274" applyFont="1" applyFill="1" applyBorder="1" applyAlignment="1">
      <alignment vertical="center" wrapText="1"/>
    </xf>
    <xf numFmtId="3" fontId="5" fillId="2" borderId="1" xfId="4322" applyNumberFormat="1" applyFont="1" applyFill="1" applyBorder="1" applyAlignment="1">
      <alignment horizontal="right" vertical="center" wrapText="1"/>
    </xf>
    <xf numFmtId="200" fontId="5" fillId="2" borderId="1" xfId="4305" applyNumberFormat="1" applyFont="1" applyFill="1" applyBorder="1" applyAlignment="1">
      <alignment horizontal="right" vertical="center" wrapText="1"/>
    </xf>
    <xf numFmtId="41" fontId="9" fillId="2" borderId="1" xfId="4274" quotePrefix="1" applyFont="1" applyFill="1" applyBorder="1" applyAlignment="1">
      <alignment horizontal="center" vertical="center" wrapText="1"/>
    </xf>
    <xf numFmtId="1" fontId="9" fillId="0" borderId="1" xfId="19" quotePrefix="1" applyNumberFormat="1" applyFont="1" applyBorder="1" applyAlignment="1">
      <alignment vertical="center" wrapText="1"/>
    </xf>
    <xf numFmtId="1" fontId="4" fillId="0" borderId="1" xfId="19" applyNumberFormat="1" applyFont="1" applyBorder="1" applyAlignment="1">
      <alignment vertical="center" wrapText="1"/>
    </xf>
    <xf numFmtId="41" fontId="9" fillId="2" borderId="1" xfId="4274" applyFont="1" applyFill="1" applyBorder="1" applyAlignment="1">
      <alignment vertical="center" wrapText="1"/>
    </xf>
    <xf numFmtId="167" fontId="5" fillId="2" borderId="1" xfId="4322" applyNumberFormat="1" applyFont="1" applyFill="1" applyBorder="1" applyAlignment="1">
      <alignment horizontal="left" vertical="center" wrapText="1"/>
    </xf>
    <xf numFmtId="0" fontId="9" fillId="2" borderId="1" xfId="4322" applyFont="1" applyFill="1" applyBorder="1" applyAlignment="1">
      <alignment horizontal="center" vertical="center" wrapText="1"/>
    </xf>
    <xf numFmtId="167" fontId="9" fillId="2" borderId="1" xfId="4322" applyNumberFormat="1" applyFont="1" applyFill="1" applyBorder="1" applyAlignment="1">
      <alignment horizontal="left" vertical="center" wrapText="1"/>
    </xf>
    <xf numFmtId="0" fontId="9" fillId="2" borderId="1" xfId="4322" applyFont="1" applyFill="1" applyBorder="1" applyAlignment="1">
      <alignment horizontal="left" vertical="center" wrapText="1"/>
    </xf>
    <xf numFmtId="0" fontId="282" fillId="0" borderId="1" xfId="0" applyFont="1" applyBorder="1" applyAlignment="1">
      <alignment vertical="center" wrapText="1" readingOrder="1"/>
    </xf>
    <xf numFmtId="0" fontId="282" fillId="0" borderId="1" xfId="0" applyFont="1" applyBorder="1" applyAlignment="1">
      <alignment vertical="center"/>
    </xf>
    <xf numFmtId="1" fontId="9" fillId="0" borderId="1" xfId="19" applyNumberFormat="1" applyFont="1" applyBorder="1" applyAlignment="1">
      <alignment vertical="center"/>
    </xf>
    <xf numFmtId="0" fontId="251" fillId="0" borderId="1" xfId="0" applyFont="1" applyBorder="1" applyAlignment="1">
      <alignment vertical="center"/>
    </xf>
    <xf numFmtId="41" fontId="5" fillId="2" borderId="1" xfId="4274" applyFont="1" applyFill="1" applyBorder="1" applyAlignment="1">
      <alignment horizontal="center" vertical="center" wrapText="1"/>
    </xf>
    <xf numFmtId="41" fontId="5" fillId="2" borderId="1" xfId="4274" applyFont="1" applyFill="1" applyBorder="1" applyAlignment="1">
      <alignment horizontal="justify" vertical="center" wrapText="1"/>
    </xf>
    <xf numFmtId="41" fontId="9" fillId="2" borderId="1" xfId="4274" applyFont="1" applyFill="1" applyBorder="1" applyAlignment="1">
      <alignment horizontal="justify" vertical="center" wrapText="1"/>
    </xf>
    <xf numFmtId="3" fontId="9" fillId="2" borderId="1" xfId="4322" applyNumberFormat="1" applyFont="1" applyFill="1" applyBorder="1" applyAlignment="1">
      <alignment horizontal="right" vertical="center" wrapText="1"/>
    </xf>
    <xf numFmtId="0" fontId="9" fillId="2" borderId="1" xfId="4320" applyFont="1" applyFill="1" applyBorder="1" applyAlignment="1">
      <alignment horizontal="center" vertical="center" wrapText="1"/>
    </xf>
    <xf numFmtId="0" fontId="179" fillId="0" borderId="1" xfId="4329" applyFont="1" applyBorder="1" applyAlignment="1">
      <alignment horizontal="center" vertical="center" wrapText="1"/>
    </xf>
    <xf numFmtId="0" fontId="9" fillId="2" borderId="0" xfId="4320" applyFont="1" applyFill="1" applyBorder="1" applyAlignment="1">
      <alignment vertical="center" wrapText="1"/>
    </xf>
    <xf numFmtId="0" fontId="5" fillId="2" borderId="1" xfId="4320" applyFont="1" applyFill="1" applyBorder="1" applyAlignment="1">
      <alignment horizontal="center" vertical="center" wrapText="1"/>
    </xf>
    <xf numFmtId="0" fontId="5" fillId="2" borderId="1" xfId="4320" applyFont="1" applyFill="1" applyBorder="1" applyAlignment="1">
      <alignment vertical="center" wrapText="1"/>
    </xf>
    <xf numFmtId="0" fontId="5" fillId="2" borderId="1" xfId="4320" applyFont="1" applyFill="1" applyBorder="1" applyAlignment="1">
      <alignment horizontal="right" vertical="center" wrapText="1"/>
    </xf>
    <xf numFmtId="200" fontId="5" fillId="2" borderId="1" xfId="4320" applyNumberFormat="1" applyFont="1" applyFill="1" applyBorder="1" applyAlignment="1">
      <alignment horizontal="right" vertical="center" wrapText="1"/>
    </xf>
    <xf numFmtId="200" fontId="5" fillId="2" borderId="1" xfId="4320" applyNumberFormat="1" applyFont="1" applyFill="1" applyBorder="1" applyAlignment="1">
      <alignment vertical="center" wrapText="1"/>
    </xf>
    <xf numFmtId="0" fontId="5" fillId="2" borderId="0" xfId="4320" applyFont="1" applyFill="1" applyBorder="1" applyAlignment="1">
      <alignment vertical="center" wrapText="1"/>
    </xf>
    <xf numFmtId="0" fontId="6" fillId="2" borderId="1" xfId="4320" applyFont="1" applyFill="1" applyBorder="1" applyAlignment="1">
      <alignment horizontal="center" vertical="center" wrapText="1"/>
    </xf>
    <xf numFmtId="0" fontId="6" fillId="2" borderId="1" xfId="4320" applyFont="1" applyFill="1" applyBorder="1" applyAlignment="1">
      <alignment vertical="center" wrapText="1"/>
    </xf>
    <xf numFmtId="259" fontId="6" fillId="0" borderId="1" xfId="4305" applyNumberFormat="1" applyFont="1" applyBorder="1" applyAlignment="1">
      <alignment horizontal="right" vertical="center" wrapText="1"/>
    </xf>
    <xf numFmtId="200" fontId="6" fillId="2" borderId="1" xfId="4320" applyNumberFormat="1" applyFont="1" applyFill="1" applyBorder="1" applyAlignment="1">
      <alignment horizontal="right" vertical="center" wrapText="1"/>
    </xf>
    <xf numFmtId="200" fontId="6" fillId="2" borderId="1" xfId="4320" applyNumberFormat="1" applyFont="1" applyFill="1" applyBorder="1" applyAlignment="1">
      <alignment vertical="center" wrapText="1"/>
    </xf>
    <xf numFmtId="0" fontId="6" fillId="2" borderId="0" xfId="4320" applyFont="1" applyFill="1" applyBorder="1" applyAlignment="1">
      <alignment vertical="center" wrapText="1"/>
    </xf>
    <xf numFmtId="3" fontId="179" fillId="0" borderId="0" xfId="19" applyNumberFormat="1" applyFont="1" applyAlignment="1">
      <alignment horizontal="center" vertical="center" wrapText="1"/>
    </xf>
    <xf numFmtId="3" fontId="286" fillId="0" borderId="1" xfId="19" applyNumberFormat="1" applyFont="1" applyBorder="1" applyAlignment="1">
      <alignment horizontal="center" vertical="center" wrapText="1"/>
    </xf>
    <xf numFmtId="3" fontId="286" fillId="0" borderId="0" xfId="19" applyNumberFormat="1" applyFont="1" applyAlignment="1">
      <alignment horizontal="center" vertical="center" wrapText="1"/>
    </xf>
    <xf numFmtId="3" fontId="179" fillId="0" borderId="1" xfId="19" quotePrefix="1" applyNumberFormat="1" applyFont="1" applyBorder="1" applyAlignment="1">
      <alignment horizontal="center" vertical="center" wrapText="1"/>
    </xf>
    <xf numFmtId="3" fontId="179" fillId="0" borderId="0" xfId="19" applyNumberFormat="1" applyFont="1" applyAlignment="1">
      <alignment vertical="center" wrapText="1"/>
    </xf>
    <xf numFmtId="3" fontId="278" fillId="0" borderId="1" xfId="19" applyNumberFormat="1" applyFont="1" applyBorder="1" applyAlignment="1">
      <alignment horizontal="center" vertical="center" wrapText="1"/>
    </xf>
    <xf numFmtId="3" fontId="321" fillId="0" borderId="1" xfId="19" quotePrefix="1" applyNumberFormat="1" applyFont="1" applyBorder="1" applyAlignment="1">
      <alignment horizontal="center" vertical="center" wrapText="1"/>
    </xf>
    <xf numFmtId="3" fontId="277" fillId="0" borderId="1" xfId="0" applyNumberFormat="1" applyFont="1" applyBorder="1" applyAlignment="1">
      <alignment horizontal="right" vertical="center" shrinkToFit="1"/>
    </xf>
    <xf numFmtId="49" fontId="278" fillId="0" borderId="1" xfId="19" applyNumberFormat="1" applyFont="1" applyBorder="1" applyAlignment="1">
      <alignment horizontal="center" vertical="center"/>
    </xf>
    <xf numFmtId="1" fontId="278" fillId="0" borderId="1" xfId="19" applyNumberFormat="1" applyFont="1" applyBorder="1" applyAlignment="1">
      <alignment horizontal="left" vertical="center" wrapText="1"/>
    </xf>
    <xf numFmtId="1" fontId="278" fillId="0" borderId="1" xfId="19" applyNumberFormat="1" applyFont="1" applyBorder="1" applyAlignment="1">
      <alignment horizontal="center" vertical="center" wrapText="1"/>
    </xf>
    <xf numFmtId="1" fontId="322" fillId="0" borderId="1" xfId="19" applyNumberFormat="1" applyFont="1" applyBorder="1" applyAlignment="1">
      <alignment horizontal="center" vertical="center" wrapText="1"/>
    </xf>
    <xf numFmtId="1" fontId="278" fillId="0" borderId="0" xfId="19" applyNumberFormat="1" applyFont="1" applyAlignment="1">
      <alignment vertical="center"/>
    </xf>
    <xf numFmtId="49" fontId="258" fillId="0" borderId="1" xfId="19" applyNumberFormat="1" applyFont="1" applyFill="1" applyBorder="1" applyAlignment="1">
      <alignment horizontal="center" vertical="center"/>
    </xf>
    <xf numFmtId="1" fontId="258" fillId="0" borderId="1" xfId="0" applyNumberFormat="1" applyFont="1" applyFill="1" applyBorder="1" applyAlignment="1">
      <alignment horizontal="left" vertical="center" wrapText="1"/>
    </xf>
    <xf numFmtId="1" fontId="258" fillId="0" borderId="1" xfId="19" applyNumberFormat="1" applyFont="1" applyFill="1" applyBorder="1" applyAlignment="1">
      <alignment horizontal="center" vertical="center" wrapText="1"/>
    </xf>
    <xf numFmtId="1" fontId="322" fillId="0" borderId="1" xfId="19" applyNumberFormat="1" applyFont="1" applyFill="1" applyBorder="1" applyAlignment="1">
      <alignment horizontal="center" vertical="center" wrapText="1"/>
    </xf>
    <xf numFmtId="1" fontId="258" fillId="0" borderId="0" xfId="19" applyNumberFormat="1" applyFont="1" applyFill="1" applyAlignment="1">
      <alignment vertical="center"/>
    </xf>
    <xf numFmtId="49" fontId="323" fillId="0" borderId="1" xfId="19" applyNumberFormat="1" applyFont="1" applyBorder="1" applyAlignment="1">
      <alignment horizontal="center" vertical="center"/>
    </xf>
    <xf numFmtId="1" fontId="323" fillId="0" borderId="1" xfId="19" applyNumberFormat="1" applyFont="1" applyBorder="1" applyAlignment="1">
      <alignment vertical="center" wrapText="1"/>
    </xf>
    <xf numFmtId="1" fontId="323" fillId="0" borderId="1" xfId="19" applyNumberFormat="1" applyFont="1" applyBorder="1" applyAlignment="1">
      <alignment horizontal="center" vertical="center" wrapText="1"/>
    </xf>
    <xf numFmtId="1" fontId="313" fillId="0" borderId="1" xfId="19" applyNumberFormat="1" applyFont="1" applyBorder="1" applyAlignment="1">
      <alignment horizontal="center" vertical="center" wrapText="1"/>
    </xf>
    <xf numFmtId="3" fontId="324" fillId="0" borderId="1" xfId="0" applyNumberFormat="1" applyFont="1" applyBorder="1" applyAlignment="1">
      <alignment horizontal="right" vertical="center" shrinkToFit="1"/>
    </xf>
    <xf numFmtId="1" fontId="323" fillId="0" borderId="0" xfId="19" applyNumberFormat="1" applyFont="1" applyAlignment="1">
      <alignment vertical="center"/>
    </xf>
    <xf numFmtId="49" fontId="258" fillId="0" borderId="1" xfId="19" applyNumberFormat="1" applyFont="1" applyBorder="1" applyAlignment="1">
      <alignment horizontal="center" vertical="center"/>
    </xf>
    <xf numFmtId="1" fontId="258" fillId="0" borderId="1" xfId="19" applyNumberFormat="1" applyFont="1" applyBorder="1" applyAlignment="1">
      <alignment horizontal="center" vertical="center" wrapText="1"/>
    </xf>
    <xf numFmtId="1" fontId="258" fillId="0" borderId="0" xfId="19" applyNumberFormat="1" applyFont="1" applyAlignment="1">
      <alignment vertical="center"/>
    </xf>
    <xf numFmtId="49" fontId="256" fillId="0" borderId="1" xfId="19" applyNumberFormat="1" applyFont="1" applyBorder="1" applyAlignment="1">
      <alignment horizontal="center" vertical="center"/>
    </xf>
    <xf numFmtId="0" fontId="179" fillId="0" borderId="1" xfId="0" applyFont="1" applyBorder="1" applyAlignment="1">
      <alignment horizontal="left" vertical="center" wrapText="1"/>
    </xf>
    <xf numFmtId="1" fontId="256" fillId="0" borderId="1" xfId="19" applyNumberFormat="1" applyFont="1" applyBorder="1" applyAlignment="1">
      <alignment horizontal="center" vertical="center" wrapText="1"/>
    </xf>
    <xf numFmtId="3" fontId="277" fillId="0" borderId="1" xfId="0" applyNumberFormat="1" applyFont="1" applyBorder="1" applyAlignment="1">
      <alignment horizontal="center" vertical="center" shrinkToFit="1"/>
    </xf>
    <xf numFmtId="49" fontId="325" fillId="0" borderId="1" xfId="19" applyNumberFormat="1" applyFont="1" applyBorder="1" applyAlignment="1">
      <alignment horizontal="center" vertical="center"/>
    </xf>
    <xf numFmtId="1" fontId="325" fillId="0" borderId="1" xfId="19" applyNumberFormat="1" applyFont="1" applyBorder="1" applyAlignment="1">
      <alignment vertical="center" wrapText="1"/>
    </xf>
    <xf numFmtId="1" fontId="325" fillId="0" borderId="1" xfId="19" applyNumberFormat="1" applyFont="1" applyBorder="1" applyAlignment="1">
      <alignment horizontal="center" vertical="center" wrapText="1"/>
    </xf>
    <xf numFmtId="3" fontId="326" fillId="0" borderId="1" xfId="0" applyNumberFormat="1" applyFont="1" applyBorder="1" applyAlignment="1">
      <alignment horizontal="right" vertical="center" shrinkToFit="1"/>
    </xf>
    <xf numFmtId="1" fontId="325" fillId="0" borderId="0" xfId="19" applyNumberFormat="1" applyFont="1" applyAlignment="1">
      <alignment vertical="center"/>
    </xf>
    <xf numFmtId="1" fontId="179" fillId="0" borderId="1" xfId="19" applyNumberFormat="1" applyFont="1" applyBorder="1" applyAlignment="1">
      <alignment horizontal="center" vertical="center" wrapText="1"/>
    </xf>
    <xf numFmtId="49" fontId="327" fillId="0" borderId="1" xfId="19" applyNumberFormat="1" applyFont="1" applyBorder="1" applyAlignment="1">
      <alignment horizontal="center" vertical="center"/>
    </xf>
    <xf numFmtId="0" fontId="327" fillId="0" borderId="1" xfId="0" applyFont="1" applyBorder="1" applyAlignment="1">
      <alignment horizontal="left" vertical="center" wrapText="1"/>
    </xf>
    <xf numFmtId="1" fontId="286" fillId="0" borderId="1" xfId="19" applyNumberFormat="1" applyFont="1" applyBorder="1" applyAlignment="1">
      <alignment horizontal="center" vertical="center" wrapText="1"/>
    </xf>
    <xf numFmtId="3" fontId="268" fillId="0" borderId="1" xfId="0" applyNumberFormat="1" applyFont="1" applyBorder="1" applyAlignment="1">
      <alignment horizontal="right" vertical="center" shrinkToFit="1"/>
    </xf>
    <xf numFmtId="3" fontId="285" fillId="0" borderId="1" xfId="0" applyNumberFormat="1" applyFont="1" applyBorder="1" applyAlignment="1">
      <alignment horizontal="right" vertical="center" shrinkToFit="1"/>
    </xf>
    <xf numFmtId="1" fontId="179" fillId="0" borderId="1" xfId="0" quotePrefix="1" applyNumberFormat="1" applyFont="1" applyBorder="1" applyAlignment="1">
      <alignment horizontal="left" vertical="center" wrapText="1"/>
    </xf>
    <xf numFmtId="1" fontId="321" fillId="0" borderId="1" xfId="19" applyNumberFormat="1" applyFont="1" applyBorder="1" applyAlignment="1">
      <alignment horizontal="center" vertical="center" wrapText="1"/>
    </xf>
    <xf numFmtId="3" fontId="324" fillId="0" borderId="1" xfId="0" applyNumberFormat="1" applyFont="1" applyBorder="1" applyAlignment="1">
      <alignment horizontal="center" vertical="center" shrinkToFit="1"/>
    </xf>
    <xf numFmtId="3" fontId="179" fillId="0" borderId="1" xfId="0" applyNumberFormat="1" applyFont="1" applyBorder="1" applyAlignment="1">
      <alignment horizontal="center" vertical="center" wrapText="1"/>
    </xf>
    <xf numFmtId="3" fontId="179" fillId="0" borderId="1" xfId="0" applyNumberFormat="1" applyFont="1" applyBorder="1" applyAlignment="1">
      <alignment horizontal="right" vertical="center" shrinkToFit="1"/>
    </xf>
    <xf numFmtId="3" fontId="323" fillId="0" borderId="1" xfId="0" applyNumberFormat="1" applyFont="1" applyBorder="1" applyAlignment="1">
      <alignment horizontal="right" vertical="center" shrinkToFit="1"/>
    </xf>
    <xf numFmtId="3" fontId="285" fillId="0" borderId="1" xfId="0" applyNumberFormat="1" applyFont="1" applyBorder="1" applyAlignment="1">
      <alignment horizontal="center" vertical="center" shrinkToFit="1"/>
    </xf>
    <xf numFmtId="49" fontId="258" fillId="2" borderId="1" xfId="19" applyNumberFormat="1" applyFont="1" applyFill="1" applyBorder="1" applyAlignment="1">
      <alignment horizontal="center" vertical="center"/>
    </xf>
    <xf numFmtId="1" fontId="258" fillId="2" borderId="1" xfId="0" applyNumberFormat="1" applyFont="1" applyFill="1" applyBorder="1" applyAlignment="1">
      <alignment horizontal="left" vertical="center" wrapText="1"/>
    </xf>
    <xf numFmtId="1" fontId="258" fillId="2" borderId="1" xfId="19" applyNumberFormat="1" applyFont="1" applyFill="1" applyBorder="1" applyAlignment="1">
      <alignment horizontal="center" vertical="center" wrapText="1"/>
    </xf>
    <xf numFmtId="1" fontId="322" fillId="2" borderId="1" xfId="19" applyNumberFormat="1" applyFont="1" applyFill="1" applyBorder="1" applyAlignment="1">
      <alignment horizontal="center" vertical="center" wrapText="1"/>
    </xf>
    <xf numFmtId="3" fontId="258" fillId="2" borderId="1" xfId="0" applyNumberFormat="1" applyFont="1" applyFill="1" applyBorder="1" applyAlignment="1">
      <alignment horizontal="right" vertical="center" shrinkToFit="1"/>
    </xf>
    <xf numFmtId="1" fontId="258" fillId="2" borderId="0" xfId="19" applyNumberFormat="1" applyFont="1" applyFill="1" applyAlignment="1">
      <alignment vertical="center"/>
    </xf>
    <xf numFmtId="49" fontId="325" fillId="0" borderId="1" xfId="19" quotePrefix="1" applyNumberFormat="1" applyFont="1" applyBorder="1" applyAlignment="1">
      <alignment horizontal="center" vertical="center"/>
    </xf>
    <xf numFmtId="1" fontId="314" fillId="0" borderId="1" xfId="19" applyNumberFormat="1" applyFont="1" applyBorder="1" applyAlignment="1">
      <alignment horizontal="center" vertical="center" wrapText="1"/>
    </xf>
    <xf numFmtId="3" fontId="256" fillId="0" borderId="1" xfId="0" applyNumberFormat="1" applyFont="1" applyBorder="1" applyAlignment="1">
      <alignment horizontal="left" vertical="center" wrapText="1"/>
    </xf>
    <xf numFmtId="3" fontId="256" fillId="0" borderId="1" xfId="0" applyNumberFormat="1" applyFont="1" applyBorder="1" applyAlignment="1">
      <alignment horizontal="right" vertical="center" wrapText="1" shrinkToFit="1"/>
    </xf>
    <xf numFmtId="3" fontId="256" fillId="0" borderId="1" xfId="0" applyNumberFormat="1" applyFont="1" applyBorder="1" applyAlignment="1">
      <alignment horizontal="right" vertical="center" shrinkToFit="1"/>
    </xf>
    <xf numFmtId="1" fontId="258" fillId="0" borderId="1" xfId="0" applyNumberFormat="1" applyFont="1" applyBorder="1" applyAlignment="1">
      <alignment horizontal="left" vertical="center" wrapText="1"/>
    </xf>
    <xf numFmtId="1" fontId="277" fillId="0" borderId="1" xfId="0" applyNumberFormat="1" applyFont="1" applyBorder="1" applyAlignment="1">
      <alignment horizontal="left" vertical="center" wrapText="1"/>
    </xf>
    <xf numFmtId="1" fontId="179" fillId="0" borderId="1" xfId="0" applyNumberFormat="1" applyFont="1" applyBorder="1" applyAlignment="1">
      <alignment horizontal="center" vertical="center" wrapText="1"/>
    </xf>
    <xf numFmtId="3" fontId="321" fillId="0" borderId="1" xfId="0" applyNumberFormat="1" applyFont="1" applyBorder="1" applyAlignment="1">
      <alignment horizontal="right" vertical="center" shrinkToFit="1"/>
    </xf>
    <xf numFmtId="3" fontId="258" fillId="0" borderId="1" xfId="0" applyNumberFormat="1" applyFont="1" applyBorder="1" applyAlignment="1">
      <alignment horizontal="right" vertical="center" shrinkToFit="1"/>
    </xf>
    <xf numFmtId="3" fontId="325" fillId="0" borderId="1" xfId="0" applyNumberFormat="1" applyFont="1" applyBorder="1" applyAlignment="1">
      <alignment horizontal="right" vertical="center" shrinkToFit="1"/>
    </xf>
    <xf numFmtId="0" fontId="270" fillId="0" borderId="1" xfId="0" applyFont="1" applyBorder="1" applyAlignment="1">
      <alignment horizontal="left" vertical="center" wrapText="1"/>
    </xf>
    <xf numFmtId="0" fontId="277" fillId="0" borderId="1" xfId="0" applyFont="1" applyBorder="1" applyAlignment="1">
      <alignment horizontal="left" vertical="center" wrapText="1"/>
    </xf>
    <xf numFmtId="3" fontId="179" fillId="0" borderId="1" xfId="0" quotePrefix="1" applyNumberFormat="1" applyFont="1" applyBorder="1" applyAlignment="1">
      <alignment horizontal="center" vertical="center" wrapText="1"/>
    </xf>
    <xf numFmtId="3" fontId="258" fillId="0" borderId="1" xfId="0" quotePrefix="1" applyNumberFormat="1" applyFont="1" applyBorder="1" applyAlignment="1">
      <alignment horizontal="left" vertical="center" wrapText="1"/>
    </xf>
    <xf numFmtId="3" fontId="277" fillId="0" borderId="1" xfId="0" quotePrefix="1" applyNumberFormat="1" applyFont="1" applyBorder="1" applyAlignment="1">
      <alignment horizontal="left" vertical="center" wrapText="1"/>
    </xf>
    <xf numFmtId="3" fontId="258" fillId="0" borderId="1" xfId="0" applyNumberFormat="1" applyFont="1" applyBorder="1" applyAlignment="1">
      <alignment horizontal="left" vertical="center" wrapText="1"/>
    </xf>
    <xf numFmtId="1" fontId="278" fillId="0" borderId="1" xfId="0" applyNumberFormat="1" applyFont="1" applyBorder="1" applyAlignment="1">
      <alignment horizontal="left" vertical="center" wrapText="1"/>
    </xf>
    <xf numFmtId="0" fontId="179" fillId="0" borderId="1" xfId="0" applyFont="1" applyBorder="1" applyAlignment="1">
      <alignment horizontal="center" vertical="center" wrapText="1"/>
    </xf>
    <xf numFmtId="3" fontId="277" fillId="0" borderId="1" xfId="0" applyNumberFormat="1" applyFont="1" applyBorder="1" applyAlignment="1">
      <alignment horizontal="right" vertical="center"/>
    </xf>
    <xf numFmtId="0" fontId="278" fillId="0" borderId="1" xfId="0" applyFont="1" applyBorder="1" applyAlignment="1">
      <alignment horizontal="left" vertical="center" wrapText="1"/>
    </xf>
    <xf numFmtId="200" fontId="179" fillId="0" borderId="1" xfId="0" applyNumberFormat="1" applyFont="1" applyBorder="1" applyAlignment="1">
      <alignment horizontal="center" vertical="center" wrapText="1"/>
    </xf>
    <xf numFmtId="3" fontId="277" fillId="0" borderId="1" xfId="0" applyNumberFormat="1" applyFont="1" applyBorder="1" applyAlignment="1">
      <alignment horizontal="right" vertical="center" wrapText="1"/>
    </xf>
    <xf numFmtId="200" fontId="278" fillId="0" borderId="1" xfId="0" applyNumberFormat="1" applyFont="1" applyBorder="1" applyAlignment="1">
      <alignment horizontal="center" vertical="center" wrapText="1"/>
    </xf>
    <xf numFmtId="3" fontId="270" fillId="0" borderId="1" xfId="0" applyNumberFormat="1" applyFont="1" applyBorder="1" applyAlignment="1">
      <alignment horizontal="right" vertical="center" wrapText="1"/>
    </xf>
    <xf numFmtId="3" fontId="270" fillId="0" borderId="1" xfId="0" applyNumberFormat="1" applyFont="1" applyBorder="1" applyAlignment="1">
      <alignment horizontal="right" vertical="center" shrinkToFit="1"/>
    </xf>
    <xf numFmtId="200" fontId="9" fillId="0" borderId="1" xfId="4305" applyNumberFormat="1" applyFont="1" applyBorder="1" applyAlignment="1">
      <alignment horizontal="right" vertical="center" wrapText="1"/>
    </xf>
    <xf numFmtId="200" fontId="5" fillId="0" borderId="1" xfId="4305" applyNumberFormat="1" applyFont="1" applyBorder="1" applyAlignment="1">
      <alignment horizontal="right" vertical="center" wrapText="1"/>
    </xf>
    <xf numFmtId="3" fontId="9" fillId="0" borderId="1" xfId="19" applyNumberFormat="1" applyFont="1" applyFill="1" applyBorder="1" applyAlignment="1">
      <alignment vertical="center"/>
    </xf>
    <xf numFmtId="49" fontId="179" fillId="0" borderId="1" xfId="19" applyNumberFormat="1" applyFont="1" applyFill="1" applyBorder="1" applyAlignment="1">
      <alignment horizontal="center" vertical="center"/>
    </xf>
    <xf numFmtId="1" fontId="179" fillId="0" borderId="1" xfId="19" applyNumberFormat="1" applyFont="1" applyFill="1" applyBorder="1" applyAlignment="1">
      <alignment horizontal="center" vertical="center" wrapText="1"/>
    </xf>
    <xf numFmtId="1" fontId="179" fillId="0" borderId="0" xfId="19" applyNumberFormat="1" applyFont="1" applyFill="1" applyAlignment="1">
      <alignment vertical="center"/>
    </xf>
    <xf numFmtId="1" fontId="278" fillId="0" borderId="1" xfId="19" applyNumberFormat="1" applyFont="1" applyFill="1" applyBorder="1" applyAlignment="1">
      <alignment horizontal="center" vertical="center" wrapText="1"/>
    </xf>
    <xf numFmtId="200" fontId="179" fillId="0" borderId="1" xfId="0" applyNumberFormat="1" applyFont="1" applyFill="1" applyBorder="1" applyAlignment="1">
      <alignment horizontal="center" vertical="center" wrapText="1"/>
    </xf>
    <xf numFmtId="1" fontId="278" fillId="0" borderId="0" xfId="19" applyNumberFormat="1" applyFont="1" applyFill="1" applyAlignment="1">
      <alignment vertical="center"/>
    </xf>
    <xf numFmtId="0" fontId="9" fillId="0" borderId="1" xfId="0" applyFont="1" applyFill="1" applyBorder="1" applyAlignment="1">
      <alignment horizontal="left" vertical="center" wrapText="1"/>
    </xf>
    <xf numFmtId="3" fontId="9" fillId="0" borderId="1" xfId="0" applyNumberFormat="1" applyFont="1" applyFill="1" applyBorder="1" applyAlignment="1">
      <alignment horizontal="right" vertical="center" wrapText="1"/>
    </xf>
    <xf numFmtId="1" fontId="5" fillId="2" borderId="1" xfId="19" applyNumberFormat="1" applyFont="1" applyFill="1" applyBorder="1" applyAlignment="1">
      <alignment horizontal="center" vertical="center"/>
    </xf>
    <xf numFmtId="3" fontId="5" fillId="2" borderId="1" xfId="19" applyNumberFormat="1" applyFont="1" applyFill="1" applyBorder="1" applyAlignment="1">
      <alignment horizontal="left" vertical="center" wrapText="1"/>
    </xf>
    <xf numFmtId="1" fontId="5" fillId="2" borderId="1" xfId="19" applyNumberFormat="1" applyFont="1" applyFill="1" applyBorder="1" applyAlignment="1">
      <alignment vertical="center" wrapText="1"/>
    </xf>
    <xf numFmtId="1" fontId="70" fillId="2" borderId="1" xfId="19" applyNumberFormat="1" applyFont="1" applyFill="1" applyBorder="1" applyAlignment="1">
      <alignment horizontal="center" vertical="center" wrapText="1"/>
    </xf>
    <xf numFmtId="259" fontId="5" fillId="2" borderId="1" xfId="4305" applyNumberFormat="1" applyFont="1" applyFill="1" applyBorder="1" applyAlignment="1">
      <alignment horizontal="right" vertical="center" wrapText="1" readingOrder="1"/>
    </xf>
    <xf numFmtId="340" fontId="5" fillId="2" borderId="1" xfId="4305" applyNumberFormat="1" applyFont="1" applyFill="1" applyBorder="1" applyAlignment="1">
      <alignment horizontal="right" vertical="center" wrapText="1" readingOrder="1"/>
    </xf>
    <xf numFmtId="1" fontId="9" fillId="2" borderId="1" xfId="19" applyNumberFormat="1" applyFont="1" applyFill="1" applyBorder="1" applyAlignment="1">
      <alignment horizontal="center" vertical="center"/>
    </xf>
    <xf numFmtId="1" fontId="9" fillId="2" borderId="1" xfId="19" applyNumberFormat="1" applyFont="1" applyFill="1" applyBorder="1" applyAlignment="1">
      <alignment horizontal="left" vertical="center" wrapText="1"/>
    </xf>
    <xf numFmtId="3" fontId="9" fillId="2" borderId="1" xfId="19" quotePrefix="1" applyNumberFormat="1" applyFont="1" applyFill="1" applyBorder="1" applyAlignment="1">
      <alignment vertical="center" wrapText="1"/>
    </xf>
    <xf numFmtId="259" fontId="9" fillId="2" borderId="1" xfId="4305" applyNumberFormat="1" applyFont="1" applyFill="1" applyBorder="1" applyAlignment="1">
      <alignment horizontal="right" vertical="center" wrapText="1" readingOrder="1"/>
    </xf>
    <xf numFmtId="340" fontId="9" fillId="2" borderId="1" xfId="4305" applyNumberFormat="1" applyFont="1" applyFill="1" applyBorder="1" applyAlignment="1">
      <alignment horizontal="right" vertical="center" wrapText="1" readingOrder="1"/>
    </xf>
    <xf numFmtId="3" fontId="9" fillId="2" borderId="1" xfId="4275" quotePrefix="1" applyNumberFormat="1" applyFont="1" applyFill="1" applyBorder="1" applyAlignment="1">
      <alignment horizontal="center" vertical="center" wrapText="1"/>
    </xf>
    <xf numFmtId="1" fontId="9" fillId="2" borderId="1" xfId="4275" applyNumberFormat="1" applyFont="1" applyFill="1" applyBorder="1" applyAlignment="1">
      <alignment horizontal="left" vertical="center" wrapText="1"/>
    </xf>
    <xf numFmtId="259" fontId="9" fillId="2" borderId="1" xfId="1734" applyNumberFormat="1" applyFont="1" applyFill="1" applyBorder="1" applyAlignment="1">
      <alignment horizontal="left" vertical="center" wrapText="1"/>
    </xf>
    <xf numFmtId="167" fontId="9" fillId="2" borderId="1" xfId="19" quotePrefix="1" applyNumberFormat="1" applyFont="1" applyFill="1" applyBorder="1" applyAlignment="1">
      <alignment horizontal="right" vertical="center" wrapText="1"/>
    </xf>
    <xf numFmtId="0" fontId="9" fillId="0" borderId="1" xfId="4320" quotePrefix="1" applyFont="1" applyFill="1" applyBorder="1" applyAlignment="1">
      <alignment horizontal="center" vertical="center" wrapText="1"/>
    </xf>
    <xf numFmtId="0" fontId="9" fillId="0" borderId="1" xfId="4320" applyFont="1" applyFill="1" applyBorder="1" applyAlignment="1">
      <alignment vertical="center" wrapText="1"/>
    </xf>
    <xf numFmtId="0" fontId="9" fillId="0" borderId="1" xfId="4320" applyFont="1" applyFill="1" applyBorder="1" applyAlignment="1">
      <alignment horizontal="center" vertical="center" wrapText="1"/>
    </xf>
    <xf numFmtId="259" fontId="9" fillId="0" borderId="1" xfId="4305" applyNumberFormat="1" applyFont="1" applyFill="1" applyBorder="1" applyAlignment="1">
      <alignment horizontal="right" vertical="center" wrapText="1"/>
    </xf>
    <xf numFmtId="0" fontId="9" fillId="0" borderId="1" xfId="4320" applyFont="1" applyFill="1" applyBorder="1" applyAlignment="1">
      <alignment horizontal="right" vertical="center" wrapText="1"/>
    </xf>
    <xf numFmtId="200" fontId="9" fillId="0" borderId="1" xfId="4305" applyNumberFormat="1" applyFont="1" applyFill="1" applyBorder="1" applyAlignment="1">
      <alignment horizontal="right" vertical="center" wrapText="1"/>
    </xf>
    <xf numFmtId="200" fontId="9" fillId="0" borderId="1" xfId="4320" applyNumberFormat="1" applyFont="1" applyFill="1" applyBorder="1" applyAlignment="1">
      <alignment horizontal="right" vertical="center" wrapText="1"/>
    </xf>
    <xf numFmtId="200" fontId="9" fillId="0" borderId="1" xfId="4320" applyNumberFormat="1" applyFont="1" applyFill="1" applyBorder="1" applyAlignment="1">
      <alignment vertical="center" wrapText="1"/>
    </xf>
    <xf numFmtId="0" fontId="9" fillId="0" borderId="0" xfId="4320" applyFont="1" applyFill="1" applyAlignment="1">
      <alignment vertical="center" wrapText="1"/>
    </xf>
    <xf numFmtId="3" fontId="283" fillId="0" borderId="1" xfId="0" applyNumberFormat="1" applyFont="1" applyFill="1" applyBorder="1" applyAlignment="1">
      <alignment horizontal="center" vertical="center" wrapText="1" shrinkToFit="1"/>
    </xf>
    <xf numFmtId="1" fontId="322" fillId="0" borderId="0" xfId="19" applyNumberFormat="1" applyFont="1" applyFill="1" applyAlignment="1">
      <alignment vertical="center"/>
    </xf>
    <xf numFmtId="1" fontId="247" fillId="2" borderId="1" xfId="19" applyNumberFormat="1" applyFont="1" applyFill="1" applyBorder="1" applyAlignment="1">
      <alignment horizontal="center" vertical="center" wrapText="1"/>
    </xf>
    <xf numFmtId="1" fontId="247" fillId="2" borderId="1" xfId="19" applyNumberFormat="1" applyFont="1" applyFill="1" applyBorder="1" applyAlignment="1">
      <alignment horizontal="right" vertical="center"/>
    </xf>
    <xf numFmtId="3" fontId="70" fillId="2" borderId="1" xfId="19" quotePrefix="1" applyNumberFormat="1" applyFont="1" applyFill="1" applyBorder="1" applyAlignment="1">
      <alignment horizontal="center" vertical="center" wrapText="1"/>
    </xf>
    <xf numFmtId="3" fontId="5" fillId="2" borderId="1" xfId="19" applyNumberFormat="1" applyFont="1" applyFill="1" applyBorder="1" applyAlignment="1">
      <alignment horizontal="center" vertical="center" wrapText="1"/>
    </xf>
    <xf numFmtId="3" fontId="5" fillId="2" borderId="1" xfId="19" applyNumberFormat="1" applyFont="1" applyFill="1" applyBorder="1" applyAlignment="1">
      <alignment vertical="center" wrapText="1"/>
    </xf>
    <xf numFmtId="3" fontId="271" fillId="2" borderId="1" xfId="19" applyNumberFormat="1" applyFont="1" applyFill="1" applyBorder="1" applyAlignment="1">
      <alignment vertical="center" wrapText="1"/>
    </xf>
    <xf numFmtId="338" fontId="5" fillId="2" borderId="1" xfId="19" quotePrefix="1" applyNumberFormat="1" applyFont="1" applyFill="1" applyBorder="1" applyAlignment="1">
      <alignment horizontal="right" vertical="center" wrapText="1"/>
    </xf>
    <xf numFmtId="338" fontId="332" fillId="2" borderId="1" xfId="19" quotePrefix="1" applyNumberFormat="1" applyFont="1" applyFill="1" applyBorder="1" applyAlignment="1">
      <alignment horizontal="right" vertical="center" wrapText="1"/>
    </xf>
    <xf numFmtId="3" fontId="9" fillId="2" borderId="0" xfId="19" applyNumberFormat="1" applyFont="1" applyFill="1" applyAlignment="1">
      <alignment vertical="center" wrapText="1"/>
    </xf>
    <xf numFmtId="259" fontId="332" fillId="2" borderId="1" xfId="4305" applyNumberFormat="1" applyFont="1" applyFill="1" applyBorder="1" applyAlignment="1">
      <alignment horizontal="right" vertical="center" wrapText="1" readingOrder="1"/>
    </xf>
    <xf numFmtId="3" fontId="9" fillId="2" borderId="1" xfId="19" applyNumberFormat="1" applyFont="1" applyFill="1" applyBorder="1" applyAlignment="1">
      <alignment horizontal="right" vertical="center"/>
    </xf>
    <xf numFmtId="1" fontId="5" fillId="2" borderId="1" xfId="19" applyNumberFormat="1" applyFont="1" applyFill="1" applyBorder="1" applyAlignment="1">
      <alignment horizontal="center" vertical="center" wrapText="1"/>
    </xf>
    <xf numFmtId="1" fontId="271" fillId="2" borderId="1" xfId="19" applyNumberFormat="1" applyFont="1" applyFill="1" applyBorder="1" applyAlignment="1">
      <alignment horizontal="center" vertical="center" wrapText="1"/>
    </xf>
    <xf numFmtId="1" fontId="5" fillId="2" borderId="1" xfId="19" applyNumberFormat="1" applyFont="1" applyFill="1" applyBorder="1" applyAlignment="1">
      <alignment horizontal="right" vertical="center"/>
    </xf>
    <xf numFmtId="3" fontId="5" fillId="2" borderId="1" xfId="4305" applyNumberFormat="1" applyFont="1" applyFill="1" applyBorder="1" applyAlignment="1">
      <alignment horizontal="right" vertical="center"/>
    </xf>
    <xf numFmtId="3" fontId="5" fillId="2" borderId="1" xfId="19" quotePrefix="1" applyNumberFormat="1" applyFont="1" applyFill="1" applyBorder="1" applyAlignment="1">
      <alignment vertical="center" wrapText="1"/>
    </xf>
    <xf numFmtId="3" fontId="5" fillId="2" borderId="1" xfId="19" applyNumberFormat="1" applyFont="1" applyFill="1" applyBorder="1" applyAlignment="1">
      <alignment horizontal="right" vertical="center"/>
    </xf>
    <xf numFmtId="1" fontId="5" fillId="2" borderId="1" xfId="19" quotePrefix="1" applyNumberFormat="1" applyFont="1" applyFill="1" applyBorder="1" applyAlignment="1">
      <alignment horizontal="center" vertical="center"/>
    </xf>
    <xf numFmtId="3" fontId="9" fillId="2" borderId="1" xfId="19" applyNumberFormat="1" applyFont="1" applyFill="1" applyBorder="1" applyAlignment="1">
      <alignment horizontal="left" vertical="center" wrapText="1"/>
    </xf>
    <xf numFmtId="3" fontId="7" fillId="2" borderId="1" xfId="19" quotePrefix="1" applyNumberFormat="1" applyFont="1" applyFill="1" applyBorder="1" applyAlignment="1">
      <alignment horizontal="center" vertical="center" wrapText="1"/>
    </xf>
    <xf numFmtId="3" fontId="7" fillId="2" borderId="1" xfId="19" applyNumberFormat="1" applyFont="1" applyFill="1" applyBorder="1" applyAlignment="1">
      <alignment horizontal="left" vertical="center" wrapText="1"/>
    </xf>
    <xf numFmtId="3" fontId="5" fillId="2" borderId="1" xfId="19" quotePrefix="1" applyNumberFormat="1" applyFont="1" applyFill="1" applyBorder="1" applyAlignment="1">
      <alignment horizontal="center" vertical="center" wrapText="1"/>
    </xf>
    <xf numFmtId="3" fontId="271" fillId="2" borderId="1" xfId="19" quotePrefix="1" applyNumberFormat="1" applyFont="1" applyFill="1" applyBorder="1" applyAlignment="1">
      <alignment horizontal="center" vertical="center" wrapText="1"/>
    </xf>
    <xf numFmtId="167" fontId="5" fillId="2" borderId="1" xfId="19" quotePrefix="1" applyNumberFormat="1" applyFont="1" applyFill="1" applyBorder="1" applyAlignment="1">
      <alignment horizontal="right" vertical="center" wrapText="1"/>
    </xf>
    <xf numFmtId="339" fontId="9" fillId="2" borderId="0" xfId="19" applyNumberFormat="1" applyFont="1" applyFill="1" applyAlignment="1">
      <alignment vertical="center" wrapText="1"/>
    </xf>
    <xf numFmtId="339" fontId="5" fillId="2" borderId="0" xfId="19" applyNumberFormat="1" applyFont="1" applyFill="1" applyAlignment="1">
      <alignment horizontal="left" vertical="center" wrapText="1"/>
    </xf>
    <xf numFmtId="339" fontId="5" fillId="2" borderId="4" xfId="19" applyNumberFormat="1" applyFont="1" applyFill="1" applyBorder="1" applyAlignment="1">
      <alignment vertical="center" wrapText="1"/>
    </xf>
    <xf numFmtId="339" fontId="5" fillId="2" borderId="9" xfId="19" applyNumberFormat="1" applyFont="1" applyFill="1" applyBorder="1" applyAlignment="1">
      <alignment vertical="center" wrapText="1"/>
    </xf>
    <xf numFmtId="3" fontId="5" fillId="2" borderId="0" xfId="19" applyNumberFormat="1" applyFont="1" applyFill="1" applyAlignment="1">
      <alignment vertical="center" wrapText="1"/>
    </xf>
    <xf numFmtId="3" fontId="342" fillId="2" borderId="1" xfId="19" quotePrefix="1" applyNumberFormat="1" applyFont="1" applyFill="1" applyBorder="1" applyAlignment="1">
      <alignment horizontal="center" vertical="center" wrapText="1"/>
    </xf>
    <xf numFmtId="3" fontId="342" fillId="2" borderId="1" xfId="19" applyNumberFormat="1" applyFont="1" applyFill="1" applyBorder="1" applyAlignment="1">
      <alignment horizontal="left" vertical="center" wrapText="1"/>
    </xf>
    <xf numFmtId="339" fontId="9" fillId="2" borderId="1" xfId="19" quotePrefix="1" applyNumberFormat="1" applyFont="1" applyFill="1" applyBorder="1" applyAlignment="1">
      <alignment horizontal="right" vertical="center" wrapText="1"/>
    </xf>
    <xf numFmtId="3" fontId="5" fillId="2" borderId="0" xfId="19" applyNumberFormat="1" applyFont="1" applyFill="1" applyAlignment="1">
      <alignment horizontal="left" vertical="center" wrapText="1"/>
    </xf>
    <xf numFmtId="339" fontId="343" fillId="2" borderId="1" xfId="19" applyNumberFormat="1" applyFont="1" applyFill="1" applyBorder="1" applyAlignment="1">
      <alignment vertical="center" wrapText="1"/>
    </xf>
    <xf numFmtId="339" fontId="5" fillId="2" borderId="0" xfId="19" applyNumberFormat="1" applyFont="1" applyFill="1" applyAlignment="1">
      <alignment vertical="center" wrapText="1"/>
    </xf>
    <xf numFmtId="340" fontId="5" fillId="2" borderId="1" xfId="19" quotePrefix="1" applyNumberFormat="1" applyFont="1" applyFill="1" applyBorder="1" applyAlignment="1">
      <alignment horizontal="right" vertical="center" wrapText="1"/>
    </xf>
    <xf numFmtId="3" fontId="5" fillId="2" borderId="1" xfId="19" applyNumberFormat="1" applyFont="1" applyFill="1" applyBorder="1" applyAlignment="1">
      <alignment horizontal="right" vertical="center" wrapText="1"/>
    </xf>
    <xf numFmtId="3" fontId="9" fillId="2" borderId="1" xfId="19" applyNumberFormat="1" applyFont="1" applyFill="1" applyBorder="1" applyAlignment="1">
      <alignment vertical="center" wrapText="1"/>
    </xf>
    <xf numFmtId="339" fontId="9" fillId="2" borderId="1" xfId="19" applyNumberFormat="1" applyFont="1" applyFill="1" applyBorder="1" applyAlignment="1">
      <alignment vertical="center" wrapText="1"/>
    </xf>
    <xf numFmtId="343" fontId="302" fillId="2" borderId="1" xfId="19" applyNumberFormat="1" applyFont="1" applyFill="1" applyBorder="1" applyAlignment="1">
      <alignment vertical="center"/>
    </xf>
    <xf numFmtId="3" fontId="9" fillId="2" borderId="0" xfId="19" applyNumberFormat="1" applyFont="1" applyFill="1" applyAlignment="1">
      <alignment horizontal="right" vertical="center" wrapText="1"/>
    </xf>
    <xf numFmtId="343" fontId="9" fillId="2" borderId="0" xfId="19" applyNumberFormat="1" applyFont="1" applyFill="1" applyAlignment="1">
      <alignment vertical="center" wrapText="1"/>
    </xf>
    <xf numFmtId="3" fontId="281" fillId="2" borderId="1" xfId="19" quotePrefix="1" applyNumberFormat="1" applyFont="1" applyFill="1" applyBorder="1" applyAlignment="1">
      <alignment horizontal="center" vertical="center" wrapText="1"/>
    </xf>
    <xf numFmtId="0" fontId="281" fillId="2" borderId="1" xfId="2794" applyFont="1" applyFill="1" applyBorder="1" applyAlignment="1">
      <alignment horizontal="justify" vertical="center" wrapText="1"/>
    </xf>
    <xf numFmtId="3" fontId="302" fillId="2" borderId="1" xfId="19" quotePrefix="1" applyNumberFormat="1" applyFont="1" applyFill="1" applyBorder="1" applyAlignment="1">
      <alignment horizontal="center" vertical="center" wrapText="1"/>
    </xf>
    <xf numFmtId="340" fontId="281" fillId="2" borderId="1" xfId="19" quotePrefix="1" applyNumberFormat="1" applyFont="1" applyFill="1" applyBorder="1" applyAlignment="1">
      <alignment horizontal="right" vertical="center" wrapText="1"/>
    </xf>
    <xf numFmtId="338" fontId="281" fillId="2" borderId="1" xfId="19" quotePrefix="1" applyNumberFormat="1" applyFont="1" applyFill="1" applyBorder="1" applyAlignment="1">
      <alignment horizontal="right" vertical="center" wrapText="1"/>
    </xf>
    <xf numFmtId="1" fontId="302" fillId="2" borderId="0" xfId="19" applyNumberFormat="1" applyFont="1" applyFill="1" applyAlignment="1">
      <alignment vertical="center"/>
    </xf>
    <xf numFmtId="1" fontId="271" fillId="2" borderId="1" xfId="19" applyNumberFormat="1" applyFont="1" applyFill="1" applyBorder="1" applyAlignment="1">
      <alignment vertical="center"/>
    </xf>
    <xf numFmtId="1" fontId="302" fillId="2" borderId="0" xfId="19" applyNumberFormat="1" applyFont="1" applyFill="1" applyAlignment="1">
      <alignment horizontal="right" vertical="center"/>
    </xf>
    <xf numFmtId="343" fontId="302" fillId="2" borderId="0" xfId="19" applyNumberFormat="1" applyFont="1" applyFill="1" applyAlignment="1">
      <alignment vertical="center"/>
    </xf>
    <xf numFmtId="339" fontId="70" fillId="2" borderId="0" xfId="19" applyNumberFormat="1" applyFont="1" applyFill="1" applyAlignment="1">
      <alignment vertical="center"/>
    </xf>
    <xf numFmtId="339" fontId="302" fillId="2" borderId="0" xfId="19" applyNumberFormat="1" applyFont="1" applyFill="1" applyAlignment="1">
      <alignment vertical="center"/>
    </xf>
    <xf numFmtId="3" fontId="5" fillId="2" borderId="1" xfId="19" quotePrefix="1" applyNumberFormat="1" applyFont="1" applyFill="1" applyBorder="1" applyAlignment="1">
      <alignment horizontal="right" vertical="center" wrapText="1"/>
    </xf>
    <xf numFmtId="3" fontId="5" fillId="2" borderId="0" xfId="19" applyNumberFormat="1" applyFont="1" applyFill="1" applyAlignment="1">
      <alignment horizontal="right" vertical="center" wrapText="1"/>
    </xf>
    <xf numFmtId="343" fontId="5" fillId="2" borderId="0" xfId="19" applyNumberFormat="1" applyFont="1" applyFill="1" applyAlignment="1">
      <alignment vertical="center" wrapText="1"/>
    </xf>
    <xf numFmtId="0" fontId="5" fillId="2" borderId="1" xfId="2794" applyFont="1" applyFill="1" applyBorder="1" applyAlignment="1">
      <alignment horizontal="justify" vertical="center" wrapText="1"/>
    </xf>
    <xf numFmtId="1" fontId="271" fillId="2" borderId="0" xfId="19" applyNumberFormat="1" applyFont="1" applyFill="1" applyAlignment="1">
      <alignment vertical="center"/>
    </xf>
    <xf numFmtId="49" fontId="5" fillId="2" borderId="1" xfId="19" applyNumberFormat="1" applyFont="1" applyFill="1" applyBorder="1" applyAlignment="1">
      <alignment horizontal="center" vertical="center"/>
    </xf>
    <xf numFmtId="339" fontId="5" fillId="2" borderId="1" xfId="19" quotePrefix="1" applyNumberFormat="1" applyFont="1" applyFill="1" applyBorder="1" applyAlignment="1">
      <alignment horizontal="right" vertical="center" wrapText="1"/>
    </xf>
    <xf numFmtId="338" fontId="9" fillId="2" borderId="1" xfId="19" quotePrefix="1" applyNumberFormat="1" applyFont="1" applyFill="1" applyBorder="1" applyAlignment="1">
      <alignment horizontal="right" vertical="center" wrapText="1"/>
    </xf>
    <xf numFmtId="0" fontId="9" fillId="2" borderId="1" xfId="0" applyFont="1" applyFill="1" applyBorder="1" applyAlignment="1">
      <alignment horizontal="center" vertical="center" wrapText="1"/>
    </xf>
    <xf numFmtId="3" fontId="9" fillId="2" borderId="1" xfId="2617" applyNumberFormat="1" applyFont="1" applyFill="1" applyBorder="1" applyAlignment="1">
      <alignment horizontal="center" vertical="center" wrapText="1"/>
    </xf>
    <xf numFmtId="0" fontId="70" fillId="2" borderId="1" xfId="4306" quotePrefix="1" applyFill="1" applyBorder="1" applyAlignment="1">
      <alignment horizontal="center" vertical="center" wrapText="1"/>
    </xf>
    <xf numFmtId="3" fontId="9" fillId="2" borderId="1" xfId="19" quotePrefix="1" applyNumberFormat="1" applyFont="1" applyFill="1" applyBorder="1" applyAlignment="1">
      <alignment horizontal="right" vertical="center" wrapText="1"/>
    </xf>
    <xf numFmtId="340" fontId="9" fillId="2" borderId="1" xfId="19" quotePrefix="1" applyNumberFormat="1" applyFont="1" applyFill="1" applyBorder="1" applyAlignment="1">
      <alignment horizontal="right" vertical="center" wrapText="1"/>
    </xf>
    <xf numFmtId="3" fontId="179" fillId="2" borderId="1" xfId="19" quotePrefix="1" applyNumberFormat="1" applyFont="1" applyFill="1" applyBorder="1" applyAlignment="1">
      <alignment horizontal="center" vertical="center" wrapText="1"/>
    </xf>
    <xf numFmtId="3" fontId="179" fillId="2" borderId="1" xfId="19" applyNumberFormat="1" applyFont="1" applyFill="1" applyBorder="1" applyAlignment="1">
      <alignment horizontal="left" vertical="center" wrapText="1"/>
    </xf>
    <xf numFmtId="0" fontId="9" fillId="2" borderId="1" xfId="2794" applyFont="1" applyFill="1" applyBorder="1" applyAlignment="1">
      <alignment horizontal="justify" vertical="center" wrapText="1"/>
    </xf>
    <xf numFmtId="1" fontId="70" fillId="2" borderId="0" xfId="19" applyNumberFormat="1" applyFont="1" applyFill="1" applyAlignment="1">
      <alignment vertical="center"/>
    </xf>
    <xf numFmtId="3" fontId="9" fillId="2" borderId="1" xfId="9" applyNumberFormat="1" applyFont="1" applyFill="1" applyBorder="1" applyAlignment="1">
      <alignment horizontal="center" vertical="center" wrapText="1"/>
    </xf>
    <xf numFmtId="0" fontId="9" fillId="2" borderId="1" xfId="9" applyFont="1" applyFill="1" applyBorder="1" applyAlignment="1">
      <alignment horizontal="left" vertical="center" wrapText="1"/>
    </xf>
    <xf numFmtId="0" fontId="9" fillId="2" borderId="1" xfId="2617" applyFont="1" applyFill="1" applyBorder="1" applyAlignment="1">
      <alignment horizontal="center" vertical="center" wrapText="1"/>
    </xf>
    <xf numFmtId="0" fontId="70" fillId="2" borderId="1" xfId="4306" applyFill="1" applyBorder="1" applyAlignment="1">
      <alignment horizontal="center" vertical="center" wrapText="1"/>
    </xf>
    <xf numFmtId="0" fontId="9" fillId="2" borderId="1" xfId="2619" quotePrefix="1" applyFont="1" applyFill="1" applyBorder="1" applyAlignment="1">
      <alignment vertical="center" wrapText="1" shrinkToFit="1"/>
    </xf>
    <xf numFmtId="1" fontId="70" fillId="2" borderId="1" xfId="19" quotePrefix="1" applyNumberFormat="1" applyFont="1" applyFill="1" applyBorder="1" applyAlignment="1">
      <alignment horizontal="center" vertical="center" wrapText="1"/>
    </xf>
    <xf numFmtId="3" fontId="9" fillId="2" borderId="1" xfId="2619" applyNumberFormat="1" applyFont="1" applyFill="1" applyBorder="1" applyAlignment="1">
      <alignment horizontal="center" vertical="center" wrapText="1"/>
    </xf>
    <xf numFmtId="167" fontId="9" fillId="2" borderId="1" xfId="2617" applyNumberFormat="1" applyFont="1" applyFill="1" applyBorder="1" applyAlignment="1">
      <alignment horizontal="center" vertical="center" wrapText="1"/>
    </xf>
    <xf numFmtId="167" fontId="70" fillId="2" borderId="1" xfId="2617" applyNumberFormat="1" applyFont="1" applyFill="1" applyBorder="1" applyAlignment="1">
      <alignment horizontal="center" vertical="center" wrapText="1"/>
    </xf>
    <xf numFmtId="3" fontId="70" fillId="2" borderId="1" xfId="4307" applyNumberFormat="1" applyFont="1" applyFill="1" applyBorder="1" applyAlignment="1">
      <alignment horizontal="center" vertical="center" wrapText="1"/>
    </xf>
    <xf numFmtId="339" fontId="9" fillId="2" borderId="1" xfId="19" applyNumberFormat="1" applyFont="1" applyFill="1" applyBorder="1" applyAlignment="1">
      <alignment horizontal="right" vertical="center"/>
    </xf>
    <xf numFmtId="167" fontId="70" fillId="2" borderId="1" xfId="2617" quotePrefix="1" applyNumberFormat="1" applyFont="1" applyFill="1" applyBorder="1" applyAlignment="1">
      <alignment horizontal="center" vertical="center" wrapText="1"/>
    </xf>
    <xf numFmtId="3" fontId="256" fillId="2" borderId="1" xfId="19" applyNumberFormat="1" applyFont="1" applyFill="1" applyBorder="1" applyAlignment="1">
      <alignment horizontal="left" vertical="center" wrapText="1"/>
    </xf>
    <xf numFmtId="3" fontId="281" fillId="2" borderId="1" xfId="19" applyNumberFormat="1" applyFont="1" applyFill="1" applyBorder="1" applyAlignment="1">
      <alignment horizontal="left" vertical="center" wrapText="1"/>
    </xf>
    <xf numFmtId="3" fontId="271" fillId="2" borderId="0" xfId="19" applyNumberFormat="1" applyFont="1" applyFill="1" applyAlignment="1">
      <alignment vertical="center"/>
    </xf>
    <xf numFmtId="3" fontId="330" fillId="2" borderId="1" xfId="19" quotePrefix="1" applyNumberFormat="1" applyFont="1" applyFill="1" applyBorder="1" applyAlignment="1">
      <alignment horizontal="center" vertical="center" wrapText="1"/>
    </xf>
    <xf numFmtId="339" fontId="247" fillId="2" borderId="1" xfId="19" quotePrefix="1" applyNumberFormat="1" applyFont="1" applyFill="1" applyBorder="1" applyAlignment="1">
      <alignment horizontal="right" vertical="center" wrapText="1"/>
    </xf>
    <xf numFmtId="340" fontId="247" fillId="2" borderId="1" xfId="19" quotePrefix="1" applyNumberFormat="1" applyFont="1" applyFill="1" applyBorder="1" applyAlignment="1">
      <alignment horizontal="right" vertical="center" wrapText="1"/>
    </xf>
    <xf numFmtId="3" fontId="247" fillId="2" borderId="1" xfId="19" quotePrefix="1" applyNumberFormat="1" applyFont="1" applyFill="1" applyBorder="1" applyAlignment="1">
      <alignment horizontal="center" vertical="center" wrapText="1"/>
    </xf>
    <xf numFmtId="3" fontId="288" fillId="2" borderId="1" xfId="19" quotePrefix="1" applyNumberFormat="1" applyFont="1" applyFill="1" applyBorder="1" applyAlignment="1">
      <alignment horizontal="center" vertical="center" wrapText="1"/>
    </xf>
    <xf numFmtId="3" fontId="247" fillId="2" borderId="1" xfId="19" quotePrefix="1" applyNumberFormat="1" applyFont="1" applyFill="1" applyBorder="1" applyAlignment="1">
      <alignment horizontal="right" vertical="center" wrapText="1"/>
    </xf>
    <xf numFmtId="339" fontId="331" fillId="2" borderId="1" xfId="4275" applyNumberFormat="1" applyFont="1" applyFill="1" applyBorder="1" applyAlignment="1">
      <alignment horizontal="left" vertical="center" wrapText="1"/>
    </xf>
    <xf numFmtId="339" fontId="281" fillId="2" borderId="1" xfId="19" quotePrefix="1" applyNumberFormat="1" applyFont="1" applyFill="1" applyBorder="1" applyAlignment="1">
      <alignment horizontal="right" vertical="center" wrapText="1"/>
    </xf>
    <xf numFmtId="255" fontId="9" fillId="2" borderId="1" xfId="4305" applyNumberFormat="1" applyFont="1" applyFill="1" applyBorder="1" applyAlignment="1">
      <alignment horizontal="center" vertical="center" wrapText="1"/>
    </xf>
    <xf numFmtId="259" fontId="6" fillId="2" borderId="1" xfId="1734" applyNumberFormat="1" applyFont="1" applyFill="1" applyBorder="1" applyAlignment="1">
      <alignment horizontal="center" vertical="center" wrapText="1"/>
    </xf>
    <xf numFmtId="259" fontId="6" fillId="2" borderId="1" xfId="1734" applyNumberFormat="1" applyFont="1" applyFill="1" applyBorder="1" applyAlignment="1">
      <alignment horizontal="left" vertical="center" wrapText="1"/>
    </xf>
    <xf numFmtId="259" fontId="290" fillId="2" borderId="1" xfId="1734" applyNumberFormat="1" applyFont="1" applyFill="1" applyBorder="1" applyAlignment="1">
      <alignment horizontal="left" vertical="center" wrapText="1"/>
    </xf>
    <xf numFmtId="340" fontId="6" fillId="2" borderId="1" xfId="1734" applyNumberFormat="1" applyFont="1" applyFill="1" applyBorder="1" applyAlignment="1">
      <alignment horizontal="right" vertical="center" wrapText="1"/>
    </xf>
    <xf numFmtId="259" fontId="6" fillId="2" borderId="1" xfId="4305" applyNumberFormat="1" applyFont="1" applyFill="1" applyBorder="1" applyAlignment="1">
      <alignment horizontal="right" vertical="center" wrapText="1" readingOrder="1"/>
    </xf>
    <xf numFmtId="259" fontId="4" fillId="2" borderId="1" xfId="1734" applyNumberFormat="1" applyFont="1" applyFill="1" applyBorder="1" applyAlignment="1">
      <alignment horizontal="left" vertical="center" wrapText="1"/>
    </xf>
    <xf numFmtId="1" fontId="4" fillId="2" borderId="0" xfId="19" applyNumberFormat="1" applyFont="1" applyFill="1" applyAlignment="1">
      <alignment vertical="center"/>
    </xf>
    <xf numFmtId="0" fontId="9" fillId="2" borderId="1" xfId="2794" applyFont="1" applyFill="1" applyBorder="1" applyAlignment="1">
      <alignment horizontal="left" vertical="center" wrapText="1"/>
    </xf>
    <xf numFmtId="259" fontId="5" fillId="2" borderId="1" xfId="1734" applyNumberFormat="1" applyFont="1" applyFill="1" applyBorder="1" applyAlignment="1">
      <alignment horizontal="left" vertical="center" wrapText="1"/>
    </xf>
    <xf numFmtId="339" fontId="5" fillId="2" borderId="1" xfId="4305" applyNumberFormat="1" applyFont="1" applyFill="1" applyBorder="1" applyAlignment="1">
      <alignment horizontal="right" vertical="center" wrapText="1" readingOrder="1"/>
    </xf>
    <xf numFmtId="1" fontId="5" fillId="2" borderId="0" xfId="19" applyNumberFormat="1" applyFont="1" applyFill="1" applyAlignment="1">
      <alignment vertical="center"/>
    </xf>
    <xf numFmtId="339" fontId="330" fillId="2" borderId="1" xfId="0" applyNumberFormat="1" applyFont="1" applyFill="1" applyBorder="1" applyAlignment="1">
      <alignment horizontal="justify" vertical="center" wrapText="1"/>
    </xf>
    <xf numFmtId="340" fontId="332" fillId="2" borderId="1" xfId="4305" applyNumberFormat="1" applyFont="1" applyFill="1" applyBorder="1" applyAlignment="1">
      <alignment horizontal="right" vertical="center" wrapText="1" readingOrder="1"/>
    </xf>
    <xf numFmtId="1" fontId="9" fillId="2" borderId="1" xfId="19" quotePrefix="1" applyNumberFormat="1" applyFont="1" applyFill="1" applyBorder="1" applyAlignment="1">
      <alignment horizontal="center" vertical="center"/>
    </xf>
    <xf numFmtId="1" fontId="346" fillId="2" borderId="0" xfId="19" applyNumberFormat="1" applyFont="1" applyFill="1" applyAlignment="1">
      <alignment vertical="center"/>
    </xf>
    <xf numFmtId="340" fontId="346" fillId="2" borderId="0" xfId="19" applyNumberFormat="1" applyFont="1" applyFill="1" applyAlignment="1">
      <alignment vertical="center"/>
    </xf>
    <xf numFmtId="3" fontId="287" fillId="0" borderId="1" xfId="0" applyNumberFormat="1" applyFont="1" applyBorder="1" applyAlignment="1">
      <alignment vertical="center" wrapText="1"/>
    </xf>
    <xf numFmtId="43" fontId="5" fillId="2" borderId="1" xfId="19" quotePrefix="1" applyNumberFormat="1" applyFont="1" applyFill="1" applyBorder="1" applyAlignment="1">
      <alignment horizontal="right" vertical="center" wrapText="1"/>
    </xf>
    <xf numFmtId="43" fontId="9" fillId="2" borderId="1" xfId="4305" applyNumberFormat="1" applyFont="1" applyFill="1" applyBorder="1" applyAlignment="1">
      <alignment horizontal="right" vertical="center" wrapText="1" readingOrder="1"/>
    </xf>
    <xf numFmtId="3" fontId="341" fillId="2" borderId="1" xfId="0" applyNumberFormat="1" applyFont="1" applyFill="1" applyBorder="1" applyAlignment="1">
      <alignment horizontal="right" vertical="center" wrapText="1"/>
    </xf>
    <xf numFmtId="340" fontId="333" fillId="2" borderId="1" xfId="19" quotePrefix="1" applyNumberFormat="1" applyFont="1" applyFill="1" applyBorder="1" applyAlignment="1">
      <alignment horizontal="right" vertical="center" wrapText="1"/>
    </xf>
    <xf numFmtId="1" fontId="333" fillId="2" borderId="1" xfId="19" quotePrefix="1" applyNumberFormat="1" applyFont="1" applyFill="1" applyBorder="1" applyAlignment="1">
      <alignment horizontal="center" vertical="center"/>
    </xf>
    <xf numFmtId="340" fontId="333" fillId="2" borderId="1" xfId="4305" applyNumberFormat="1" applyFont="1" applyFill="1" applyBorder="1" applyAlignment="1">
      <alignment horizontal="right" vertical="center" wrapText="1" readingOrder="1"/>
    </xf>
    <xf numFmtId="339" fontId="333" fillId="2" borderId="1" xfId="19" quotePrefix="1" applyNumberFormat="1" applyFont="1" applyFill="1" applyBorder="1" applyAlignment="1">
      <alignment horizontal="right" vertical="center" wrapText="1"/>
    </xf>
    <xf numFmtId="1" fontId="150" fillId="2" borderId="0" xfId="19" applyNumberFormat="1" applyFont="1" applyFill="1" applyAlignment="1">
      <alignment vertical="center"/>
    </xf>
    <xf numFmtId="1" fontId="347" fillId="2" borderId="1" xfId="19" applyNumberFormat="1" applyFont="1" applyFill="1" applyBorder="1" applyAlignment="1">
      <alignment horizontal="center" vertical="center" wrapText="1"/>
    </xf>
    <xf numFmtId="3" fontId="348" fillId="0" borderId="1" xfId="0" applyNumberFormat="1" applyFont="1" applyFill="1" applyBorder="1" applyAlignment="1">
      <alignment horizontal="right" vertical="center" shrinkToFit="1"/>
    </xf>
    <xf numFmtId="3" fontId="349" fillId="0" borderId="1" xfId="0" applyNumberFormat="1" applyFont="1" applyFill="1" applyBorder="1" applyAlignment="1">
      <alignment horizontal="right" vertical="center" shrinkToFit="1"/>
    </xf>
    <xf numFmtId="3" fontId="350" fillId="0" borderId="1" xfId="0" applyNumberFormat="1" applyFont="1" applyFill="1" applyBorder="1" applyAlignment="1">
      <alignment horizontal="right" vertical="center" shrinkToFit="1"/>
    </xf>
    <xf numFmtId="259" fontId="351" fillId="0" borderId="1" xfId="4305" applyNumberFormat="1" applyFont="1" applyBorder="1" applyAlignment="1">
      <alignment horizontal="right" vertical="center" wrapText="1"/>
    </xf>
    <xf numFmtId="3" fontId="9" fillId="2" borderId="0" xfId="19" applyNumberFormat="1" applyFont="1" applyFill="1" applyAlignment="1">
      <alignment horizontal="center" vertical="center" wrapText="1"/>
    </xf>
    <xf numFmtId="3" fontId="5" fillId="2" borderId="0" xfId="19" applyNumberFormat="1" applyFont="1" applyFill="1" applyAlignment="1">
      <alignment horizontal="center" vertical="center" wrapText="1"/>
    </xf>
    <xf numFmtId="339" fontId="281" fillId="2" borderId="4" xfId="19" applyNumberFormat="1" applyFont="1" applyFill="1" applyBorder="1" applyAlignment="1">
      <alignment vertical="center" wrapText="1"/>
    </xf>
    <xf numFmtId="259" fontId="344" fillId="2" borderId="1" xfId="1734" applyNumberFormat="1" applyFont="1" applyFill="1" applyBorder="1" applyAlignment="1">
      <alignment horizontal="left" vertical="center" wrapText="1"/>
    </xf>
    <xf numFmtId="259" fontId="281" fillId="2" borderId="1" xfId="1734" applyNumberFormat="1" applyFont="1" applyFill="1" applyBorder="1" applyAlignment="1">
      <alignment horizontal="left" vertical="center" wrapText="1"/>
    </xf>
    <xf numFmtId="259" fontId="302" fillId="2" borderId="1" xfId="1734" applyNumberFormat="1" applyFont="1" applyFill="1" applyBorder="1" applyAlignment="1">
      <alignment horizontal="left" vertical="center" wrapText="1"/>
    </xf>
    <xf numFmtId="340" fontId="281" fillId="2" borderId="1" xfId="1734" applyNumberFormat="1" applyFont="1" applyFill="1" applyBorder="1" applyAlignment="1">
      <alignment horizontal="right" vertical="center" wrapText="1"/>
    </xf>
    <xf numFmtId="340" fontId="334" fillId="2" borderId="1" xfId="1734" applyNumberFormat="1" applyFont="1" applyFill="1" applyBorder="1" applyAlignment="1">
      <alignment horizontal="right" vertical="center" wrapText="1"/>
    </xf>
    <xf numFmtId="259" fontId="345" fillId="2" borderId="1" xfId="4305" applyNumberFormat="1" applyFont="1" applyFill="1" applyBorder="1" applyAlignment="1">
      <alignment horizontal="right" vertical="center" wrapText="1" readingOrder="1"/>
    </xf>
    <xf numFmtId="1" fontId="247" fillId="2" borderId="0" xfId="19" applyNumberFormat="1" applyFont="1" applyFill="1" applyAlignment="1">
      <alignment vertical="center"/>
    </xf>
    <xf numFmtId="1" fontId="9" fillId="2" borderId="0" xfId="19" applyNumberFormat="1" applyFont="1" applyFill="1" applyAlignment="1">
      <alignment horizontal="right" vertical="center"/>
    </xf>
    <xf numFmtId="1" fontId="9" fillId="2" borderId="0" xfId="19" applyNumberFormat="1" applyFont="1" applyFill="1" applyAlignment="1">
      <alignment horizontal="center" vertical="center" wrapText="1"/>
    </xf>
    <xf numFmtId="1" fontId="70" fillId="2" borderId="0" xfId="19" applyNumberFormat="1" applyFont="1" applyFill="1" applyAlignment="1">
      <alignment horizontal="center" vertical="center" wrapText="1"/>
    </xf>
    <xf numFmtId="1" fontId="346" fillId="2" borderId="0" xfId="19" applyNumberFormat="1" applyFont="1" applyFill="1" applyAlignment="1">
      <alignment horizontal="right" vertical="center"/>
    </xf>
    <xf numFmtId="3" fontId="4" fillId="2" borderId="1" xfId="19" applyNumberFormat="1" applyFont="1" applyFill="1" applyBorder="1" applyAlignment="1">
      <alignment horizontal="center" vertical="center" wrapText="1"/>
    </xf>
    <xf numFmtId="1" fontId="9" fillId="2" borderId="2" xfId="19" applyNumberFormat="1" applyFont="1" applyFill="1" applyBorder="1" applyAlignment="1">
      <alignment horizontal="center" vertical="center" wrapText="1"/>
    </xf>
    <xf numFmtId="3" fontId="9" fillId="2" borderId="1" xfId="19" quotePrefix="1" applyNumberFormat="1" applyFont="1" applyFill="1" applyBorder="1" applyAlignment="1">
      <alignment horizontal="center" vertical="center" wrapText="1"/>
    </xf>
    <xf numFmtId="1" fontId="5" fillId="2" borderId="0" xfId="19" applyNumberFormat="1" applyFont="1" applyFill="1" applyAlignment="1">
      <alignment horizontal="center" vertical="center"/>
    </xf>
    <xf numFmtId="3" fontId="150" fillId="0" borderId="1" xfId="19" applyNumberFormat="1" applyFont="1" applyBorder="1" applyAlignment="1">
      <alignment horizontal="center" vertical="center" wrapText="1"/>
    </xf>
    <xf numFmtId="4" fontId="9" fillId="2" borderId="0" xfId="19" applyNumberFormat="1" applyFont="1" applyFill="1" applyAlignment="1">
      <alignment vertical="center" wrapText="1"/>
    </xf>
    <xf numFmtId="340" fontId="334" fillId="2" borderId="1" xfId="19" quotePrefix="1" applyNumberFormat="1" applyFont="1" applyFill="1" applyBorder="1" applyAlignment="1">
      <alignment horizontal="right" vertical="center" wrapText="1"/>
    </xf>
    <xf numFmtId="340" fontId="332" fillId="2" borderId="1" xfId="19" quotePrefix="1" applyNumberFormat="1" applyFont="1" applyFill="1" applyBorder="1" applyAlignment="1">
      <alignment horizontal="right" vertical="center" wrapText="1"/>
    </xf>
    <xf numFmtId="341" fontId="9" fillId="2" borderId="0" xfId="19" applyNumberFormat="1" applyFont="1" applyFill="1" applyAlignment="1">
      <alignment vertical="center"/>
    </xf>
    <xf numFmtId="340" fontId="352" fillId="2" borderId="1" xfId="1734" applyNumberFormat="1" applyFont="1" applyFill="1" applyBorder="1" applyAlignment="1">
      <alignment horizontal="right" vertical="center" wrapText="1"/>
    </xf>
    <xf numFmtId="1" fontId="6" fillId="2" borderId="1" xfId="19" applyNumberFormat="1" applyFont="1" applyFill="1" applyBorder="1" applyAlignment="1">
      <alignment horizontal="center" vertical="center"/>
    </xf>
    <xf numFmtId="0" fontId="6" fillId="2" borderId="1" xfId="2794" applyFont="1" applyFill="1" applyBorder="1" applyAlignment="1">
      <alignment horizontal="justify" vertical="center" wrapText="1"/>
    </xf>
    <xf numFmtId="1" fontId="6" fillId="2" borderId="1" xfId="19" applyNumberFormat="1" applyFont="1" applyFill="1" applyBorder="1" applyAlignment="1">
      <alignment vertical="center" wrapText="1"/>
    </xf>
    <xf numFmtId="1" fontId="6" fillId="2" borderId="1" xfId="19" applyNumberFormat="1" applyFont="1" applyFill="1" applyBorder="1" applyAlignment="1">
      <alignment horizontal="center" vertical="center" wrapText="1"/>
    </xf>
    <xf numFmtId="1" fontId="290" fillId="2" borderId="1" xfId="19" applyNumberFormat="1" applyFont="1" applyFill="1" applyBorder="1" applyAlignment="1">
      <alignment horizontal="center" vertical="center" wrapText="1"/>
    </xf>
    <xf numFmtId="340" fontId="352" fillId="2" borderId="1" xfId="4305" applyNumberFormat="1" applyFont="1" applyFill="1" applyBorder="1" applyAlignment="1">
      <alignment horizontal="right" vertical="center" wrapText="1" readingOrder="1"/>
    </xf>
    <xf numFmtId="3" fontId="272" fillId="2" borderId="1" xfId="19" applyNumberFormat="1" applyFont="1" applyFill="1" applyBorder="1" applyAlignment="1">
      <alignment horizontal="right" vertical="center"/>
    </xf>
    <xf numFmtId="1" fontId="6" fillId="2" borderId="0" xfId="19" applyNumberFormat="1" applyFont="1" applyFill="1" applyAlignment="1">
      <alignment vertical="center"/>
    </xf>
    <xf numFmtId="3" fontId="179" fillId="2" borderId="1" xfId="0" applyNumberFormat="1" applyFont="1" applyFill="1" applyBorder="1" applyAlignment="1">
      <alignment horizontal="right" vertical="center" wrapText="1"/>
    </xf>
    <xf numFmtId="1" fontId="18" fillId="2" borderId="0" xfId="19" applyNumberFormat="1" applyFont="1" applyFill="1" applyAlignment="1">
      <alignment vertical="center"/>
    </xf>
    <xf numFmtId="0" fontId="341" fillId="2" borderId="1" xfId="0" applyFont="1" applyFill="1" applyBorder="1" applyAlignment="1">
      <alignment horizontal="left" vertical="center" wrapText="1"/>
    </xf>
    <xf numFmtId="1" fontId="333" fillId="2" borderId="1" xfId="19" applyNumberFormat="1" applyFont="1" applyFill="1" applyBorder="1" applyAlignment="1">
      <alignment vertical="center" wrapText="1"/>
    </xf>
    <xf numFmtId="1" fontId="333" fillId="2" borderId="1" xfId="19" applyNumberFormat="1" applyFont="1" applyFill="1" applyBorder="1" applyAlignment="1">
      <alignment horizontal="center" vertical="center" wrapText="1"/>
    </xf>
    <xf numFmtId="1" fontId="341" fillId="2" borderId="1" xfId="19" applyNumberFormat="1" applyFont="1" applyFill="1" applyBorder="1" applyAlignment="1">
      <alignment horizontal="center" vertical="center" wrapText="1"/>
    </xf>
    <xf numFmtId="3" fontId="341" fillId="2" borderId="1" xfId="0" applyNumberFormat="1" applyFont="1" applyFill="1" applyBorder="1" applyAlignment="1">
      <alignment horizontal="right" vertical="center" shrinkToFit="1"/>
    </xf>
    <xf numFmtId="3" fontId="353" fillId="2" borderId="1" xfId="0" applyNumberFormat="1" applyFont="1" applyFill="1" applyBorder="1" applyAlignment="1">
      <alignment horizontal="right" vertical="center" shrinkToFit="1"/>
    </xf>
    <xf numFmtId="259" fontId="333" fillId="2" borderId="1" xfId="4305" applyNumberFormat="1" applyFont="1" applyFill="1" applyBorder="1" applyAlignment="1">
      <alignment horizontal="right" vertical="center" wrapText="1" readingOrder="1"/>
    </xf>
    <xf numFmtId="1" fontId="333" fillId="2" borderId="0" xfId="19" applyNumberFormat="1" applyFont="1" applyFill="1" applyAlignment="1">
      <alignment vertical="center"/>
    </xf>
    <xf numFmtId="1" fontId="352" fillId="2" borderId="1" xfId="19" quotePrefix="1" applyNumberFormat="1" applyFont="1" applyFill="1" applyBorder="1" applyAlignment="1">
      <alignment horizontal="center" vertical="center"/>
    </xf>
    <xf numFmtId="259" fontId="352" fillId="2" borderId="1" xfId="1734" quotePrefix="1" applyNumberFormat="1" applyFont="1" applyFill="1" applyBorder="1" applyAlignment="1">
      <alignment horizontal="left" vertical="center" wrapText="1"/>
    </xf>
    <xf numFmtId="1" fontId="352" fillId="2" borderId="1" xfId="19" applyNumberFormat="1" applyFont="1" applyFill="1" applyBorder="1" applyAlignment="1">
      <alignment vertical="center" wrapText="1"/>
    </xf>
    <xf numFmtId="1" fontId="352" fillId="2" borderId="1" xfId="19" applyNumberFormat="1" applyFont="1" applyFill="1" applyBorder="1" applyAlignment="1">
      <alignment horizontal="center" vertical="center" wrapText="1"/>
    </xf>
    <xf numFmtId="1" fontId="354" fillId="2" borderId="1" xfId="19" applyNumberFormat="1" applyFont="1" applyFill="1" applyBorder="1" applyAlignment="1">
      <alignment horizontal="center" vertical="center" wrapText="1"/>
    </xf>
    <xf numFmtId="259" fontId="352" fillId="2" borderId="1" xfId="4305" applyNumberFormat="1" applyFont="1" applyFill="1" applyBorder="1" applyAlignment="1">
      <alignment horizontal="right" vertical="center" wrapText="1" readingOrder="1"/>
    </xf>
    <xf numFmtId="1" fontId="352" fillId="2" borderId="2" xfId="19" applyNumberFormat="1" applyFont="1" applyFill="1" applyBorder="1" applyAlignment="1">
      <alignment horizontal="center" vertical="center" wrapText="1"/>
    </xf>
    <xf numFmtId="1" fontId="352" fillId="2" borderId="0" xfId="19" applyNumberFormat="1" applyFont="1" applyFill="1" applyAlignment="1">
      <alignment vertical="center"/>
    </xf>
    <xf numFmtId="259" fontId="355" fillId="51" borderId="1" xfId="1734" applyNumberFormat="1" applyFont="1" applyFill="1" applyBorder="1" applyAlignment="1">
      <alignment horizontal="left" vertical="center" wrapText="1"/>
    </xf>
    <xf numFmtId="259" fontId="334" fillId="51" borderId="1" xfId="1734" applyNumberFormat="1" applyFont="1" applyFill="1" applyBorder="1" applyAlignment="1">
      <alignment horizontal="left" vertical="center" wrapText="1"/>
    </xf>
    <xf numFmtId="259" fontId="356" fillId="51" borderId="1" xfId="1734" applyNumberFormat="1" applyFont="1" applyFill="1" applyBorder="1" applyAlignment="1">
      <alignment horizontal="left" vertical="center" wrapText="1"/>
    </xf>
    <xf numFmtId="340" fontId="334" fillId="51" borderId="1" xfId="1734" applyNumberFormat="1" applyFont="1" applyFill="1" applyBorder="1" applyAlignment="1">
      <alignment horizontal="right" vertical="center" wrapText="1"/>
    </xf>
    <xf numFmtId="259" fontId="357" fillId="51" borderId="1" xfId="4305" applyNumberFormat="1" applyFont="1" applyFill="1" applyBorder="1" applyAlignment="1">
      <alignment horizontal="right" vertical="center" wrapText="1" readingOrder="1"/>
    </xf>
    <xf numFmtId="1" fontId="335" fillId="51" borderId="0" xfId="19" applyNumberFormat="1" applyFont="1" applyFill="1" applyAlignment="1">
      <alignment vertical="center"/>
    </xf>
    <xf numFmtId="49" fontId="321" fillId="0" borderId="1" xfId="19" quotePrefix="1" applyNumberFormat="1" applyFont="1" applyFill="1" applyBorder="1" applyAlignment="1">
      <alignment horizontal="center" vertical="center"/>
    </xf>
    <xf numFmtId="0" fontId="321" fillId="0" borderId="1" xfId="0" applyFont="1" applyFill="1" applyBorder="1" applyAlignment="1">
      <alignment horizontal="left" vertical="center" wrapText="1"/>
    </xf>
    <xf numFmtId="3" fontId="321" fillId="0" borderId="1" xfId="0" applyNumberFormat="1" applyFont="1" applyFill="1" applyBorder="1" applyAlignment="1">
      <alignment horizontal="right" vertical="center" shrinkToFit="1"/>
    </xf>
    <xf numFmtId="0" fontId="321" fillId="0" borderId="1" xfId="0" applyFont="1" applyFill="1" applyBorder="1" applyAlignment="1">
      <alignment horizontal="center" vertical="center" wrapText="1"/>
    </xf>
    <xf numFmtId="3" fontId="321" fillId="0" borderId="1" xfId="0" quotePrefix="1" applyNumberFormat="1" applyFont="1" applyFill="1" applyBorder="1" applyAlignment="1">
      <alignment horizontal="center" vertical="center" wrapText="1"/>
    </xf>
    <xf numFmtId="0" fontId="5" fillId="0" borderId="1" xfId="0" applyFont="1" applyFill="1" applyBorder="1" applyAlignment="1">
      <alignment horizontal="left" vertical="center" wrapText="1"/>
    </xf>
    <xf numFmtId="200" fontId="9" fillId="0" borderId="1" xfId="0" applyNumberFormat="1" applyFont="1" applyFill="1" applyBorder="1" applyAlignment="1">
      <alignment horizontal="center" vertical="center" wrapText="1"/>
    </xf>
    <xf numFmtId="3" fontId="5" fillId="0" borderId="1" xfId="0" applyNumberFormat="1" applyFont="1" applyFill="1" applyBorder="1" applyAlignment="1">
      <alignment horizontal="right" vertical="center" wrapText="1"/>
    </xf>
    <xf numFmtId="3" fontId="9" fillId="0" borderId="1" xfId="0" applyNumberFormat="1" applyFont="1" applyFill="1" applyBorder="1" applyAlignment="1">
      <alignment horizontal="center" vertical="center" wrapText="1" shrinkToFit="1"/>
    </xf>
    <xf numFmtId="3" fontId="5" fillId="0" borderId="1" xfId="19" applyNumberFormat="1" applyFont="1" applyFill="1" applyBorder="1" applyAlignment="1">
      <alignment vertical="center"/>
    </xf>
    <xf numFmtId="3" fontId="9" fillId="0" borderId="1" xfId="0" applyNumberFormat="1" applyFont="1" applyFill="1" applyBorder="1" applyAlignment="1">
      <alignment horizontal="right" vertical="center" shrinkToFit="1"/>
    </xf>
    <xf numFmtId="49" fontId="9" fillId="0" borderId="1" xfId="19" quotePrefix="1" applyNumberFormat="1" applyFont="1" applyFill="1" applyBorder="1" applyAlignment="1">
      <alignment horizontal="center" vertical="center"/>
    </xf>
    <xf numFmtId="3" fontId="278" fillId="0" borderId="1" xfId="0" applyNumberFormat="1" applyFont="1" applyBorder="1" applyAlignment="1">
      <alignment horizontal="right" vertical="center" wrapText="1"/>
    </xf>
    <xf numFmtId="3" fontId="278" fillId="0" borderId="1" xfId="0" applyNumberFormat="1" applyFont="1" applyBorder="1" applyAlignment="1">
      <alignment horizontal="right" vertical="center" shrinkToFit="1"/>
    </xf>
    <xf numFmtId="0" fontId="179" fillId="0" borderId="1" xfId="0" applyFont="1" applyFill="1" applyBorder="1" applyAlignment="1">
      <alignment horizontal="left" vertical="center" wrapText="1"/>
    </xf>
    <xf numFmtId="3" fontId="179" fillId="0" borderId="1" xfId="0" applyNumberFormat="1" applyFont="1" applyFill="1" applyBorder="1" applyAlignment="1">
      <alignment horizontal="right" vertical="center" wrapText="1"/>
    </xf>
    <xf numFmtId="3" fontId="286" fillId="0" borderId="1" xfId="0" applyNumberFormat="1" applyFont="1" applyBorder="1" applyAlignment="1">
      <alignment horizontal="center" vertical="center" wrapText="1"/>
    </xf>
    <xf numFmtId="3" fontId="9" fillId="2" borderId="1" xfId="19" applyNumberFormat="1" applyFont="1" applyFill="1" applyBorder="1" applyAlignment="1">
      <alignment horizontal="center" vertical="center" wrapText="1"/>
    </xf>
    <xf numFmtId="3" fontId="9" fillId="2" borderId="1" xfId="19" quotePrefix="1" applyNumberFormat="1" applyFont="1" applyFill="1" applyBorder="1" applyAlignment="1">
      <alignment horizontal="center" vertical="center" wrapText="1"/>
    </xf>
    <xf numFmtId="1" fontId="37" fillId="2" borderId="0" xfId="19" applyNumberFormat="1" applyFont="1" applyFill="1" applyAlignment="1">
      <alignment vertical="center"/>
    </xf>
    <xf numFmtId="3" fontId="70" fillId="2" borderId="0" xfId="19" applyNumberFormat="1" applyFont="1" applyFill="1" applyAlignment="1">
      <alignment horizontal="center" vertical="center" wrapText="1"/>
    </xf>
    <xf numFmtId="3" fontId="70" fillId="2" borderId="0" xfId="19" applyNumberFormat="1" applyFont="1" applyFill="1" applyAlignment="1">
      <alignment vertical="center" wrapText="1"/>
    </xf>
    <xf numFmtId="3" fontId="261" fillId="2" borderId="1" xfId="0" applyNumberFormat="1" applyFont="1" applyFill="1" applyBorder="1" applyAlignment="1">
      <alignment horizontal="right" vertical="center" shrinkToFit="1"/>
    </xf>
    <xf numFmtId="3" fontId="332" fillId="2" borderId="1" xfId="19" applyNumberFormat="1" applyFont="1" applyFill="1" applyBorder="1" applyAlignment="1">
      <alignment vertical="center" wrapText="1"/>
    </xf>
    <xf numFmtId="1" fontId="289" fillId="2" borderId="1" xfId="19" applyNumberFormat="1" applyFont="1" applyFill="1" applyBorder="1" applyAlignment="1">
      <alignment horizontal="left" vertical="center" wrapText="1"/>
    </xf>
    <xf numFmtId="1" fontId="289" fillId="2" borderId="1" xfId="19" applyNumberFormat="1" applyFont="1" applyFill="1" applyBorder="1" applyAlignment="1">
      <alignment horizontal="center" vertical="center" wrapText="1"/>
    </xf>
    <xf numFmtId="1" fontId="289" fillId="2" borderId="1" xfId="19" applyNumberFormat="1" applyFont="1" applyFill="1" applyBorder="1" applyAlignment="1">
      <alignment vertical="center"/>
    </xf>
    <xf numFmtId="3" fontId="289" fillId="2" borderId="1" xfId="19" applyNumberFormat="1" applyFont="1" applyFill="1" applyBorder="1" applyAlignment="1">
      <alignment vertical="center"/>
    </xf>
    <xf numFmtId="1" fontId="289" fillId="2" borderId="1" xfId="19" applyNumberFormat="1" applyFont="1" applyFill="1" applyBorder="1" applyAlignment="1">
      <alignment horizontal="right" vertical="center"/>
    </xf>
    <xf numFmtId="1" fontId="289" fillId="2" borderId="1" xfId="19" applyNumberFormat="1" applyFont="1" applyFill="1" applyBorder="1" applyAlignment="1">
      <alignment vertical="center" wrapText="1"/>
    </xf>
    <xf numFmtId="3" fontId="289" fillId="2" borderId="1" xfId="19" applyNumberFormat="1" applyFont="1" applyFill="1" applyBorder="1" applyAlignment="1">
      <alignment horizontal="right" vertical="center"/>
    </xf>
    <xf numFmtId="1" fontId="5" fillId="2" borderId="16" xfId="19" applyNumberFormat="1" applyFont="1" applyFill="1" applyBorder="1" applyAlignment="1">
      <alignment horizontal="right" vertical="center"/>
    </xf>
    <xf numFmtId="49" fontId="9" fillId="2" borderId="1" xfId="19" applyNumberFormat="1" applyFont="1" applyFill="1" applyBorder="1" applyAlignment="1">
      <alignment horizontal="center" vertical="center"/>
    </xf>
    <xf numFmtId="0" fontId="283" fillId="2" borderId="1" xfId="2614" applyFont="1" applyFill="1" applyBorder="1" applyAlignment="1">
      <alignment vertical="center" wrapText="1"/>
    </xf>
    <xf numFmtId="3" fontId="66" fillId="2" borderId="1" xfId="19" applyNumberFormat="1" applyFont="1" applyFill="1" applyBorder="1" applyAlignment="1">
      <alignment horizontal="center" vertical="center" wrapText="1"/>
    </xf>
    <xf numFmtId="1" fontId="66" fillId="2" borderId="1" xfId="19" applyNumberFormat="1" applyFont="1" applyFill="1" applyBorder="1" applyAlignment="1">
      <alignment horizontal="center" vertical="center" wrapText="1"/>
    </xf>
    <xf numFmtId="1" fontId="4" fillId="2" borderId="1" xfId="19" applyNumberFormat="1" applyFont="1" applyFill="1" applyBorder="1" applyAlignment="1">
      <alignment horizontal="center" vertical="center" wrapText="1"/>
    </xf>
    <xf numFmtId="1" fontId="283" fillId="2" borderId="1" xfId="19" applyNumberFormat="1" applyFont="1" applyFill="1" applyBorder="1" applyAlignment="1">
      <alignment horizontal="center" vertical="center" wrapText="1"/>
    </xf>
    <xf numFmtId="3" fontId="283" fillId="2" borderId="1" xfId="19" applyNumberFormat="1" applyFont="1" applyFill="1" applyBorder="1" applyAlignment="1">
      <alignment horizontal="right" vertical="center"/>
    </xf>
    <xf numFmtId="3" fontId="9" fillId="2" borderId="1" xfId="4305" applyNumberFormat="1" applyFont="1" applyFill="1" applyBorder="1" applyAlignment="1">
      <alignment horizontal="right" vertical="center"/>
    </xf>
    <xf numFmtId="338" fontId="66" fillId="2" borderId="1" xfId="4305" applyNumberFormat="1" applyFont="1" applyFill="1" applyBorder="1" applyAlignment="1">
      <alignment horizontal="right" vertical="center"/>
    </xf>
    <xf numFmtId="3" fontId="289" fillId="2" borderId="1" xfId="19" applyNumberFormat="1" applyFont="1" applyFill="1" applyBorder="1" applyAlignment="1">
      <alignment horizontal="center" vertical="center" wrapText="1"/>
    </xf>
    <xf numFmtId="1" fontId="339" fillId="2" borderId="1" xfId="19" applyNumberFormat="1" applyFont="1" applyFill="1" applyBorder="1" applyAlignment="1">
      <alignment horizontal="center" vertical="center" wrapText="1"/>
    </xf>
    <xf numFmtId="3" fontId="339" fillId="2" borderId="1" xfId="19" applyNumberFormat="1" applyFont="1" applyFill="1" applyBorder="1" applyAlignment="1">
      <alignment horizontal="right" vertical="center"/>
    </xf>
    <xf numFmtId="338" fontId="289" fillId="2" borderId="1" xfId="4305" applyNumberFormat="1" applyFont="1" applyFill="1" applyBorder="1" applyAlignment="1">
      <alignment horizontal="right" vertical="center"/>
    </xf>
    <xf numFmtId="1" fontId="9" fillId="2" borderId="1" xfId="19" applyNumberFormat="1" applyFont="1" applyFill="1" applyBorder="1" applyAlignment="1">
      <alignment vertical="center" wrapText="1"/>
    </xf>
    <xf numFmtId="3" fontId="333" fillId="2" borderId="1" xfId="4305" applyNumberFormat="1" applyFont="1" applyFill="1" applyBorder="1" applyAlignment="1">
      <alignment horizontal="right" vertical="center"/>
    </xf>
    <xf numFmtId="0" fontId="340" fillId="2" borderId="1" xfId="0" applyFont="1" applyFill="1" applyBorder="1" applyAlignment="1">
      <alignment horizontal="left" vertical="center" wrapText="1"/>
    </xf>
    <xf numFmtId="0" fontId="289" fillId="2" borderId="1" xfId="19" applyFont="1" applyFill="1" applyBorder="1" applyAlignment="1">
      <alignment vertical="center"/>
    </xf>
    <xf numFmtId="0" fontId="66" fillId="2" borderId="1" xfId="19" applyFont="1" applyFill="1" applyBorder="1" applyAlignment="1">
      <alignment vertical="center"/>
    </xf>
    <xf numFmtId="200" fontId="9" fillId="2" borderId="1" xfId="4305" applyNumberFormat="1" applyFont="1" applyFill="1" applyBorder="1" applyAlignment="1">
      <alignment horizontal="right" vertical="center"/>
    </xf>
    <xf numFmtId="3" fontId="66" fillId="2" borderId="1" xfId="19" applyNumberFormat="1" applyFont="1" applyFill="1" applyBorder="1" applyAlignment="1">
      <alignment horizontal="right" vertical="center"/>
    </xf>
    <xf numFmtId="1" fontId="5" fillId="2" borderId="1" xfId="4275" applyNumberFormat="1" applyFont="1" applyFill="1" applyBorder="1" applyAlignment="1">
      <alignment horizontal="left" vertical="center" wrapText="1"/>
    </xf>
    <xf numFmtId="1" fontId="5" fillId="2" borderId="1" xfId="19" applyNumberFormat="1" applyFont="1" applyFill="1" applyBorder="1" applyAlignment="1">
      <alignment vertical="center"/>
    </xf>
    <xf numFmtId="3" fontId="5" fillId="2" borderId="1" xfId="19" applyNumberFormat="1" applyFont="1" applyFill="1" applyBorder="1" applyAlignment="1">
      <alignment vertical="center"/>
    </xf>
    <xf numFmtId="259" fontId="281" fillId="2" borderId="1" xfId="4305" applyNumberFormat="1" applyFont="1" applyFill="1" applyBorder="1" applyAlignment="1">
      <alignment horizontal="right" vertical="center" wrapText="1" readingOrder="1"/>
    </xf>
    <xf numFmtId="3" fontId="336" fillId="2" borderId="0" xfId="0" applyNumberFormat="1" applyFont="1" applyFill="1"/>
    <xf numFmtId="0" fontId="336" fillId="2" borderId="0" xfId="0" applyFont="1" applyFill="1"/>
    <xf numFmtId="1" fontId="247" fillId="2" borderId="1" xfId="19" applyNumberFormat="1" applyFont="1" applyFill="1" applyBorder="1" applyAlignment="1">
      <alignment horizontal="center" vertical="center"/>
    </xf>
    <xf numFmtId="259" fontId="247" fillId="2" borderId="1" xfId="1734" applyNumberFormat="1" applyFont="1" applyFill="1" applyBorder="1" applyAlignment="1">
      <alignment horizontal="left" vertical="center" wrapText="1"/>
    </xf>
    <xf numFmtId="259" fontId="247" fillId="2" borderId="1" xfId="4305" applyNumberFormat="1" applyFont="1" applyFill="1" applyBorder="1" applyAlignment="1">
      <alignment horizontal="right" vertical="center" wrapText="1" readingOrder="1"/>
    </xf>
    <xf numFmtId="259" fontId="335" fillId="2" borderId="1" xfId="4305" applyNumberFormat="1" applyFont="1" applyFill="1" applyBorder="1" applyAlignment="1">
      <alignment horizontal="right" vertical="center" wrapText="1" readingOrder="1"/>
    </xf>
    <xf numFmtId="0" fontId="337" fillId="2" borderId="0" xfId="0" applyFont="1" applyFill="1"/>
    <xf numFmtId="1" fontId="66" fillId="2" borderId="1" xfId="19" applyNumberFormat="1" applyFont="1" applyFill="1" applyBorder="1" applyAlignment="1">
      <alignment vertical="center"/>
    </xf>
    <xf numFmtId="1" fontId="9" fillId="2" borderId="1" xfId="19" applyNumberFormat="1" applyFont="1" applyFill="1" applyBorder="1" applyAlignment="1">
      <alignment vertical="center"/>
    </xf>
    <xf numFmtId="200" fontId="338" fillId="2" borderId="0" xfId="4305" applyNumberFormat="1" applyFont="1" applyFill="1"/>
    <xf numFmtId="1" fontId="4" fillId="2" borderId="0" xfId="19" quotePrefix="1" applyNumberFormat="1" applyFont="1" applyFill="1" applyAlignment="1">
      <alignment horizontal="left" vertical="center" wrapText="1"/>
    </xf>
    <xf numFmtId="1" fontId="272" fillId="2" borderId="0" xfId="19" quotePrefix="1" applyNumberFormat="1" applyFont="1" applyFill="1" applyAlignment="1">
      <alignment horizontal="left" vertical="center" wrapText="1"/>
    </xf>
    <xf numFmtId="1" fontId="272" fillId="2" borderId="0" xfId="19" applyNumberFormat="1" applyFont="1" applyFill="1" applyAlignment="1">
      <alignment horizontal="left" vertical="center" wrapText="1"/>
    </xf>
    <xf numFmtId="339" fontId="358" fillId="2" borderId="1" xfId="19" quotePrefix="1" applyNumberFormat="1" applyFont="1" applyFill="1" applyBorder="1" applyAlignment="1">
      <alignment horizontal="right" vertical="center" wrapText="1"/>
    </xf>
    <xf numFmtId="3" fontId="351" fillId="2" borderId="1" xfId="19" quotePrefix="1" applyNumberFormat="1" applyFont="1" applyFill="1" applyBorder="1" applyAlignment="1">
      <alignment horizontal="right" vertical="center" wrapText="1"/>
    </xf>
    <xf numFmtId="3" fontId="358" fillId="2" borderId="1" xfId="19" quotePrefix="1" applyNumberFormat="1" applyFont="1" applyFill="1" applyBorder="1" applyAlignment="1">
      <alignment horizontal="right" vertical="center" wrapText="1"/>
    </xf>
    <xf numFmtId="259" fontId="358" fillId="2" borderId="1" xfId="4305" quotePrefix="1" applyNumberFormat="1" applyFont="1" applyFill="1" applyBorder="1" applyAlignment="1">
      <alignment horizontal="right" vertical="center" wrapText="1" readingOrder="1"/>
    </xf>
    <xf numFmtId="1" fontId="358" fillId="2" borderId="1" xfId="19" applyNumberFormat="1" applyFont="1" applyFill="1" applyBorder="1" applyAlignment="1">
      <alignment horizontal="right" vertical="center"/>
    </xf>
    <xf numFmtId="3" fontId="358" fillId="2" borderId="1" xfId="19" applyNumberFormat="1" applyFont="1" applyFill="1" applyBorder="1" applyAlignment="1">
      <alignment horizontal="right" vertical="center"/>
    </xf>
    <xf numFmtId="259" fontId="358" fillId="2" borderId="1" xfId="4305" applyNumberFormat="1" applyFont="1" applyFill="1" applyBorder="1" applyAlignment="1">
      <alignment horizontal="right" vertical="center" wrapText="1" readingOrder="1"/>
    </xf>
    <xf numFmtId="1" fontId="359" fillId="51" borderId="1" xfId="19" applyNumberFormat="1" applyFont="1" applyFill="1" applyBorder="1" applyAlignment="1">
      <alignment vertical="center"/>
    </xf>
    <xf numFmtId="3" fontId="70" fillId="0" borderId="1" xfId="0" applyNumberFormat="1" applyFont="1" applyFill="1" applyBorder="1" applyAlignment="1">
      <alignment horizontal="center" vertical="center" wrapText="1" shrinkToFit="1"/>
    </xf>
    <xf numFmtId="339" fontId="358" fillId="2" borderId="1" xfId="19" applyNumberFormat="1" applyFont="1" applyFill="1" applyBorder="1" applyAlignment="1">
      <alignment vertical="center" wrapText="1"/>
    </xf>
    <xf numFmtId="1" fontId="358" fillId="2" borderId="1" xfId="19" applyNumberFormat="1" applyFont="1" applyFill="1" applyBorder="1" applyAlignment="1">
      <alignment vertical="center"/>
    </xf>
    <xf numFmtId="3" fontId="358" fillId="2" borderId="4" xfId="19" applyNumberFormat="1" applyFont="1" applyFill="1" applyBorder="1" applyAlignment="1">
      <alignment horizontal="right" vertical="center"/>
    </xf>
    <xf numFmtId="1" fontId="341" fillId="2" borderId="1" xfId="19" quotePrefix="1" applyNumberFormat="1" applyFont="1" applyFill="1" applyBorder="1" applyAlignment="1">
      <alignment vertical="center" wrapText="1"/>
    </xf>
    <xf numFmtId="259" fontId="341" fillId="2" borderId="1" xfId="1734" quotePrefix="1" applyNumberFormat="1" applyFont="1" applyFill="1" applyBorder="1" applyAlignment="1">
      <alignment horizontal="left" vertical="center" wrapText="1"/>
    </xf>
    <xf numFmtId="1" fontId="70" fillId="2" borderId="1" xfId="19" applyNumberFormat="1" applyFont="1" applyFill="1" applyBorder="1" applyAlignment="1">
      <alignment vertical="center" wrapText="1"/>
    </xf>
    <xf numFmtId="3" fontId="9" fillId="0" borderId="1" xfId="19" applyNumberFormat="1" applyFont="1" applyBorder="1" applyAlignment="1">
      <alignment horizontal="center" vertical="center" wrapText="1"/>
    </xf>
    <xf numFmtId="3" fontId="9" fillId="0" borderId="1" xfId="19" applyNumberFormat="1" applyFont="1" applyFill="1" applyBorder="1" applyAlignment="1">
      <alignment horizontal="center" vertical="center" wrapText="1"/>
    </xf>
    <xf numFmtId="3" fontId="4" fillId="0" borderId="1" xfId="19" applyNumberFormat="1" applyFont="1" applyFill="1" applyBorder="1" applyAlignment="1">
      <alignment horizontal="center" vertical="center" wrapText="1"/>
    </xf>
    <xf numFmtId="1" fontId="20" fillId="0" borderId="0" xfId="19" applyNumberFormat="1" applyFont="1" applyFill="1" applyAlignment="1">
      <alignment horizontal="right" vertical="center"/>
    </xf>
    <xf numFmtId="1" fontId="7" fillId="0" borderId="0" xfId="19" applyNumberFormat="1" applyFont="1" applyFill="1" applyAlignment="1">
      <alignment horizontal="center" vertical="center"/>
    </xf>
    <xf numFmtId="1" fontId="13" fillId="0" borderId="0" xfId="19" applyNumberFormat="1" applyFont="1" applyFill="1" applyAlignment="1">
      <alignment horizontal="center" vertical="center" wrapText="1"/>
    </xf>
    <xf numFmtId="1" fontId="7" fillId="0" borderId="0" xfId="19" applyNumberFormat="1" applyFont="1" applyFill="1" applyAlignment="1">
      <alignment horizontal="center" vertical="center" wrapText="1"/>
    </xf>
    <xf numFmtId="0" fontId="75" fillId="0" borderId="0" xfId="0" applyFont="1" applyFill="1" applyAlignment="1">
      <alignment horizontal="center" vertical="center" wrapText="1"/>
    </xf>
    <xf numFmtId="1" fontId="9" fillId="0" borderId="0" xfId="19" applyNumberFormat="1" applyFont="1" applyFill="1" applyAlignment="1">
      <alignment horizontal="left" vertical="center" wrapText="1"/>
    </xf>
    <xf numFmtId="49" fontId="9" fillId="0" borderId="1" xfId="19" applyNumberFormat="1" applyFont="1" applyBorder="1" applyAlignment="1">
      <alignment horizontal="center" vertical="center" wrapText="1"/>
    </xf>
    <xf numFmtId="1" fontId="13" fillId="0" borderId="7" xfId="19" applyNumberFormat="1" applyFont="1" applyFill="1" applyBorder="1" applyAlignment="1">
      <alignment horizontal="right" vertical="center"/>
    </xf>
    <xf numFmtId="0" fontId="11" fillId="0" borderId="1" xfId="6" applyFont="1" applyBorder="1" applyAlignment="1">
      <alignment horizontal="center" vertical="center" wrapText="1"/>
    </xf>
    <xf numFmtId="1" fontId="10" fillId="0" borderId="7" xfId="19" applyNumberFormat="1" applyFont="1" applyFill="1" applyBorder="1" applyAlignment="1">
      <alignment horizontal="right" vertical="center"/>
    </xf>
    <xf numFmtId="3" fontId="4" fillId="0" borderId="9" xfId="19" applyNumberFormat="1" applyFont="1" applyFill="1" applyBorder="1" applyAlignment="1">
      <alignment horizontal="center" vertical="center" wrapText="1"/>
    </xf>
    <xf numFmtId="3" fontId="4" fillId="0" borderId="13" xfId="19" applyNumberFormat="1" applyFont="1" applyFill="1" applyBorder="1" applyAlignment="1">
      <alignment horizontal="center" vertical="center" wrapText="1"/>
    </xf>
    <xf numFmtId="3" fontId="4" fillId="0" borderId="10" xfId="19" applyNumberFormat="1" applyFont="1" applyFill="1" applyBorder="1" applyAlignment="1">
      <alignment horizontal="center" vertical="center" wrapText="1"/>
    </xf>
    <xf numFmtId="3" fontId="4" fillId="0" borderId="15" xfId="19" applyNumberFormat="1" applyFont="1" applyFill="1" applyBorder="1" applyAlignment="1">
      <alignment horizontal="center" vertical="center" wrapText="1"/>
    </xf>
    <xf numFmtId="3" fontId="4" fillId="0" borderId="11" xfId="19" applyNumberFormat="1" applyFont="1" applyFill="1" applyBorder="1" applyAlignment="1">
      <alignment horizontal="center" vertical="center" wrapText="1"/>
    </xf>
    <xf numFmtId="3" fontId="4" fillId="0" borderId="14" xfId="19" applyNumberFormat="1" applyFont="1" applyFill="1" applyBorder="1" applyAlignment="1">
      <alignment horizontal="center" vertical="center" wrapText="1"/>
    </xf>
    <xf numFmtId="3" fontId="9" fillId="0" borderId="13" xfId="19" applyNumberFormat="1" applyFont="1" applyFill="1" applyBorder="1" applyAlignment="1">
      <alignment horizontal="center" vertical="center" wrapText="1"/>
    </xf>
    <xf numFmtId="3" fontId="9" fillId="0" borderId="15" xfId="19" applyNumberFormat="1" applyFont="1" applyFill="1" applyBorder="1" applyAlignment="1">
      <alignment horizontal="center" vertical="center" wrapText="1"/>
    </xf>
    <xf numFmtId="3" fontId="9" fillId="0" borderId="14" xfId="19" applyNumberFormat="1" applyFont="1" applyFill="1" applyBorder="1" applyAlignment="1">
      <alignment horizontal="center" vertical="center" wrapText="1"/>
    </xf>
    <xf numFmtId="1" fontId="21" fillId="0" borderId="0" xfId="19" applyNumberFormat="1" applyFont="1" applyFill="1" applyAlignment="1">
      <alignment horizontal="right" vertical="center"/>
    </xf>
    <xf numFmtId="1" fontId="22" fillId="0" borderId="0" xfId="19" applyNumberFormat="1" applyFont="1" applyFill="1" applyAlignment="1">
      <alignment horizontal="center" vertical="center" wrapText="1"/>
    </xf>
    <xf numFmtId="1" fontId="10" fillId="0" borderId="0" xfId="19" applyNumberFormat="1" applyFont="1" applyFill="1" applyAlignment="1">
      <alignment horizontal="center" vertical="center" wrapText="1"/>
    </xf>
    <xf numFmtId="1" fontId="4" fillId="0" borderId="3" xfId="19" applyNumberFormat="1" applyFont="1" applyFill="1" applyBorder="1" applyAlignment="1">
      <alignment horizontal="left" vertical="center"/>
    </xf>
    <xf numFmtId="49" fontId="13" fillId="0" borderId="0" xfId="19" quotePrefix="1" applyNumberFormat="1" applyFont="1" applyFill="1" applyBorder="1" applyAlignment="1">
      <alignment horizontal="left" vertical="center"/>
    </xf>
    <xf numFmtId="49" fontId="8" fillId="0" borderId="0" xfId="19" quotePrefix="1" applyNumberFormat="1" applyFont="1" applyFill="1" applyBorder="1" applyAlignment="1">
      <alignment horizontal="left" vertical="center"/>
    </xf>
    <xf numFmtId="1" fontId="13" fillId="0" borderId="0" xfId="19" quotePrefix="1" applyNumberFormat="1" applyFont="1" applyFill="1" applyAlignment="1">
      <alignment horizontal="left" vertical="center" wrapText="1"/>
    </xf>
    <xf numFmtId="0" fontId="13" fillId="0" borderId="3" xfId="19" applyNumberFormat="1" applyFont="1" applyFill="1" applyBorder="1" applyAlignment="1">
      <alignment horizontal="left" vertical="center"/>
    </xf>
    <xf numFmtId="49" fontId="13" fillId="0" borderId="0" xfId="19" applyNumberFormat="1" applyFont="1" applyFill="1" applyBorder="1" applyAlignment="1">
      <alignment horizontal="left" vertical="center"/>
    </xf>
    <xf numFmtId="3" fontId="9" fillId="0" borderId="5" xfId="19" applyNumberFormat="1" applyFont="1" applyBorder="1" applyAlignment="1">
      <alignment horizontal="center" vertical="center" wrapText="1"/>
    </xf>
    <xf numFmtId="3" fontId="9" fillId="0" borderId="12" xfId="19" applyNumberFormat="1" applyFont="1" applyBorder="1" applyAlignment="1">
      <alignment horizontal="center" vertical="center" wrapText="1"/>
    </xf>
    <xf numFmtId="3" fontId="9" fillId="0" borderId="6" xfId="19" applyNumberFormat="1" applyFont="1" applyBorder="1" applyAlignment="1">
      <alignment horizontal="center" vertical="center" wrapText="1"/>
    </xf>
    <xf numFmtId="0" fontId="13" fillId="0" borderId="0" xfId="19" quotePrefix="1" applyNumberFormat="1" applyFont="1" applyFill="1" applyBorder="1" applyAlignment="1">
      <alignment horizontal="left" vertical="center" wrapText="1"/>
    </xf>
    <xf numFmtId="3" fontId="9" fillId="0" borderId="5" xfId="19" applyNumberFormat="1" applyFont="1" applyFill="1" applyBorder="1" applyAlignment="1">
      <alignment horizontal="center" vertical="center" wrapText="1"/>
    </xf>
    <xf numFmtId="3" fontId="9" fillId="0" borderId="6" xfId="19" applyNumberFormat="1" applyFont="1" applyFill="1" applyBorder="1" applyAlignment="1">
      <alignment horizontal="center" vertical="center" wrapText="1"/>
    </xf>
    <xf numFmtId="3" fontId="9" fillId="0" borderId="4" xfId="19" applyNumberFormat="1" applyFont="1" applyFill="1" applyBorder="1" applyAlignment="1">
      <alignment horizontal="center" vertical="center" wrapText="1"/>
    </xf>
    <xf numFmtId="3" fontId="9" fillId="0" borderId="2" xfId="19" applyNumberFormat="1" applyFont="1" applyFill="1" applyBorder="1" applyAlignment="1">
      <alignment horizontal="center" vertical="center" wrapText="1"/>
    </xf>
    <xf numFmtId="1" fontId="13" fillId="0" borderId="0" xfId="19" applyNumberFormat="1" applyFont="1" applyFill="1" applyAlignment="1">
      <alignment horizontal="center" vertical="center"/>
    </xf>
    <xf numFmtId="3" fontId="9" fillId="0" borderId="9" xfId="19" applyNumberFormat="1" applyFont="1" applyFill="1" applyBorder="1" applyAlignment="1">
      <alignment horizontal="center" vertical="center" wrapText="1"/>
    </xf>
    <xf numFmtId="3" fontId="9" fillId="0" borderId="4" xfId="19" applyNumberFormat="1" applyFont="1" applyBorder="1" applyAlignment="1">
      <alignment horizontal="center" vertical="center" wrapText="1"/>
    </xf>
    <xf numFmtId="3" fontId="9" fillId="0" borderId="8" xfId="19" applyNumberFormat="1" applyFont="1" applyBorder="1" applyAlignment="1">
      <alignment horizontal="center" vertical="center" wrapText="1"/>
    </xf>
    <xf numFmtId="3" fontId="9" fillId="0" borderId="2" xfId="19" applyNumberFormat="1" applyFont="1" applyBorder="1" applyAlignment="1">
      <alignment horizontal="center" vertical="center" wrapText="1"/>
    </xf>
    <xf numFmtId="3" fontId="9" fillId="0" borderId="8" xfId="19" applyNumberFormat="1" applyFont="1" applyFill="1" applyBorder="1" applyAlignment="1">
      <alignment horizontal="center" vertical="center" wrapText="1"/>
    </xf>
    <xf numFmtId="1" fontId="22" fillId="0" borderId="0" xfId="19" applyNumberFormat="1" applyFont="1" applyFill="1" applyAlignment="1">
      <alignment horizontal="center" vertical="center"/>
    </xf>
    <xf numFmtId="1" fontId="10" fillId="0" borderId="0" xfId="19" applyNumberFormat="1" applyFont="1" applyFill="1" applyAlignment="1">
      <alignment horizontal="center" vertical="center"/>
    </xf>
    <xf numFmtId="3" fontId="9" fillId="0" borderId="12" xfId="19" applyNumberFormat="1" applyFont="1" applyFill="1" applyBorder="1" applyAlignment="1">
      <alignment horizontal="center" vertical="center" wrapText="1"/>
    </xf>
    <xf numFmtId="3" fontId="4" fillId="0" borderId="1" xfId="19" applyNumberFormat="1" applyFont="1" applyFill="1" applyBorder="1" applyAlignment="1">
      <alignment horizontal="left" vertical="center" wrapText="1"/>
    </xf>
    <xf numFmtId="0" fontId="11" fillId="0" borderId="1" xfId="0" applyFont="1" applyBorder="1"/>
    <xf numFmtId="3" fontId="9" fillId="0" borderId="9" xfId="19" applyNumberFormat="1" applyFont="1" applyBorder="1" applyAlignment="1">
      <alignment horizontal="center" vertical="center" wrapText="1"/>
    </xf>
    <xf numFmtId="3" fontId="9" fillId="0" borderId="3" xfId="19" applyNumberFormat="1" applyFont="1" applyBorder="1" applyAlignment="1">
      <alignment horizontal="center" vertical="center" wrapText="1"/>
    </xf>
    <xf numFmtId="3" fontId="9" fillId="0" borderId="13" xfId="19" applyNumberFormat="1" applyFont="1" applyBorder="1" applyAlignment="1">
      <alignment horizontal="center" vertical="center" wrapText="1"/>
    </xf>
    <xf numFmtId="3" fontId="9" fillId="0" borderId="11" xfId="19" applyNumberFormat="1" applyFont="1" applyBorder="1" applyAlignment="1">
      <alignment horizontal="center" vertical="center" wrapText="1"/>
    </xf>
    <xf numFmtId="3" fontId="9" fillId="0" borderId="7" xfId="19" applyNumberFormat="1" applyFont="1" applyBorder="1" applyAlignment="1">
      <alignment horizontal="center" vertical="center" wrapText="1"/>
    </xf>
    <xf numFmtId="3" fontId="9" fillId="0" borderId="14" xfId="19" applyNumberFormat="1" applyFont="1" applyBorder="1" applyAlignment="1">
      <alignment horizontal="center" vertical="center" wrapText="1"/>
    </xf>
    <xf numFmtId="0" fontId="77" fillId="0" borderId="4" xfId="6" applyFont="1" applyBorder="1" applyAlignment="1">
      <alignment horizontal="center" vertical="center" wrapText="1"/>
    </xf>
    <xf numFmtId="0" fontId="77" fillId="0" borderId="2" xfId="6" applyFont="1" applyBorder="1" applyAlignment="1">
      <alignment horizontal="center" vertical="center" wrapText="1"/>
    </xf>
    <xf numFmtId="0" fontId="77" fillId="0" borderId="1" xfId="6" applyFont="1" applyBorder="1" applyAlignment="1">
      <alignment horizontal="center" vertical="center" wrapText="1"/>
    </xf>
    <xf numFmtId="0" fontId="247" fillId="0" borderId="4" xfId="0" applyFont="1" applyBorder="1" applyAlignment="1">
      <alignment horizontal="center" vertical="center" wrapText="1"/>
    </xf>
    <xf numFmtId="0" fontId="247" fillId="0" borderId="2" xfId="0" applyFont="1" applyBorder="1" applyAlignment="1">
      <alignment horizontal="center" vertical="center" wrapText="1"/>
    </xf>
    <xf numFmtId="0" fontId="247" fillId="0" borderId="1" xfId="0" applyFont="1" applyBorder="1" applyAlignment="1">
      <alignment horizontal="center" vertical="center" wrapText="1"/>
    </xf>
    <xf numFmtId="0" fontId="79" fillId="0" borderId="1" xfId="0" applyFont="1" applyBorder="1" applyAlignment="1">
      <alignment horizontal="center" vertical="center" wrapText="1"/>
    </xf>
    <xf numFmtId="0" fontId="247" fillId="0" borderId="5" xfId="0" applyFont="1" applyBorder="1" applyAlignment="1">
      <alignment horizontal="center" vertical="center" wrapText="1"/>
    </xf>
    <xf numFmtId="0" fontId="247" fillId="0" borderId="12" xfId="0" applyFont="1" applyBorder="1" applyAlignment="1">
      <alignment horizontal="center" vertical="center" wrapText="1"/>
    </xf>
    <xf numFmtId="0" fontId="247" fillId="0" borderId="6" xfId="0" applyFont="1" applyBorder="1" applyAlignment="1">
      <alignment horizontal="center" vertical="center" wrapText="1"/>
    </xf>
    <xf numFmtId="0" fontId="252" fillId="0" borderId="5" xfId="0" applyFont="1" applyBorder="1" applyAlignment="1">
      <alignment horizontal="center" vertical="center" wrapText="1"/>
    </xf>
    <xf numFmtId="0" fontId="252" fillId="0" borderId="12" xfId="0" applyFont="1" applyBorder="1" applyAlignment="1">
      <alignment horizontal="center" vertical="center" wrapText="1"/>
    </xf>
    <xf numFmtId="0" fontId="252" fillId="0" borderId="6" xfId="0" applyFont="1" applyBorder="1" applyAlignment="1">
      <alignment horizontal="center" vertical="center" wrapText="1"/>
    </xf>
    <xf numFmtId="0" fontId="252" fillId="0" borderId="4" xfId="0" applyFont="1" applyBorder="1" applyAlignment="1">
      <alignment horizontal="center" vertical="center" wrapText="1"/>
    </xf>
    <xf numFmtId="0" fontId="252" fillId="0" borderId="2" xfId="0" applyFont="1" applyBorder="1" applyAlignment="1">
      <alignment horizontal="center" vertical="center" wrapText="1"/>
    </xf>
    <xf numFmtId="0" fontId="185" fillId="0" borderId="5" xfId="0" applyFont="1" applyBorder="1" applyAlignment="1">
      <alignment horizontal="center" vertical="center" wrapText="1"/>
    </xf>
    <xf numFmtId="0" fontId="185" fillId="0" borderId="12" xfId="0" applyFont="1" applyBorder="1" applyAlignment="1">
      <alignment horizontal="center" vertical="center" wrapText="1"/>
    </xf>
    <xf numFmtId="0" fontId="185" fillId="0" borderId="6" xfId="0" applyFont="1" applyBorder="1" applyAlignment="1">
      <alignment horizontal="center" vertical="center" wrapText="1"/>
    </xf>
    <xf numFmtId="0" fontId="70" fillId="0" borderId="5" xfId="0" applyFont="1" applyBorder="1" applyAlignment="1">
      <alignment horizontal="center" vertical="center" wrapText="1"/>
    </xf>
    <xf numFmtId="0" fontId="70" fillId="0" borderId="12" xfId="0" applyFont="1" applyBorder="1" applyAlignment="1">
      <alignment horizontal="center" vertical="center" wrapText="1"/>
    </xf>
    <xf numFmtId="0" fontId="70" fillId="0" borderId="6" xfId="0" applyFont="1" applyBorder="1" applyAlignment="1">
      <alignment horizontal="center" vertical="center" wrapText="1"/>
    </xf>
    <xf numFmtId="0" fontId="185" fillId="0" borderId="4" xfId="0" applyFont="1" applyBorder="1" applyAlignment="1">
      <alignment horizontal="center" vertical="center" wrapText="1"/>
    </xf>
    <xf numFmtId="0" fontId="185" fillId="0" borderId="2" xfId="0" applyFont="1" applyBorder="1" applyAlignment="1">
      <alignment horizontal="center" vertical="center" wrapText="1"/>
    </xf>
    <xf numFmtId="0" fontId="70" fillId="0" borderId="4" xfId="0" applyFont="1" applyBorder="1" applyAlignment="1">
      <alignment horizontal="center" vertical="center" wrapText="1"/>
    </xf>
    <xf numFmtId="0" fontId="70" fillId="0" borderId="2" xfId="0" applyFont="1" applyBorder="1" applyAlignment="1">
      <alignment horizontal="center" vertical="center" wrapText="1"/>
    </xf>
    <xf numFmtId="0" fontId="70" fillId="0" borderId="1" xfId="0" applyFont="1" applyBorder="1" applyAlignment="1">
      <alignment horizontal="center" vertical="center" wrapText="1"/>
    </xf>
    <xf numFmtId="0" fontId="248" fillId="0" borderId="0" xfId="0" applyFont="1" applyAlignment="1">
      <alignment horizontal="right" vertical="center" wrapText="1"/>
    </xf>
    <xf numFmtId="1" fontId="5" fillId="0" borderId="0" xfId="19" applyNumberFormat="1" applyFont="1" applyFill="1" applyAlignment="1">
      <alignment horizontal="center" vertical="center" wrapText="1"/>
    </xf>
    <xf numFmtId="0" fontId="78" fillId="0" borderId="0" xfId="0" applyFont="1" applyAlignment="1">
      <alignment horizontal="center" vertical="center" wrapText="1"/>
    </xf>
    <xf numFmtId="1" fontId="250" fillId="0" borderId="0" xfId="0" applyNumberFormat="1" applyFont="1" applyAlignment="1">
      <alignment horizontal="center" vertical="center" wrapText="1"/>
    </xf>
    <xf numFmtId="0" fontId="250" fillId="0" borderId="0" xfId="0" applyFont="1" applyAlignment="1">
      <alignment horizontal="center" vertical="center" wrapText="1"/>
    </xf>
    <xf numFmtId="0" fontId="251" fillId="0" borderId="7" xfId="0" applyFont="1" applyBorder="1" applyAlignment="1">
      <alignment horizontal="right" vertical="center" wrapText="1"/>
    </xf>
    <xf numFmtId="0" fontId="254" fillId="0" borderId="0" xfId="0" quotePrefix="1" applyFont="1" applyAlignment="1">
      <alignment horizontal="left" vertical="center" wrapText="1"/>
    </xf>
    <xf numFmtId="0" fontId="254" fillId="0" borderId="0" xfId="0" applyFont="1" applyAlignment="1">
      <alignment horizontal="left" vertical="center" wrapText="1"/>
    </xf>
    <xf numFmtId="3" fontId="179" fillId="0" borderId="4" xfId="0" applyNumberFormat="1" applyFont="1" applyFill="1" applyBorder="1" applyAlignment="1">
      <alignment horizontal="center" vertical="center" wrapText="1" shrinkToFit="1"/>
    </xf>
    <xf numFmtId="3" fontId="179" fillId="0" borderId="8" xfId="0" applyNumberFormat="1" applyFont="1" applyFill="1" applyBorder="1" applyAlignment="1">
      <alignment horizontal="center" vertical="center" wrapText="1" shrinkToFit="1"/>
    </xf>
    <xf numFmtId="3" fontId="179" fillId="0" borderId="2" xfId="0" applyNumberFormat="1" applyFont="1" applyFill="1" applyBorder="1" applyAlignment="1">
      <alignment horizontal="center" vertical="center" wrapText="1" shrinkToFit="1"/>
    </xf>
    <xf numFmtId="3" fontId="179" fillId="0" borderId="0" xfId="19" applyNumberFormat="1" applyFont="1" applyAlignment="1">
      <alignment horizontal="center" vertical="center" wrapText="1"/>
    </xf>
    <xf numFmtId="3" fontId="179" fillId="0" borderId="1" xfId="19" applyNumberFormat="1" applyFont="1" applyBorder="1" applyAlignment="1">
      <alignment horizontal="center" vertical="center" wrapText="1"/>
    </xf>
    <xf numFmtId="3" fontId="286" fillId="0" borderId="1" xfId="19" applyNumberFormat="1" applyFont="1" applyBorder="1" applyAlignment="1">
      <alignment horizontal="center" vertical="center" wrapText="1"/>
    </xf>
    <xf numFmtId="3" fontId="179" fillId="0" borderId="9" xfId="19" applyNumberFormat="1" applyFont="1" applyBorder="1" applyAlignment="1">
      <alignment horizontal="center" vertical="center" wrapText="1"/>
    </xf>
    <xf numFmtId="3" fontId="179" fillId="0" borderId="3" xfId="19" applyNumberFormat="1" applyFont="1" applyBorder="1" applyAlignment="1">
      <alignment horizontal="center" vertical="center" wrapText="1"/>
    </xf>
    <xf numFmtId="3" fontId="179" fillId="0" borderId="13" xfId="19" applyNumberFormat="1" applyFont="1" applyBorder="1" applyAlignment="1">
      <alignment horizontal="center" vertical="center" wrapText="1"/>
    </xf>
    <xf numFmtId="3" fontId="179" fillId="0" borderId="11" xfId="19" applyNumberFormat="1" applyFont="1" applyBorder="1" applyAlignment="1">
      <alignment horizontal="center" vertical="center" wrapText="1"/>
    </xf>
    <xf numFmtId="3" fontId="179" fillId="0" borderId="7" xfId="19" applyNumberFormat="1" applyFont="1" applyBorder="1" applyAlignment="1">
      <alignment horizontal="center" vertical="center" wrapText="1"/>
    </xf>
    <xf numFmtId="3" fontId="179" fillId="0" borderId="14" xfId="19" applyNumberFormat="1" applyFont="1" applyBorder="1" applyAlignment="1">
      <alignment horizontal="center" vertical="center" wrapText="1"/>
    </xf>
    <xf numFmtId="3" fontId="179" fillId="0" borderId="4" xfId="19" applyNumberFormat="1" applyFont="1" applyBorder="1" applyAlignment="1">
      <alignment horizontal="center" vertical="center" wrapText="1"/>
    </xf>
    <xf numFmtId="0" fontId="320" fillId="0" borderId="8" xfId="0" applyFont="1" applyBorder="1"/>
    <xf numFmtId="0" fontId="320" fillId="0" borderId="2" xfId="0" applyFont="1" applyBorder="1"/>
    <xf numFmtId="3" fontId="286" fillId="0" borderId="0" xfId="19" applyNumberFormat="1" applyFont="1" applyAlignment="1">
      <alignment horizontal="center" vertical="center" wrapText="1"/>
    </xf>
    <xf numFmtId="3" fontId="179" fillId="0" borderId="5" xfId="19" applyNumberFormat="1" applyFont="1" applyBorder="1" applyAlignment="1">
      <alignment horizontal="center" vertical="center" wrapText="1"/>
    </xf>
    <xf numFmtId="3" fontId="179" fillId="0" borderId="12" xfId="19" applyNumberFormat="1" applyFont="1" applyBorder="1" applyAlignment="1">
      <alignment horizontal="center" vertical="center" wrapText="1"/>
    </xf>
    <xf numFmtId="3" fontId="179" fillId="0" borderId="6" xfId="19" applyNumberFormat="1" applyFont="1" applyBorder="1" applyAlignment="1">
      <alignment horizontal="center" vertical="center" wrapText="1"/>
    </xf>
    <xf numFmtId="3" fontId="179" fillId="0" borderId="10" xfId="19" applyNumberFormat="1" applyFont="1" applyBorder="1" applyAlignment="1">
      <alignment horizontal="center" vertical="center" wrapText="1"/>
    </xf>
    <xf numFmtId="3" fontId="179" fillId="0" borderId="15" xfId="19" applyNumberFormat="1" applyFont="1" applyBorder="1" applyAlignment="1">
      <alignment horizontal="center" vertical="center" wrapText="1"/>
    </xf>
    <xf numFmtId="3" fontId="179" fillId="0" borderId="8" xfId="19" applyNumberFormat="1" applyFont="1" applyBorder="1" applyAlignment="1">
      <alignment horizontal="center" vertical="center" wrapText="1"/>
    </xf>
    <xf numFmtId="3" fontId="179" fillId="0" borderId="2" xfId="19" applyNumberFormat="1" applyFont="1" applyBorder="1" applyAlignment="1">
      <alignment horizontal="center" vertical="center" wrapText="1"/>
    </xf>
    <xf numFmtId="1" fontId="6" fillId="0" borderId="0" xfId="19" applyNumberFormat="1" applyFont="1" applyAlignment="1">
      <alignment horizontal="right" vertical="center"/>
    </xf>
    <xf numFmtId="1" fontId="7" fillId="0" borderId="0" xfId="19" applyNumberFormat="1" applyFont="1" applyAlignment="1">
      <alignment horizontal="center" vertical="center" wrapText="1"/>
    </xf>
    <xf numFmtId="1" fontId="5" fillId="0" borderId="0" xfId="19" applyNumberFormat="1" applyFont="1" applyAlignment="1">
      <alignment horizontal="center" vertical="center" wrapText="1"/>
    </xf>
    <xf numFmtId="1" fontId="279" fillId="0" borderId="0" xfId="19" applyNumberFormat="1" applyFont="1" applyAlignment="1">
      <alignment horizontal="center" vertical="center" wrapText="1"/>
    </xf>
    <xf numFmtId="1" fontId="4" fillId="0" borderId="7" xfId="19" applyNumberFormat="1" applyFont="1" applyBorder="1" applyAlignment="1">
      <alignment horizontal="right" vertical="center"/>
    </xf>
    <xf numFmtId="3" fontId="5" fillId="0" borderId="4" xfId="19" applyNumberFormat="1" applyFont="1" applyBorder="1" applyAlignment="1">
      <alignment horizontal="center" vertical="center" wrapText="1"/>
    </xf>
    <xf numFmtId="3" fontId="5" fillId="0" borderId="8" xfId="19" applyNumberFormat="1" applyFont="1" applyBorder="1" applyAlignment="1">
      <alignment horizontal="center" vertical="center" wrapText="1"/>
    </xf>
    <xf numFmtId="3" fontId="5" fillId="0" borderId="2" xfId="19" applyNumberFormat="1" applyFont="1" applyBorder="1" applyAlignment="1">
      <alignment horizontal="center" vertical="center" wrapText="1"/>
    </xf>
    <xf numFmtId="3" fontId="5" fillId="0" borderId="9" xfId="19" applyNumberFormat="1" applyFont="1" applyBorder="1" applyAlignment="1">
      <alignment horizontal="center" vertical="center" wrapText="1"/>
    </xf>
    <xf numFmtId="3" fontId="5" fillId="0" borderId="13" xfId="19" applyNumberFormat="1" applyFont="1" applyBorder="1" applyAlignment="1">
      <alignment horizontal="center" vertical="center" wrapText="1"/>
    </xf>
    <xf numFmtId="3" fontId="5" fillId="0" borderId="11" xfId="19" applyNumberFormat="1" applyFont="1" applyBorder="1" applyAlignment="1">
      <alignment horizontal="center" vertical="center" wrapText="1"/>
    </xf>
    <xf numFmtId="3" fontId="5" fillId="0" borderId="14" xfId="19" applyNumberFormat="1" applyFont="1" applyBorder="1" applyAlignment="1">
      <alignment horizontal="center" vertical="center" wrapText="1"/>
    </xf>
    <xf numFmtId="3" fontId="5" fillId="0" borderId="3" xfId="19" applyNumberFormat="1" applyFont="1" applyBorder="1" applyAlignment="1">
      <alignment horizontal="center" vertical="center" wrapText="1"/>
    </xf>
    <xf numFmtId="3" fontId="5" fillId="0" borderId="7" xfId="19" applyNumberFormat="1" applyFont="1" applyBorder="1" applyAlignment="1">
      <alignment horizontal="center" vertical="center" wrapText="1"/>
    </xf>
    <xf numFmtId="3" fontId="5" fillId="0" borderId="1" xfId="19" applyNumberFormat="1" applyFont="1" applyBorder="1" applyAlignment="1">
      <alignment horizontal="center" vertical="center" wrapText="1"/>
    </xf>
    <xf numFmtId="3" fontId="6" fillId="0" borderId="1" xfId="19" applyNumberFormat="1" applyFont="1" applyBorder="1" applyAlignment="1">
      <alignment horizontal="center" vertical="center" wrapText="1"/>
    </xf>
    <xf numFmtId="0" fontId="319" fillId="0" borderId="1" xfId="0" applyFont="1" applyBorder="1"/>
    <xf numFmtId="1" fontId="318" fillId="0" borderId="0" xfId="19" applyNumberFormat="1" applyFont="1" applyAlignment="1">
      <alignment horizontal="center" vertical="center" wrapText="1"/>
    </xf>
    <xf numFmtId="3" fontId="9" fillId="2" borderId="1" xfId="19" applyNumberFormat="1" applyFont="1" applyFill="1" applyBorder="1" applyAlignment="1">
      <alignment horizontal="center" vertical="center" wrapText="1"/>
    </xf>
    <xf numFmtId="3" fontId="9" fillId="2" borderId="4" xfId="19" applyNumberFormat="1" applyFont="1" applyFill="1" applyBorder="1" applyAlignment="1">
      <alignment horizontal="center" vertical="center" wrapText="1"/>
    </xf>
    <xf numFmtId="3" fontId="9" fillId="2" borderId="8" xfId="19" applyNumberFormat="1" applyFont="1" applyFill="1" applyBorder="1" applyAlignment="1">
      <alignment horizontal="center" vertical="center" wrapText="1"/>
    </xf>
    <xf numFmtId="3" fontId="9" fillId="2" borderId="2" xfId="19" applyNumberFormat="1" applyFont="1" applyFill="1" applyBorder="1" applyAlignment="1">
      <alignment horizontal="center" vertical="center" wrapText="1"/>
    </xf>
    <xf numFmtId="1" fontId="6" fillId="2" borderId="0" xfId="19" applyNumberFormat="1" applyFont="1" applyFill="1" applyAlignment="1">
      <alignment horizontal="right" vertical="center"/>
    </xf>
    <xf numFmtId="1" fontId="5" fillId="2" borderId="0" xfId="19" applyNumberFormat="1" applyFont="1" applyFill="1" applyAlignment="1">
      <alignment horizontal="center" vertical="center"/>
    </xf>
    <xf numFmtId="1" fontId="5" fillId="2" borderId="0" xfId="19" applyNumberFormat="1" applyFont="1" applyFill="1" applyAlignment="1">
      <alignment horizontal="center" vertical="center" wrapText="1"/>
    </xf>
    <xf numFmtId="1" fontId="4" fillId="2" borderId="0" xfId="19" applyNumberFormat="1" applyFont="1" applyFill="1" applyAlignment="1">
      <alignment horizontal="center" vertical="center" wrapText="1"/>
    </xf>
    <xf numFmtId="1" fontId="10" fillId="2" borderId="7" xfId="19" applyNumberFormat="1" applyFont="1" applyFill="1" applyBorder="1" applyAlignment="1">
      <alignment horizontal="right" vertical="center"/>
    </xf>
    <xf numFmtId="3" fontId="9" fillId="2" borderId="5" xfId="19" applyNumberFormat="1" applyFont="1" applyFill="1" applyBorder="1" applyAlignment="1">
      <alignment horizontal="center" vertical="center" wrapText="1"/>
    </xf>
    <xf numFmtId="3" fontId="9" fillId="2" borderId="12" xfId="19" applyNumberFormat="1" applyFont="1" applyFill="1" applyBorder="1" applyAlignment="1">
      <alignment horizontal="center" vertical="center" wrapText="1"/>
    </xf>
    <xf numFmtId="3" fontId="9" fillId="2" borderId="6" xfId="19" applyNumberFormat="1" applyFont="1" applyFill="1" applyBorder="1" applyAlignment="1">
      <alignment horizontal="center" vertical="center" wrapText="1"/>
    </xf>
    <xf numFmtId="3" fontId="9" fillId="2" borderId="9" xfId="19" applyNumberFormat="1" applyFont="1" applyFill="1" applyBorder="1" applyAlignment="1">
      <alignment horizontal="center" vertical="center" wrapText="1"/>
    </xf>
    <xf numFmtId="3" fontId="9" fillId="2" borderId="13" xfId="19" applyNumberFormat="1" applyFont="1" applyFill="1" applyBorder="1" applyAlignment="1">
      <alignment horizontal="center" vertical="center" wrapText="1"/>
    </xf>
    <xf numFmtId="3" fontId="9" fillId="2" borderId="10" xfId="19" applyNumberFormat="1" applyFont="1" applyFill="1" applyBorder="1" applyAlignment="1">
      <alignment horizontal="center" vertical="center" wrapText="1"/>
    </xf>
    <xf numFmtId="3" fontId="9" fillId="2" borderId="15" xfId="19" applyNumberFormat="1" applyFont="1" applyFill="1" applyBorder="1" applyAlignment="1">
      <alignment horizontal="center" vertical="center" wrapText="1"/>
    </xf>
    <xf numFmtId="3" fontId="9" fillId="2" borderId="11" xfId="19" applyNumberFormat="1" applyFont="1" applyFill="1" applyBorder="1" applyAlignment="1">
      <alignment horizontal="center" vertical="center" wrapText="1"/>
    </xf>
    <xf numFmtId="3" fontId="9" fillId="2" borderId="14" xfId="19" applyNumberFormat="1" applyFont="1" applyFill="1" applyBorder="1" applyAlignment="1">
      <alignment horizontal="center" vertical="center" wrapText="1"/>
    </xf>
    <xf numFmtId="0" fontId="328" fillId="2" borderId="8" xfId="0" applyFont="1" applyFill="1" applyBorder="1"/>
    <xf numFmtId="0" fontId="328" fillId="2" borderId="2" xfId="0" applyFont="1" applyFill="1" applyBorder="1"/>
    <xf numFmtId="3" fontId="9" fillId="2" borderId="3" xfId="19" applyNumberFormat="1" applyFont="1" applyFill="1" applyBorder="1" applyAlignment="1">
      <alignment horizontal="center" vertical="center" wrapText="1"/>
    </xf>
    <xf numFmtId="3" fontId="9" fillId="2" borderId="7" xfId="19" applyNumberFormat="1" applyFont="1" applyFill="1" applyBorder="1" applyAlignment="1">
      <alignment horizontal="center" vertical="center" wrapText="1"/>
    </xf>
    <xf numFmtId="0" fontId="329" fillId="2" borderId="8" xfId="0" applyFont="1" applyFill="1" applyBorder="1"/>
    <xf numFmtId="0" fontId="329" fillId="2" borderId="2" xfId="0" applyFont="1" applyFill="1" applyBorder="1"/>
    <xf numFmtId="1" fontId="333" fillId="2" borderId="4" xfId="19" applyNumberFormat="1" applyFont="1" applyFill="1" applyBorder="1" applyAlignment="1">
      <alignment horizontal="center" vertical="center" wrapText="1"/>
    </xf>
    <xf numFmtId="1" fontId="333" fillId="2" borderId="2" xfId="19" applyNumberFormat="1" applyFont="1" applyFill="1" applyBorder="1" applyAlignment="1">
      <alignment horizontal="center" vertical="center" wrapText="1"/>
    </xf>
    <xf numFmtId="3" fontId="4" fillId="2" borderId="1" xfId="19" applyNumberFormat="1" applyFont="1" applyFill="1" applyBorder="1" applyAlignment="1">
      <alignment horizontal="center" vertical="center" wrapText="1"/>
    </xf>
    <xf numFmtId="3" fontId="9" fillId="2" borderId="1" xfId="19" quotePrefix="1" applyNumberFormat="1" applyFont="1" applyFill="1" applyBorder="1" applyAlignment="1">
      <alignment horizontal="center" vertical="center" wrapText="1"/>
    </xf>
    <xf numFmtId="1" fontId="9" fillId="2" borderId="4" xfId="19" applyNumberFormat="1" applyFont="1" applyFill="1" applyBorder="1" applyAlignment="1">
      <alignment horizontal="center" vertical="center" wrapText="1"/>
    </xf>
    <xf numFmtId="1" fontId="9" fillId="2" borderId="8" xfId="19" applyNumberFormat="1" applyFont="1" applyFill="1" applyBorder="1" applyAlignment="1">
      <alignment horizontal="center" vertical="center" wrapText="1"/>
    </xf>
    <xf numFmtId="1" fontId="9" fillId="2" borderId="2" xfId="19" applyNumberFormat="1" applyFont="1" applyFill="1" applyBorder="1" applyAlignment="1">
      <alignment horizontal="center" vertical="center" wrapText="1"/>
    </xf>
    <xf numFmtId="3" fontId="150" fillId="0" borderId="9" xfId="19" applyNumberFormat="1" applyFont="1" applyBorder="1" applyAlignment="1">
      <alignment horizontal="center" vertical="center" wrapText="1"/>
    </xf>
    <xf numFmtId="3" fontId="150" fillId="0" borderId="3" xfId="19" applyNumberFormat="1" applyFont="1" applyBorder="1" applyAlignment="1">
      <alignment horizontal="center" vertical="center" wrapText="1"/>
    </xf>
    <xf numFmtId="3" fontId="150" fillId="0" borderId="13" xfId="19" applyNumberFormat="1" applyFont="1" applyBorder="1" applyAlignment="1">
      <alignment horizontal="center" vertical="center" wrapText="1"/>
    </xf>
    <xf numFmtId="3" fontId="150" fillId="0" borderId="11" xfId="19" applyNumberFormat="1" applyFont="1" applyBorder="1" applyAlignment="1">
      <alignment horizontal="center" vertical="center" wrapText="1"/>
    </xf>
    <xf numFmtId="3" fontId="150" fillId="0" borderId="7" xfId="19" applyNumberFormat="1" applyFont="1" applyBorder="1" applyAlignment="1">
      <alignment horizontal="center" vertical="center" wrapText="1"/>
    </xf>
    <xf numFmtId="3" fontId="150" fillId="0" borderId="14" xfId="19" applyNumberFormat="1" applyFont="1" applyBorder="1" applyAlignment="1">
      <alignment horizontal="center" vertical="center" wrapText="1"/>
    </xf>
    <xf numFmtId="1" fontId="5" fillId="0" borderId="0" xfId="19" applyNumberFormat="1" applyFont="1" applyAlignment="1">
      <alignment horizontal="center" vertical="center"/>
    </xf>
    <xf numFmtId="1" fontId="279" fillId="0" borderId="0" xfId="19" applyNumberFormat="1" applyFont="1" applyAlignment="1">
      <alignment horizontal="center" vertical="center"/>
    </xf>
    <xf numFmtId="3" fontId="294" fillId="0" borderId="7" xfId="19" applyNumberFormat="1" applyFont="1" applyBorder="1" applyAlignment="1">
      <alignment horizontal="right" vertical="center" wrapText="1"/>
    </xf>
    <xf numFmtId="3" fontId="150" fillId="0" borderId="1" xfId="19" applyNumberFormat="1" applyFont="1" applyBorder="1" applyAlignment="1">
      <alignment horizontal="center" vertical="center" wrapText="1"/>
    </xf>
    <xf numFmtId="3" fontId="150" fillId="0" borderId="15" xfId="19" applyNumberFormat="1" applyFont="1" applyBorder="1" applyAlignment="1">
      <alignment horizontal="center" vertical="center" wrapText="1"/>
    </xf>
    <xf numFmtId="3" fontId="18" fillId="0" borderId="4" xfId="19" applyNumberFormat="1" applyFont="1" applyBorder="1" applyAlignment="1">
      <alignment horizontal="center" vertical="center" wrapText="1"/>
    </xf>
    <xf numFmtId="3" fontId="18" fillId="0" borderId="2" xfId="19" applyNumberFormat="1" applyFont="1" applyBorder="1" applyAlignment="1">
      <alignment horizontal="center" vertical="center" wrapText="1"/>
    </xf>
    <xf numFmtId="1" fontId="292" fillId="0" borderId="0" xfId="19" applyNumberFormat="1" applyFont="1" applyAlignment="1">
      <alignment horizontal="left" vertical="center"/>
    </xf>
    <xf numFmtId="3" fontId="150" fillId="0" borderId="4" xfId="19" applyNumberFormat="1" applyFont="1" applyBorder="1" applyAlignment="1">
      <alignment horizontal="center" vertical="center" wrapText="1"/>
    </xf>
    <xf numFmtId="3" fontId="150" fillId="0" borderId="8" xfId="19" applyNumberFormat="1" applyFont="1" applyBorder="1" applyAlignment="1">
      <alignment horizontal="center" vertical="center" wrapText="1"/>
    </xf>
    <xf numFmtId="3" fontId="150" fillId="0" borderId="2" xfId="19" applyNumberFormat="1" applyFont="1" applyBorder="1" applyAlignment="1">
      <alignment horizontal="center" vertical="center" wrapText="1"/>
    </xf>
    <xf numFmtId="3" fontId="150" fillId="0" borderId="10" xfId="19" applyNumberFormat="1" applyFont="1" applyBorder="1" applyAlignment="1">
      <alignment horizontal="center" vertical="center" wrapText="1"/>
    </xf>
    <xf numFmtId="200" fontId="18" fillId="0" borderId="4" xfId="1855" applyNumberFormat="1" applyFont="1" applyBorder="1" applyAlignment="1">
      <alignment horizontal="center" vertical="center" wrapText="1"/>
    </xf>
    <xf numFmtId="200" fontId="18" fillId="0" borderId="8" xfId="1855" applyNumberFormat="1" applyFont="1" applyBorder="1" applyAlignment="1">
      <alignment horizontal="center" vertical="center" wrapText="1"/>
    </xf>
    <xf numFmtId="200" fontId="18" fillId="0" borderId="2" xfId="1855" applyNumberFormat="1" applyFont="1" applyBorder="1" applyAlignment="1">
      <alignment horizontal="center" vertical="center" wrapText="1"/>
    </xf>
    <xf numFmtId="1" fontId="272" fillId="2" borderId="0" xfId="19" quotePrefix="1" applyNumberFormat="1" applyFont="1" applyFill="1" applyAlignment="1">
      <alignment horizontal="left" vertical="center" wrapText="1"/>
    </xf>
    <xf numFmtId="1" fontId="272" fillId="2" borderId="0" xfId="19" applyNumberFormat="1" applyFont="1" applyFill="1" applyAlignment="1">
      <alignment horizontal="left" vertical="center" wrapText="1"/>
    </xf>
    <xf numFmtId="3" fontId="4" fillId="2" borderId="1" xfId="19" applyNumberFormat="1" applyFont="1" applyFill="1" applyBorder="1" applyAlignment="1">
      <alignment horizontal="left" vertical="center" wrapText="1"/>
    </xf>
    <xf numFmtId="0" fontId="11" fillId="2" borderId="1" xfId="0" applyFont="1" applyFill="1" applyBorder="1"/>
    <xf numFmtId="1" fontId="4" fillId="2" borderId="7" xfId="19" applyNumberFormat="1" applyFont="1" applyFill="1" applyBorder="1" applyAlignment="1">
      <alignment horizontal="right" vertical="center"/>
    </xf>
    <xf numFmtId="3" fontId="4" fillId="2" borderId="5" xfId="19" applyNumberFormat="1" applyFont="1" applyFill="1" applyBorder="1" applyAlignment="1">
      <alignment horizontal="center" vertical="center" wrapText="1"/>
    </xf>
    <xf numFmtId="3" fontId="4" fillId="2" borderId="12" xfId="19" applyNumberFormat="1" applyFont="1" applyFill="1" applyBorder="1" applyAlignment="1">
      <alignment horizontal="center" vertical="center" wrapText="1"/>
    </xf>
    <xf numFmtId="3" fontId="4" fillId="2" borderId="6" xfId="19" applyNumberFormat="1" applyFont="1" applyFill="1" applyBorder="1" applyAlignment="1">
      <alignment horizontal="center" vertical="center" wrapText="1"/>
    </xf>
    <xf numFmtId="0" fontId="13" fillId="0" borderId="0" xfId="19" applyNumberFormat="1" applyFont="1" applyFill="1" applyBorder="1" applyAlignment="1">
      <alignment horizontal="left" vertical="center"/>
    </xf>
    <xf numFmtId="49" fontId="9" fillId="0" borderId="0" xfId="19" quotePrefix="1" applyNumberFormat="1" applyFont="1" applyFill="1" applyBorder="1" applyAlignment="1">
      <alignment horizontal="left" vertical="center"/>
    </xf>
    <xf numFmtId="0" fontId="13" fillId="0" borderId="0" xfId="19" applyNumberFormat="1" applyFont="1" applyFill="1" applyBorder="1" applyAlignment="1">
      <alignment horizontal="left" vertical="center" wrapText="1"/>
    </xf>
    <xf numFmtId="1" fontId="13" fillId="0" borderId="0" xfId="19" applyNumberFormat="1" applyFont="1" applyFill="1" applyAlignment="1">
      <alignment horizontal="left" vertical="center" wrapText="1"/>
    </xf>
    <xf numFmtId="1" fontId="31" fillId="0" borderId="0" xfId="19" applyNumberFormat="1" applyFont="1" applyFill="1" applyAlignment="1">
      <alignment horizontal="right" vertical="center"/>
    </xf>
    <xf numFmtId="1" fontId="33" fillId="0" borderId="0" xfId="19" applyNumberFormat="1" applyFont="1" applyFill="1" applyAlignment="1">
      <alignment horizontal="center" vertical="center"/>
    </xf>
    <xf numFmtId="1" fontId="32" fillId="0" borderId="0" xfId="19" applyNumberFormat="1" applyFont="1" applyFill="1" applyAlignment="1">
      <alignment horizontal="center" vertical="center"/>
    </xf>
    <xf numFmtId="1" fontId="34" fillId="0" borderId="0" xfId="19" applyNumberFormat="1" applyFont="1" applyFill="1" applyAlignment="1">
      <alignment horizontal="center" vertical="center" wrapText="1"/>
    </xf>
    <xf numFmtId="1" fontId="32" fillId="0" borderId="0" xfId="19" applyNumberFormat="1" applyFont="1" applyFill="1" applyAlignment="1">
      <alignment horizontal="center" vertical="center" wrapText="1"/>
    </xf>
    <xf numFmtId="1" fontId="32" fillId="0" borderId="7" xfId="19" applyNumberFormat="1" applyFont="1" applyFill="1" applyBorder="1" applyAlignment="1">
      <alignment horizontal="right" vertical="center"/>
    </xf>
    <xf numFmtId="49" fontId="9" fillId="0" borderId="4" xfId="20" applyNumberFormat="1" applyFont="1" applyBorder="1" applyAlignment="1">
      <alignment horizontal="center" vertical="center" wrapText="1"/>
    </xf>
    <xf numFmtId="49" fontId="9" fillId="0" borderId="8" xfId="20" applyNumberFormat="1" applyFont="1" applyBorder="1" applyAlignment="1">
      <alignment horizontal="center" vertical="center" wrapText="1"/>
    </xf>
    <xf numFmtId="49" fontId="9" fillId="0" borderId="2" xfId="20" applyNumberFormat="1" applyFont="1" applyBorder="1" applyAlignment="1">
      <alignment horizontal="center" vertical="center" wrapText="1"/>
    </xf>
    <xf numFmtId="3" fontId="9" fillId="0" borderId="1" xfId="20" applyNumberFormat="1" applyFont="1" applyFill="1" applyBorder="1" applyAlignment="1">
      <alignment horizontal="center" vertical="center" wrapText="1"/>
    </xf>
    <xf numFmtId="3" fontId="9" fillId="0" borderId="5" xfId="20" applyNumberFormat="1" applyFont="1" applyFill="1" applyBorder="1" applyAlignment="1">
      <alignment horizontal="center" vertical="center" wrapText="1"/>
    </xf>
    <xf numFmtId="3" fontId="9" fillId="0" borderId="12" xfId="20" applyNumberFormat="1" applyFont="1" applyFill="1" applyBorder="1" applyAlignment="1">
      <alignment horizontal="center" vertical="center" wrapText="1"/>
    </xf>
    <xf numFmtId="3" fontId="9" fillId="0" borderId="6" xfId="20" applyNumberFormat="1" applyFont="1" applyFill="1" applyBorder="1" applyAlignment="1">
      <alignment horizontal="center" vertical="center" wrapText="1"/>
    </xf>
    <xf numFmtId="3" fontId="9" fillId="0" borderId="9" xfId="20" applyNumberFormat="1" applyFont="1" applyFill="1" applyBorder="1" applyAlignment="1">
      <alignment horizontal="center" vertical="center" wrapText="1"/>
    </xf>
    <xf numFmtId="3" fontId="9" fillId="0" borderId="13" xfId="20" applyNumberFormat="1" applyFont="1" applyFill="1" applyBorder="1" applyAlignment="1">
      <alignment horizontal="center" vertical="center" wrapText="1"/>
    </xf>
    <xf numFmtId="3" fontId="9" fillId="0" borderId="11" xfId="20" applyNumberFormat="1" applyFont="1" applyFill="1" applyBorder="1" applyAlignment="1">
      <alignment horizontal="center" vertical="center" wrapText="1"/>
    </xf>
    <xf numFmtId="3" fontId="9" fillId="0" borderId="14" xfId="20" applyNumberFormat="1" applyFont="1" applyFill="1" applyBorder="1" applyAlignment="1">
      <alignment horizontal="center" vertical="center" wrapText="1"/>
    </xf>
    <xf numFmtId="3" fontId="9" fillId="0" borderId="4" xfId="20" applyNumberFormat="1" applyFont="1" applyBorder="1" applyAlignment="1">
      <alignment horizontal="center" vertical="center" wrapText="1"/>
    </xf>
    <xf numFmtId="3" fontId="9" fillId="0" borderId="8" xfId="20" applyNumberFormat="1" applyFont="1" applyBorder="1" applyAlignment="1">
      <alignment horizontal="center" vertical="center" wrapText="1"/>
    </xf>
    <xf numFmtId="3" fontId="9" fillId="0" borderId="2" xfId="20" applyNumberFormat="1" applyFont="1" applyBorder="1" applyAlignment="1">
      <alignment horizontal="center" vertical="center" wrapText="1"/>
    </xf>
    <xf numFmtId="3" fontId="9" fillId="0" borderId="3" xfId="20" applyNumberFormat="1" applyFont="1" applyFill="1" applyBorder="1" applyAlignment="1">
      <alignment horizontal="center" vertical="center" wrapText="1"/>
    </xf>
    <xf numFmtId="3" fontId="9" fillId="0" borderId="4" xfId="20" applyNumberFormat="1" applyFont="1" applyFill="1" applyBorder="1" applyAlignment="1">
      <alignment horizontal="center" vertical="center" wrapText="1"/>
    </xf>
    <xf numFmtId="3" fontId="9" fillId="0" borderId="8" xfId="20" applyNumberFormat="1" applyFont="1" applyFill="1" applyBorder="1" applyAlignment="1">
      <alignment horizontal="center" vertical="center" wrapText="1"/>
    </xf>
    <xf numFmtId="3" fontId="9" fillId="0" borderId="2" xfId="20" applyNumberFormat="1" applyFont="1" applyFill="1" applyBorder="1" applyAlignment="1">
      <alignment horizontal="center" vertical="center" wrapText="1"/>
    </xf>
    <xf numFmtId="0" fontId="11" fillId="0" borderId="1" xfId="8" applyFont="1" applyBorder="1" applyAlignment="1">
      <alignment horizontal="center" vertical="center" wrapText="1"/>
    </xf>
    <xf numFmtId="1" fontId="20" fillId="0" borderId="0" xfId="20" applyNumberFormat="1" applyFont="1" applyFill="1" applyAlignment="1">
      <alignment horizontal="right" vertical="center"/>
    </xf>
    <xf numFmtId="1" fontId="7" fillId="0" borderId="0" xfId="20" applyNumberFormat="1" applyFont="1" applyFill="1" applyAlignment="1">
      <alignment horizontal="center" vertical="center"/>
    </xf>
    <xf numFmtId="1" fontId="13" fillId="0" borderId="0" xfId="20" applyNumberFormat="1" applyFont="1" applyFill="1" applyAlignment="1">
      <alignment horizontal="center" vertical="center" wrapText="1"/>
    </xf>
    <xf numFmtId="1" fontId="7" fillId="0" borderId="0" xfId="20" applyNumberFormat="1" applyFont="1" applyFill="1" applyAlignment="1">
      <alignment horizontal="center" vertical="center" wrapText="1"/>
    </xf>
    <xf numFmtId="1" fontId="13" fillId="0" borderId="7" xfId="20" applyNumberFormat="1" applyFont="1" applyFill="1" applyBorder="1" applyAlignment="1">
      <alignment horizontal="right" vertical="center"/>
    </xf>
    <xf numFmtId="3" fontId="9" fillId="0" borderId="1" xfId="20" applyNumberFormat="1" applyFont="1" applyBorder="1" applyAlignment="1">
      <alignment horizontal="center" vertical="center" wrapText="1"/>
    </xf>
    <xf numFmtId="3" fontId="9" fillId="0" borderId="9" xfId="20" applyNumberFormat="1" applyFont="1" applyBorder="1" applyAlignment="1">
      <alignment horizontal="center" vertical="center" wrapText="1"/>
    </xf>
    <xf numFmtId="3" fontId="9" fillId="0" borderId="3" xfId="20" applyNumberFormat="1" applyFont="1" applyBorder="1" applyAlignment="1">
      <alignment horizontal="center" vertical="center" wrapText="1"/>
    </xf>
    <xf numFmtId="3" fontId="9" fillId="0" borderId="13" xfId="20" applyNumberFormat="1" applyFont="1" applyBorder="1" applyAlignment="1">
      <alignment horizontal="center" vertical="center" wrapText="1"/>
    </xf>
    <xf numFmtId="3" fontId="9" fillId="0" borderId="11" xfId="20" applyNumberFormat="1" applyFont="1" applyBorder="1" applyAlignment="1">
      <alignment horizontal="center" vertical="center" wrapText="1"/>
    </xf>
    <xf numFmtId="3" fontId="9" fillId="0" borderId="7" xfId="20" applyNumberFormat="1" applyFont="1" applyBorder="1" applyAlignment="1">
      <alignment horizontal="center" vertical="center" wrapText="1"/>
    </xf>
    <xf numFmtId="3" fontId="9" fillId="0" borderId="14" xfId="20" applyNumberFormat="1" applyFont="1" applyBorder="1" applyAlignment="1">
      <alignment horizontal="center" vertical="center" wrapText="1"/>
    </xf>
    <xf numFmtId="3" fontId="9" fillId="0" borderId="7" xfId="20" applyNumberFormat="1" applyFont="1" applyFill="1" applyBorder="1" applyAlignment="1">
      <alignment horizontal="center" vertical="center" wrapText="1"/>
    </xf>
    <xf numFmtId="0" fontId="19" fillId="0" borderId="3" xfId="17" applyBorder="1" applyAlignment="1">
      <alignment horizontal="center" vertical="center"/>
    </xf>
    <xf numFmtId="0" fontId="19" fillId="0" borderId="13" xfId="17" applyBorder="1" applyAlignment="1">
      <alignment horizontal="center" vertical="center"/>
    </xf>
    <xf numFmtId="0" fontId="19" fillId="0" borderId="11" xfId="17" applyBorder="1" applyAlignment="1">
      <alignment horizontal="center" vertical="center"/>
    </xf>
    <xf numFmtId="0" fontId="19" fillId="0" borderId="7" xfId="17" applyBorder="1" applyAlignment="1">
      <alignment horizontal="center" vertical="center"/>
    </xf>
    <xf numFmtId="0" fontId="19" fillId="0" borderId="14" xfId="17" applyBorder="1" applyAlignment="1">
      <alignment horizontal="center" vertical="center"/>
    </xf>
  </cellXfs>
  <cellStyles count="4331">
    <cellStyle name="_x0001_" xfId="126"/>
    <cellStyle name="          _x000a__x000a_shell=progman.exe_x000a__x000a_m" xfId="127"/>
    <cellStyle name="          _x000d__x000a_shell=progman.exe_x000d__x000a_m" xfId="22"/>
    <cellStyle name="          _x005f_x000d__x005f_x000a_shell=progman.exe_x005f_x000d__x005f_x000a_m" xfId="128"/>
    <cellStyle name="_x000a__x000a_JournalTemplate=C:\COMFO\CTALK\JOURSTD.TPL_x000a__x000a_LbStateAddress=3 3 0 251 1 89 2 311_x000a__x000a_LbStateJou" xfId="129"/>
    <cellStyle name="_x000d__x000a_JournalTemplate=C:\COMFO\CTALK\JOURSTD.TPL_x000d__x000a_LbStateAddress=3 3 0 251 1 89 2 311_x000d__x000a_LbStateJou" xfId="130"/>
    <cellStyle name="_x000d__x000a_JournalTemplate=C:\COMFO\CTALK\JOURSTD.TPL_x000d__x000a_LbStateAddress=3 3 0 251 1 89 2 311_x000d__x000a_LbStateJou 2" xfId="4276"/>
    <cellStyle name="_x000d__x000a_JournalTemplate=C:\COMFO\CTALK\JOURSTD.TPL_x000d__x000a_LbStateAddress=3 3 0 251 1 89 2 311_x000d__x000a_LbStateJou 3" xfId="4277"/>
    <cellStyle name="_x000d__x000a_JournalTemplate=C:\COMFO\CTALK\JOURSTD.TPL_x000d__x000a_LbStateAddress=3 3 0 251 1 89 2 311_x000d__x000a_LbStateJou 3 2" xfId="4278"/>
    <cellStyle name="_x000d__x000a_JournalTemplate=C:\COMFO\CTALK\JOURSTD.TPL_x000d__x000a_LbStateAddress=3 3 0 251 1 89 2 311_x000d__x000a_LbStateJou 4" xfId="4323"/>
    <cellStyle name="_x000d__x000a_JournalTemplate=C:\COMFO\CTALK\JOURSTD.TPL_x000d__x000a_LbStateAddress=3 3 0 251 1 89 2 311_x000d__x000a_LbStateJou_2_Mau Bieu De an 30a Nam Po (16-6-2014)" xfId="4279"/>
    <cellStyle name="#,##0" xfId="23"/>
    <cellStyle name="#,##0 2" xfId="131"/>
    <cellStyle name="." xfId="132"/>
    <cellStyle name=". 2" xfId="133"/>
    <cellStyle name=". 3" xfId="134"/>
    <cellStyle name=".d©y" xfId="135"/>
    <cellStyle name="??" xfId="24"/>
    <cellStyle name="?? [0.00]_ Att. 1- Cover" xfId="136"/>
    <cellStyle name="?? [0]" xfId="25"/>
    <cellStyle name="?? [0] 2" xfId="137"/>
    <cellStyle name="?? 2" xfId="138"/>
    <cellStyle name="?? 3" xfId="139"/>
    <cellStyle name="?? 4" xfId="140"/>
    <cellStyle name="?? 5" xfId="141"/>
    <cellStyle name="?? 6" xfId="142"/>
    <cellStyle name="?? 7" xfId="143"/>
    <cellStyle name="?_x001d_??%U©÷u&amp;H©÷9_x0008_? s_x000a__x0007__x0001__x0001_" xfId="144"/>
    <cellStyle name="?_x001d_??%U©÷u&amp;H©÷9_x0008_? s_x000a__x0007__x0001__x0001_ 10" xfId="145"/>
    <cellStyle name="?_x001d_??%U©÷u&amp;H©÷9_x0008_? s_x000a__x0007__x0001__x0001_ 11" xfId="146"/>
    <cellStyle name="?_x001d_??%U©÷u&amp;H©÷9_x0008_? s_x000a__x0007__x0001__x0001_ 12" xfId="147"/>
    <cellStyle name="?_x001d_??%U©÷u&amp;H©÷9_x0008_? s_x000a__x0007__x0001__x0001_ 13" xfId="148"/>
    <cellStyle name="?_x001d_??%U©÷u&amp;H©÷9_x0008_? s_x000a__x0007__x0001__x0001_ 14" xfId="149"/>
    <cellStyle name="?_x001d_??%U©÷u&amp;H©÷9_x0008_? s_x000a__x0007__x0001__x0001_ 15" xfId="150"/>
    <cellStyle name="?_x001d_??%U©÷u&amp;H©÷9_x0008_? s_x000a__x0007__x0001__x0001_ 2" xfId="151"/>
    <cellStyle name="?_x001d_??%U©÷u&amp;H©÷9_x0008_? s_x000a__x0007__x0001__x0001_ 3" xfId="152"/>
    <cellStyle name="?_x001d_??%U©÷u&amp;H©÷9_x0008_? s_x000a__x0007__x0001__x0001_ 4" xfId="153"/>
    <cellStyle name="?_x001d_??%U©÷u&amp;H©÷9_x0008_? s_x000a__x0007__x0001__x0001_ 5" xfId="154"/>
    <cellStyle name="?_x001d_??%U©÷u&amp;H©÷9_x0008_? s_x000a__x0007__x0001__x0001_ 6" xfId="155"/>
    <cellStyle name="?_x001d_??%U©÷u&amp;H©÷9_x0008_? s_x000a__x0007__x0001__x0001_ 7" xfId="156"/>
    <cellStyle name="?_x001d_??%U©÷u&amp;H©÷9_x0008_? s_x000a__x0007__x0001__x0001_ 8" xfId="157"/>
    <cellStyle name="?_x001d_??%U©÷u&amp;H©÷9_x0008_? s_x000a__x0007__x0001__x0001_ 9" xfId="158"/>
    <cellStyle name="???? [0.00]_      " xfId="159"/>
    <cellStyle name="??????" xfId="160"/>
    <cellStyle name="????_      " xfId="161"/>
    <cellStyle name="???[0]_?? DI" xfId="26"/>
    <cellStyle name="???_?? DI" xfId="27"/>
    <cellStyle name="??[0]_BRE" xfId="162"/>
    <cellStyle name="??_      " xfId="163"/>
    <cellStyle name="??A? [0]_laroux_1_¢¬???¢â? " xfId="164"/>
    <cellStyle name="??A?_laroux_1_¢¬???¢â? " xfId="165"/>
    <cellStyle name="?_x005f_x001d_??%U©÷u&amp;H©÷9_x005f_x0008_? s_x005f_x000a__x005f_x0007__x005f_x0001__x005f_x0001_" xfId="166"/>
    <cellStyle name="?_x005f_x001d_??%U©÷u&amp;H©÷9_x005f_x0008_?_x005f_x0009_s_x005f_x000a__x005f_x0007__x005f_x0001__x005f_x0001_" xfId="167"/>
    <cellStyle name="?_x005f_x005f_x005f_x001d_??%U©÷u&amp;H©÷9_x005f_x005f_x005f_x0008_? s_x005f_x005f_x005f_x000a__x005f_x005f_x005f_x0007__x005f_x005f_x005f_x0001__x005f_x005f_x005f_x0001_" xfId="168"/>
    <cellStyle name="?¡±¢¥?_?¨ù??¢´¢¥_¢¬???¢â? " xfId="28"/>
    <cellStyle name="?ðÇ%U?&amp;H?_x0008_?s_x000a__x0007__x0001__x0001_" xfId="29"/>
    <cellStyle name="?ðÇ%U?&amp;H?_x0008_?s_x000a__x0007__x0001__x0001_ 10" xfId="169"/>
    <cellStyle name="?ðÇ%U?&amp;H?_x0008_?s_x000a__x0007__x0001__x0001_ 11" xfId="170"/>
    <cellStyle name="?ðÇ%U?&amp;H?_x0008_?s_x000a__x0007__x0001__x0001_ 12" xfId="171"/>
    <cellStyle name="?ðÇ%U?&amp;H?_x0008_?s_x000a__x0007__x0001__x0001_ 13" xfId="172"/>
    <cellStyle name="?ðÇ%U?&amp;H?_x0008_?s_x000a__x0007__x0001__x0001_ 14" xfId="173"/>
    <cellStyle name="?ðÇ%U?&amp;H?_x0008_?s_x000a__x0007__x0001__x0001_ 15" xfId="174"/>
    <cellStyle name="?ðÇ%U?&amp;H?_x0008_?s_x000a__x0007__x0001__x0001_ 2" xfId="175"/>
    <cellStyle name="?ðÇ%U?&amp;H?_x0008_?s_x000a__x0007__x0001__x0001_ 3" xfId="176"/>
    <cellStyle name="?ðÇ%U?&amp;H?_x0008_?s_x000a__x0007__x0001__x0001_ 4" xfId="177"/>
    <cellStyle name="?ðÇ%U?&amp;H?_x0008_?s_x000a__x0007__x0001__x0001_ 5" xfId="178"/>
    <cellStyle name="?ðÇ%U?&amp;H?_x0008_?s_x000a__x0007__x0001__x0001_ 6" xfId="179"/>
    <cellStyle name="?ðÇ%U?&amp;H?_x0008_?s_x000a__x0007__x0001__x0001_ 7" xfId="180"/>
    <cellStyle name="?ðÇ%U?&amp;H?_x0008_?s_x000a__x0007__x0001__x0001_ 8" xfId="181"/>
    <cellStyle name="?ðÇ%U?&amp;H?_x0008_?s_x000a__x0007__x0001__x0001_ 9" xfId="182"/>
    <cellStyle name="?ðÇ%U?&amp;H?_x005f_x0008_?s_x005f_x000a__x005f_x0007__x005f_x0001__x005f_x0001_" xfId="183"/>
    <cellStyle name="@ET_Style?.font5" xfId="184"/>
    <cellStyle name="[0]_Chi phÝ kh¸c_V" xfId="185"/>
    <cellStyle name="_!1 1 bao cao giao KH ve HTCMT vung TNB   12-12-2011" xfId="186"/>
    <cellStyle name="_x0001__!1 1 bao cao giao KH ve HTCMT vung TNB   12-12-2011" xfId="187"/>
    <cellStyle name="_1 TONG HOP - CA NA" xfId="188"/>
    <cellStyle name="_123_DONG_THANH_Moi" xfId="189"/>
    <cellStyle name="_123_DONG_THANH_Moi_!1 1 bao cao giao KH ve HTCMT vung TNB   12-12-2011" xfId="190"/>
    <cellStyle name="_123_DONG_THANH_Moi_KH TPCP vung TNB (03-1-2012)" xfId="191"/>
    <cellStyle name="_Bang Chi tieu (2)" xfId="192"/>
    <cellStyle name="_BAO GIA NGAY 24-10-08 (co dam)" xfId="193"/>
    <cellStyle name="_BC  NAM 2007" xfId="194"/>
    <cellStyle name="_BC CV 6403 BKHĐT" xfId="195"/>
    <cellStyle name="_BC thuc hien KH 2009" xfId="196"/>
    <cellStyle name="_BC thuc hien KH 2009_15_10_2013 BC nhu cau von doi ung ODA (2014-2016) ngay 15102013 Sua" xfId="197"/>
    <cellStyle name="_BC thuc hien KH 2009_BC nhu cau von doi ung ODA nganh NN (BKH)" xfId="198"/>
    <cellStyle name="_BC thuc hien KH 2009_BC nhu cau von doi ung ODA nganh NN (BKH)_05-12  KH trung han 2016-2020 - Liem Thinh edited" xfId="199"/>
    <cellStyle name="_BC thuc hien KH 2009_BC nhu cau von doi ung ODA nganh NN (BKH)_Copy of 05-12  KH trung han 2016-2020 - Liem Thinh edited (1)" xfId="200"/>
    <cellStyle name="_BC thuc hien KH 2009_BC Tai co cau (bieu TH)" xfId="201"/>
    <cellStyle name="_BC thuc hien KH 2009_BC Tai co cau (bieu TH)_05-12  KH trung han 2016-2020 - Liem Thinh edited" xfId="202"/>
    <cellStyle name="_BC thuc hien KH 2009_BC Tai co cau (bieu TH)_Copy of 05-12  KH trung han 2016-2020 - Liem Thinh edited (1)" xfId="203"/>
    <cellStyle name="_BC thuc hien KH 2009_DK 2014-2015 final" xfId="204"/>
    <cellStyle name="_BC thuc hien KH 2009_DK 2014-2015 final_05-12  KH trung han 2016-2020 - Liem Thinh edited" xfId="205"/>
    <cellStyle name="_BC thuc hien KH 2009_DK 2014-2015 final_Copy of 05-12  KH trung han 2016-2020 - Liem Thinh edited (1)" xfId="206"/>
    <cellStyle name="_BC thuc hien KH 2009_DK 2014-2015 new" xfId="207"/>
    <cellStyle name="_BC thuc hien KH 2009_DK 2014-2015 new_05-12  KH trung han 2016-2020 - Liem Thinh edited" xfId="208"/>
    <cellStyle name="_BC thuc hien KH 2009_DK 2014-2015 new_Copy of 05-12  KH trung han 2016-2020 - Liem Thinh edited (1)" xfId="209"/>
    <cellStyle name="_BC thuc hien KH 2009_DK KH CBDT 2014 11-11-2013" xfId="210"/>
    <cellStyle name="_BC thuc hien KH 2009_DK KH CBDT 2014 11-11-2013(1)" xfId="211"/>
    <cellStyle name="_BC thuc hien KH 2009_DK KH CBDT 2014 11-11-2013(1)_05-12  KH trung han 2016-2020 - Liem Thinh edited" xfId="212"/>
    <cellStyle name="_BC thuc hien KH 2009_DK KH CBDT 2014 11-11-2013(1)_Copy of 05-12  KH trung han 2016-2020 - Liem Thinh edited (1)" xfId="213"/>
    <cellStyle name="_BC thuc hien KH 2009_DK KH CBDT 2014 11-11-2013_05-12  KH trung han 2016-2020 - Liem Thinh edited" xfId="214"/>
    <cellStyle name="_BC thuc hien KH 2009_DK KH CBDT 2014 11-11-2013_Copy of 05-12  KH trung han 2016-2020 - Liem Thinh edited (1)" xfId="215"/>
    <cellStyle name="_BC thuc hien KH 2009_KH 2011-2015" xfId="216"/>
    <cellStyle name="_BC thuc hien KH 2009_tai co cau dau tu (tong hop)1" xfId="217"/>
    <cellStyle name="_BEN TRE" xfId="218"/>
    <cellStyle name="_Bieu mau cong trinh khoi cong moi 3-4" xfId="219"/>
    <cellStyle name="_Bieu Tay Nam Bo 25-11" xfId="220"/>
    <cellStyle name="_Bieu3ODA" xfId="221"/>
    <cellStyle name="_Bieu3ODA_1" xfId="222"/>
    <cellStyle name="_Bieu4HTMT" xfId="223"/>
    <cellStyle name="_Bieu4HTMT_!1 1 bao cao giao KH ve HTCMT vung TNB   12-12-2011" xfId="224"/>
    <cellStyle name="_Bieu4HTMT_KH TPCP vung TNB (03-1-2012)" xfId="225"/>
    <cellStyle name="_Book1" xfId="226"/>
    <cellStyle name="_Book1 2" xfId="227"/>
    <cellStyle name="_Book1_!1 1 bao cao giao KH ve HTCMT vung TNB   12-12-2011" xfId="228"/>
    <cellStyle name="_Book1_1" xfId="229"/>
    <cellStyle name="_Book1_BC-QT-WB-dthao" xfId="230"/>
    <cellStyle name="_Book1_BC-QT-WB-dthao_05-12  KH trung han 2016-2020 - Liem Thinh edited" xfId="231"/>
    <cellStyle name="_Book1_BC-QT-WB-dthao_Copy of 05-12  KH trung han 2016-2020 - Liem Thinh edited (1)" xfId="232"/>
    <cellStyle name="_Book1_BC-QT-WB-dthao_KH TPCP 2016-2020 (tong hop)" xfId="233"/>
    <cellStyle name="_Book1_Bieu3ODA" xfId="234"/>
    <cellStyle name="_Book1_Bieu4HTMT" xfId="235"/>
    <cellStyle name="_Book1_Bieu4HTMT_!1 1 bao cao giao KH ve HTCMT vung TNB   12-12-2011" xfId="236"/>
    <cellStyle name="_Book1_Bieu4HTMT_KH TPCP vung TNB (03-1-2012)" xfId="237"/>
    <cellStyle name="_Book1_bo sung von KCH nam 2010 va Du an tre kho khan" xfId="238"/>
    <cellStyle name="_Book1_bo sung von KCH nam 2010 va Du an tre kho khan_!1 1 bao cao giao KH ve HTCMT vung TNB   12-12-2011" xfId="239"/>
    <cellStyle name="_Book1_bo sung von KCH nam 2010 va Du an tre kho khan_KH TPCP vung TNB (03-1-2012)" xfId="240"/>
    <cellStyle name="_Book1_cong hang rao" xfId="241"/>
    <cellStyle name="_Book1_cong hang rao_!1 1 bao cao giao KH ve HTCMT vung TNB   12-12-2011" xfId="242"/>
    <cellStyle name="_Book1_cong hang rao_KH TPCP vung TNB (03-1-2012)" xfId="243"/>
    <cellStyle name="_Book1_danh muc chuan bi dau tu 2011 ngay 07-6-2011" xfId="244"/>
    <cellStyle name="_Book1_danh muc chuan bi dau tu 2011 ngay 07-6-2011_!1 1 bao cao giao KH ve HTCMT vung TNB   12-12-2011" xfId="245"/>
    <cellStyle name="_Book1_danh muc chuan bi dau tu 2011 ngay 07-6-2011_KH TPCP vung TNB (03-1-2012)" xfId="246"/>
    <cellStyle name="_Book1_Danh muc pbo nguon von XSKT, XDCB nam 2009 chuyen qua nam 2010" xfId="247"/>
    <cellStyle name="_Book1_Danh muc pbo nguon von XSKT, XDCB nam 2009 chuyen qua nam 2010_!1 1 bao cao giao KH ve HTCMT vung TNB   12-12-2011" xfId="248"/>
    <cellStyle name="_Book1_Danh muc pbo nguon von XSKT, XDCB nam 2009 chuyen qua nam 2010_KH TPCP vung TNB (03-1-2012)" xfId="249"/>
    <cellStyle name="_Book1_dieu chinh KH 2011 ngay 26-5-2011111" xfId="250"/>
    <cellStyle name="_Book1_dieu chinh KH 2011 ngay 26-5-2011111_!1 1 bao cao giao KH ve HTCMT vung TNB   12-12-2011" xfId="251"/>
    <cellStyle name="_Book1_dieu chinh KH 2011 ngay 26-5-2011111_KH TPCP vung TNB (03-1-2012)" xfId="252"/>
    <cellStyle name="_Book1_DS KCH PHAN BO VON NSDP NAM 2010" xfId="253"/>
    <cellStyle name="_Book1_DS KCH PHAN BO VON NSDP NAM 2010_!1 1 bao cao giao KH ve HTCMT vung TNB   12-12-2011" xfId="254"/>
    <cellStyle name="_Book1_DS KCH PHAN BO VON NSDP NAM 2010_KH TPCP vung TNB (03-1-2012)" xfId="255"/>
    <cellStyle name="_Book1_giao KH 2011 ngay 10-12-2010" xfId="256"/>
    <cellStyle name="_Book1_giao KH 2011 ngay 10-12-2010_!1 1 bao cao giao KH ve HTCMT vung TNB   12-12-2011" xfId="257"/>
    <cellStyle name="_Book1_giao KH 2011 ngay 10-12-2010_KH TPCP vung TNB (03-1-2012)" xfId="258"/>
    <cellStyle name="_Book1_IN" xfId="259"/>
    <cellStyle name="_Book1_kien giang 2" xfId="260"/>
    <cellStyle name="_Book1_Kh ql62 (2010) 11-09" xfId="261"/>
    <cellStyle name="_Book1_KH TPCP vung TNB (03-1-2012)" xfId="262"/>
    <cellStyle name="_Book1_Khung 2012" xfId="263"/>
    <cellStyle name="_Book1_phu luc tong ket tinh hinh TH giai doan 03-10 (ngay 30)" xfId="264"/>
    <cellStyle name="_Book1_phu luc tong ket tinh hinh TH giai doan 03-10 (ngay 30)_!1 1 bao cao giao KH ve HTCMT vung TNB   12-12-2011" xfId="265"/>
    <cellStyle name="_Book1_phu luc tong ket tinh hinh TH giai doan 03-10 (ngay 30)_KH TPCP vung TNB (03-1-2012)" xfId="266"/>
    <cellStyle name="_C.cong+B.luong-Sanluong" xfId="267"/>
    <cellStyle name="_cong hang rao" xfId="268"/>
    <cellStyle name="_dien chieu sang" xfId="269"/>
    <cellStyle name="_DK KH 2009" xfId="270"/>
    <cellStyle name="_DK KH 2009_15_10_2013 BC nhu cau von doi ung ODA (2014-2016) ngay 15102013 Sua" xfId="271"/>
    <cellStyle name="_DK KH 2009_BC nhu cau von doi ung ODA nganh NN (BKH)" xfId="272"/>
    <cellStyle name="_DK KH 2009_BC nhu cau von doi ung ODA nganh NN (BKH)_05-12  KH trung han 2016-2020 - Liem Thinh edited" xfId="273"/>
    <cellStyle name="_DK KH 2009_BC nhu cau von doi ung ODA nganh NN (BKH)_Copy of 05-12  KH trung han 2016-2020 - Liem Thinh edited (1)" xfId="274"/>
    <cellStyle name="_DK KH 2009_BC Tai co cau (bieu TH)" xfId="275"/>
    <cellStyle name="_DK KH 2009_BC Tai co cau (bieu TH)_05-12  KH trung han 2016-2020 - Liem Thinh edited" xfId="276"/>
    <cellStyle name="_DK KH 2009_BC Tai co cau (bieu TH)_Copy of 05-12  KH trung han 2016-2020 - Liem Thinh edited (1)" xfId="277"/>
    <cellStyle name="_DK KH 2009_DK 2014-2015 final" xfId="278"/>
    <cellStyle name="_DK KH 2009_DK 2014-2015 final_05-12  KH trung han 2016-2020 - Liem Thinh edited" xfId="279"/>
    <cellStyle name="_DK KH 2009_DK 2014-2015 final_Copy of 05-12  KH trung han 2016-2020 - Liem Thinh edited (1)" xfId="280"/>
    <cellStyle name="_DK KH 2009_DK 2014-2015 new" xfId="281"/>
    <cellStyle name="_DK KH 2009_DK 2014-2015 new_05-12  KH trung han 2016-2020 - Liem Thinh edited" xfId="282"/>
    <cellStyle name="_DK KH 2009_DK 2014-2015 new_Copy of 05-12  KH trung han 2016-2020 - Liem Thinh edited (1)" xfId="283"/>
    <cellStyle name="_DK KH 2009_DK KH CBDT 2014 11-11-2013" xfId="284"/>
    <cellStyle name="_DK KH 2009_DK KH CBDT 2014 11-11-2013(1)" xfId="285"/>
    <cellStyle name="_DK KH 2009_DK KH CBDT 2014 11-11-2013(1)_05-12  KH trung han 2016-2020 - Liem Thinh edited" xfId="286"/>
    <cellStyle name="_DK KH 2009_DK KH CBDT 2014 11-11-2013(1)_Copy of 05-12  KH trung han 2016-2020 - Liem Thinh edited (1)" xfId="287"/>
    <cellStyle name="_DK KH 2009_DK KH CBDT 2014 11-11-2013_05-12  KH trung han 2016-2020 - Liem Thinh edited" xfId="288"/>
    <cellStyle name="_DK KH 2009_DK KH CBDT 2014 11-11-2013_Copy of 05-12  KH trung han 2016-2020 - Liem Thinh edited (1)" xfId="289"/>
    <cellStyle name="_DK KH 2009_KH 2011-2015" xfId="290"/>
    <cellStyle name="_DK KH 2009_tai co cau dau tu (tong hop)1" xfId="291"/>
    <cellStyle name="_DK KH 2010" xfId="292"/>
    <cellStyle name="_DK KH 2010 (BKH)" xfId="293"/>
    <cellStyle name="_DK KH 2010_15_10_2013 BC nhu cau von doi ung ODA (2014-2016) ngay 15102013 Sua" xfId="294"/>
    <cellStyle name="_DK KH 2010_BC nhu cau von doi ung ODA nganh NN (BKH)" xfId="295"/>
    <cellStyle name="_DK KH 2010_BC nhu cau von doi ung ODA nganh NN (BKH)_05-12  KH trung han 2016-2020 - Liem Thinh edited" xfId="296"/>
    <cellStyle name="_DK KH 2010_BC nhu cau von doi ung ODA nganh NN (BKH)_Copy of 05-12  KH trung han 2016-2020 - Liem Thinh edited (1)" xfId="297"/>
    <cellStyle name="_DK KH 2010_BC Tai co cau (bieu TH)" xfId="298"/>
    <cellStyle name="_DK KH 2010_BC Tai co cau (bieu TH)_05-12  KH trung han 2016-2020 - Liem Thinh edited" xfId="299"/>
    <cellStyle name="_DK KH 2010_BC Tai co cau (bieu TH)_Copy of 05-12  KH trung han 2016-2020 - Liem Thinh edited (1)" xfId="300"/>
    <cellStyle name="_DK KH 2010_DK 2014-2015 final" xfId="301"/>
    <cellStyle name="_DK KH 2010_DK 2014-2015 final_05-12  KH trung han 2016-2020 - Liem Thinh edited" xfId="302"/>
    <cellStyle name="_DK KH 2010_DK 2014-2015 final_Copy of 05-12  KH trung han 2016-2020 - Liem Thinh edited (1)" xfId="303"/>
    <cellStyle name="_DK KH 2010_DK 2014-2015 new" xfId="304"/>
    <cellStyle name="_DK KH 2010_DK 2014-2015 new_05-12  KH trung han 2016-2020 - Liem Thinh edited" xfId="305"/>
    <cellStyle name="_DK KH 2010_DK 2014-2015 new_Copy of 05-12  KH trung han 2016-2020 - Liem Thinh edited (1)" xfId="306"/>
    <cellStyle name="_DK KH 2010_DK KH CBDT 2014 11-11-2013" xfId="307"/>
    <cellStyle name="_DK KH 2010_DK KH CBDT 2014 11-11-2013(1)" xfId="308"/>
    <cellStyle name="_DK KH 2010_DK KH CBDT 2014 11-11-2013(1)_05-12  KH trung han 2016-2020 - Liem Thinh edited" xfId="309"/>
    <cellStyle name="_DK KH 2010_DK KH CBDT 2014 11-11-2013(1)_Copy of 05-12  KH trung han 2016-2020 - Liem Thinh edited (1)" xfId="310"/>
    <cellStyle name="_DK KH 2010_DK KH CBDT 2014 11-11-2013_05-12  KH trung han 2016-2020 - Liem Thinh edited" xfId="311"/>
    <cellStyle name="_DK KH 2010_DK KH CBDT 2014 11-11-2013_Copy of 05-12  KH trung han 2016-2020 - Liem Thinh edited (1)" xfId="312"/>
    <cellStyle name="_DK KH 2010_KH 2011-2015" xfId="313"/>
    <cellStyle name="_DK KH 2010_tai co cau dau tu (tong hop)1" xfId="314"/>
    <cellStyle name="_DK TPCP 2010" xfId="315"/>
    <cellStyle name="_DO-D1500-KHONG CO TRONG DT" xfId="316"/>
    <cellStyle name="_Dong Thap" xfId="317"/>
    <cellStyle name="_Duyet TK thay đôi" xfId="318"/>
    <cellStyle name="_Duyet TK thay đôi_!1 1 bao cao giao KH ve HTCMT vung TNB   12-12-2011" xfId="319"/>
    <cellStyle name="_Duyet TK thay đôi_Bieu4HTMT" xfId="320"/>
    <cellStyle name="_Duyet TK thay đôi_Bieu4HTMT_!1 1 bao cao giao KH ve HTCMT vung TNB   12-12-2011" xfId="321"/>
    <cellStyle name="_Duyet TK thay đôi_Bieu4HTMT_KH TPCP vung TNB (03-1-2012)" xfId="322"/>
    <cellStyle name="_Duyet TK thay đôi_KH TPCP vung TNB (03-1-2012)" xfId="323"/>
    <cellStyle name="_GOITHAUSO2" xfId="324"/>
    <cellStyle name="_GOITHAUSO3" xfId="325"/>
    <cellStyle name="_GOITHAUSO4" xfId="326"/>
    <cellStyle name="_GTGT 2003" xfId="327"/>
    <cellStyle name="_Gui VU KH 5-5-09" xfId="328"/>
    <cellStyle name="_Gui VU KH 5-5-09_05-12  KH trung han 2016-2020 - Liem Thinh edited" xfId="329"/>
    <cellStyle name="_Gui VU KH 5-5-09_Copy of 05-12  KH trung han 2016-2020 - Liem Thinh edited (1)" xfId="330"/>
    <cellStyle name="_Gui VU KH 5-5-09_KH TPCP 2016-2020 (tong hop)" xfId="331"/>
    <cellStyle name="_HaHoa_TDT_DienCSang" xfId="332"/>
    <cellStyle name="_HaHoa19-5-07" xfId="333"/>
    <cellStyle name="_Huong CHI tieu Nhiem vu CTMTQG 2014(1)" xfId="30"/>
    <cellStyle name="_IN" xfId="334"/>
    <cellStyle name="_IN_!1 1 bao cao giao KH ve HTCMT vung TNB   12-12-2011" xfId="335"/>
    <cellStyle name="_IN_KH TPCP vung TNB (03-1-2012)" xfId="336"/>
    <cellStyle name="_KE KHAI THUE GTGT 2004" xfId="337"/>
    <cellStyle name="_KE KHAI THUE GTGT 2004_BCTC2004" xfId="338"/>
    <cellStyle name="_x0001__kien giang 2" xfId="339"/>
    <cellStyle name="_KT (2)" xfId="340"/>
    <cellStyle name="_KT (2) 2" xfId="341"/>
    <cellStyle name="_KT (2)_05-12  KH trung han 2016-2020 - Liem Thinh edited" xfId="342"/>
    <cellStyle name="_KT (2)_1" xfId="343"/>
    <cellStyle name="_KT (2)_1 2" xfId="344"/>
    <cellStyle name="_KT (2)_1_05-12  KH trung han 2016-2020 - Liem Thinh edited" xfId="345"/>
    <cellStyle name="_KT (2)_1_Copy of 05-12  KH trung han 2016-2020 - Liem Thinh edited (1)" xfId="346"/>
    <cellStyle name="_KT (2)_1_KH TPCP 2016-2020 (tong hop)" xfId="347"/>
    <cellStyle name="_KT (2)_1_Lora-tungchau" xfId="348"/>
    <cellStyle name="_KT (2)_1_Lora-tungchau 2" xfId="349"/>
    <cellStyle name="_KT (2)_1_Lora-tungchau_05-12  KH trung han 2016-2020 - Liem Thinh edited" xfId="350"/>
    <cellStyle name="_KT (2)_1_Lora-tungchau_Copy of 05-12  KH trung han 2016-2020 - Liem Thinh edited (1)" xfId="351"/>
    <cellStyle name="_KT (2)_1_Lora-tungchau_KH TPCP 2016-2020 (tong hop)" xfId="352"/>
    <cellStyle name="_KT (2)_1_Qt-HT3PQ1(CauKho)" xfId="353"/>
    <cellStyle name="_KT (2)_2" xfId="354"/>
    <cellStyle name="_KT (2)_2_TG-TH" xfId="355"/>
    <cellStyle name="_KT (2)_2_TG-TH 2" xfId="356"/>
    <cellStyle name="_KT (2)_2_TG-TH_05-12  KH trung han 2016-2020 - Liem Thinh edited" xfId="357"/>
    <cellStyle name="_KT (2)_2_TG-TH_ApGiaVatTu_cayxanh_latgach" xfId="358"/>
    <cellStyle name="_KT (2)_2_TG-TH_BANG TONG HOP TINH HINH THANH QUYET TOAN (MOI I)" xfId="359"/>
    <cellStyle name="_KT (2)_2_TG-TH_BAO CAO KLCT PT2000" xfId="360"/>
    <cellStyle name="_KT (2)_2_TG-TH_BAO CAO PT2000" xfId="361"/>
    <cellStyle name="_KT (2)_2_TG-TH_BAO CAO PT2000_Book1" xfId="362"/>
    <cellStyle name="_KT (2)_2_TG-TH_Bao cao XDCB 2001 - T11 KH dieu chinh 20-11-THAI" xfId="363"/>
    <cellStyle name="_KT (2)_2_TG-TH_BAO GIA NGAY 24-10-08 (co dam)" xfId="364"/>
    <cellStyle name="_KT (2)_2_TG-TH_BC  NAM 2007" xfId="365"/>
    <cellStyle name="_KT (2)_2_TG-TH_BC CV 6403 BKHĐT" xfId="366"/>
    <cellStyle name="_KT (2)_2_TG-TH_BC NQ11-CP - chinh sua lai" xfId="367"/>
    <cellStyle name="_KT (2)_2_TG-TH_BC NQ11-CP-Quynh sau bieu so3" xfId="368"/>
    <cellStyle name="_KT (2)_2_TG-TH_BC_NQ11-CP_-_Thao_sua_lai" xfId="369"/>
    <cellStyle name="_KT (2)_2_TG-TH_Bieu mau cong trinh khoi cong moi 3-4" xfId="370"/>
    <cellStyle name="_KT (2)_2_TG-TH_Bieu3ODA" xfId="371"/>
    <cellStyle name="_KT (2)_2_TG-TH_Bieu3ODA_1" xfId="372"/>
    <cellStyle name="_KT (2)_2_TG-TH_Bieu4HTMT" xfId="373"/>
    <cellStyle name="_KT (2)_2_TG-TH_bo sung von KCH nam 2010 va Du an tre kho khan" xfId="374"/>
    <cellStyle name="_KT (2)_2_TG-TH_Book1" xfId="375"/>
    <cellStyle name="_KT (2)_2_TG-TH_Book1 2" xfId="376"/>
    <cellStyle name="_KT (2)_2_TG-TH_Book1_1" xfId="377"/>
    <cellStyle name="_KT (2)_2_TG-TH_Book1_1 2" xfId="378"/>
    <cellStyle name="_KT (2)_2_TG-TH_Book1_1_BC CV 6403 BKHĐT" xfId="379"/>
    <cellStyle name="_KT (2)_2_TG-TH_Book1_1_Bieu mau cong trinh khoi cong moi 3-4" xfId="380"/>
    <cellStyle name="_KT (2)_2_TG-TH_Book1_1_Bieu3ODA" xfId="381"/>
    <cellStyle name="_KT (2)_2_TG-TH_Book1_1_Bieu4HTMT" xfId="382"/>
    <cellStyle name="_KT (2)_2_TG-TH_Book1_1_Book1" xfId="383"/>
    <cellStyle name="_KT (2)_2_TG-TH_Book1_1_Luy ke von ung nam 2011 -Thoa gui ngay 12-8-2012" xfId="384"/>
    <cellStyle name="_KT (2)_2_TG-TH_Book1_2" xfId="385"/>
    <cellStyle name="_KT (2)_2_TG-TH_Book1_2 2" xfId="386"/>
    <cellStyle name="_KT (2)_2_TG-TH_Book1_2_BC CV 6403 BKHĐT" xfId="387"/>
    <cellStyle name="_KT (2)_2_TG-TH_Book1_2_Bieu3ODA" xfId="388"/>
    <cellStyle name="_KT (2)_2_TG-TH_Book1_2_Luy ke von ung nam 2011 -Thoa gui ngay 12-8-2012" xfId="389"/>
    <cellStyle name="_KT (2)_2_TG-TH_Book1_3" xfId="390"/>
    <cellStyle name="_KT (2)_2_TG-TH_Book1_3 2" xfId="391"/>
    <cellStyle name="_KT (2)_2_TG-TH_Book1_BC CV 6403 BKHĐT" xfId="392"/>
    <cellStyle name="_KT (2)_2_TG-TH_Book1_Bieu mau cong trinh khoi cong moi 3-4" xfId="393"/>
    <cellStyle name="_KT (2)_2_TG-TH_Book1_Bieu3ODA" xfId="394"/>
    <cellStyle name="_KT (2)_2_TG-TH_Book1_Bieu4HTMT" xfId="395"/>
    <cellStyle name="_KT (2)_2_TG-TH_Book1_bo sung von KCH nam 2010 va Du an tre kho khan" xfId="396"/>
    <cellStyle name="_KT (2)_2_TG-TH_Book1_Book1" xfId="397"/>
    <cellStyle name="_KT (2)_2_TG-TH_Book1_danh muc chuan bi dau tu 2011 ngay 07-6-2011" xfId="398"/>
    <cellStyle name="_KT (2)_2_TG-TH_Book1_Danh muc pbo nguon von XSKT, XDCB nam 2009 chuyen qua nam 2010" xfId="399"/>
    <cellStyle name="_KT (2)_2_TG-TH_Book1_dieu chinh KH 2011 ngay 26-5-2011111" xfId="400"/>
    <cellStyle name="_KT (2)_2_TG-TH_Book1_DS KCH PHAN BO VON NSDP NAM 2010" xfId="401"/>
    <cellStyle name="_KT (2)_2_TG-TH_Book1_giao KH 2011 ngay 10-12-2010" xfId="402"/>
    <cellStyle name="_KT (2)_2_TG-TH_Book1_Luy ke von ung nam 2011 -Thoa gui ngay 12-8-2012" xfId="403"/>
    <cellStyle name="_KT (2)_2_TG-TH_CAU Khanh Nam(Thi Cong)" xfId="404"/>
    <cellStyle name="_KT (2)_2_TG-TH_CoCauPhi (version 1)" xfId="405"/>
    <cellStyle name="_KT (2)_2_TG-TH_Copy of 05-12  KH trung han 2016-2020 - Liem Thinh edited (1)" xfId="406"/>
    <cellStyle name="_KT (2)_2_TG-TH_ChiHuong_ApGia" xfId="407"/>
    <cellStyle name="_KT (2)_2_TG-TH_danh muc chuan bi dau tu 2011 ngay 07-6-2011" xfId="408"/>
    <cellStyle name="_KT (2)_2_TG-TH_Danh muc pbo nguon von XSKT, XDCB nam 2009 chuyen qua nam 2010" xfId="409"/>
    <cellStyle name="_KT (2)_2_TG-TH_DAU NOI PL-CL TAI PHU LAMHC" xfId="410"/>
    <cellStyle name="_KT (2)_2_TG-TH_dieu chinh KH 2011 ngay 26-5-2011111" xfId="411"/>
    <cellStyle name="_KT (2)_2_TG-TH_DS KCH PHAN BO VON NSDP NAM 2010" xfId="412"/>
    <cellStyle name="_KT (2)_2_TG-TH_DTCDT MR.2N110.HOCMON.TDTOAN.CCUNG" xfId="413"/>
    <cellStyle name="_KT (2)_2_TG-TH_DU TRU VAT TU" xfId="414"/>
    <cellStyle name="_KT (2)_2_TG-TH_GTGT 2003" xfId="415"/>
    <cellStyle name="_KT (2)_2_TG-TH_giao KH 2011 ngay 10-12-2010" xfId="416"/>
    <cellStyle name="_KT (2)_2_TG-TH_KE KHAI THUE GTGT 2004" xfId="417"/>
    <cellStyle name="_KT (2)_2_TG-TH_KE KHAI THUE GTGT 2004_BCTC2004" xfId="418"/>
    <cellStyle name="_KT (2)_2_TG-TH_kien giang 2" xfId="419"/>
    <cellStyle name="_KT (2)_2_TG-TH_KH TPCP 2016-2020 (tong hop)" xfId="420"/>
    <cellStyle name="_KT (2)_2_TG-TH_KH TPCP vung TNB (03-1-2012)" xfId="421"/>
    <cellStyle name="_KT (2)_2_TG-TH_Lora-tungchau" xfId="422"/>
    <cellStyle name="_KT (2)_2_TG-TH_Luy ke von ung nam 2011 -Thoa gui ngay 12-8-2012" xfId="423"/>
    <cellStyle name="_KT (2)_2_TG-TH_N-X-T-04" xfId="424"/>
    <cellStyle name="_KT (2)_2_TG-TH_NhanCong" xfId="425"/>
    <cellStyle name="_KT (2)_2_TG-TH_PGIA-phieu tham tra Kho bac" xfId="426"/>
    <cellStyle name="_KT (2)_2_TG-TH_PT02-02" xfId="427"/>
    <cellStyle name="_KT (2)_2_TG-TH_PT02-02_Book1" xfId="428"/>
    <cellStyle name="_KT (2)_2_TG-TH_PT02-03" xfId="429"/>
    <cellStyle name="_KT (2)_2_TG-TH_PT02-03_Book1" xfId="430"/>
    <cellStyle name="_KT (2)_2_TG-TH_phu luc tong ket tinh hinh TH giai doan 03-10 (ngay 30)" xfId="431"/>
    <cellStyle name="_KT (2)_2_TG-TH_Qt-HT3PQ1(CauKho)" xfId="432"/>
    <cellStyle name="_KT (2)_2_TG-TH_Sheet1" xfId="433"/>
    <cellStyle name="_KT (2)_2_TG-TH_TK152-04" xfId="434"/>
    <cellStyle name="_KT (2)_2_TG-TH_ÿÿÿÿÿ" xfId="435"/>
    <cellStyle name="_KT (2)_2_TG-TH_ÿÿÿÿÿ_Bieu mau cong trinh khoi cong moi 3-4" xfId="436"/>
    <cellStyle name="_KT (2)_2_TG-TH_ÿÿÿÿÿ_Bieu3ODA" xfId="437"/>
    <cellStyle name="_KT (2)_2_TG-TH_ÿÿÿÿÿ_Bieu4HTMT" xfId="438"/>
    <cellStyle name="_KT (2)_2_TG-TH_ÿÿÿÿÿ_kien giang 2" xfId="439"/>
    <cellStyle name="_KT (2)_2_TG-TH_ÿÿÿÿÿ_KH TPCP vung TNB (03-1-2012)" xfId="440"/>
    <cellStyle name="_KT (2)_3" xfId="441"/>
    <cellStyle name="_KT (2)_3_TG-TH" xfId="442"/>
    <cellStyle name="_KT (2)_3_TG-TH 2" xfId="443"/>
    <cellStyle name="_KT (2)_3_TG-TH_05-12  KH trung han 2016-2020 - Liem Thinh edited" xfId="444"/>
    <cellStyle name="_KT (2)_3_TG-TH_BC  NAM 2007" xfId="445"/>
    <cellStyle name="_KT (2)_3_TG-TH_Bieu mau cong trinh khoi cong moi 3-4" xfId="446"/>
    <cellStyle name="_KT (2)_3_TG-TH_Bieu3ODA" xfId="447"/>
    <cellStyle name="_KT (2)_3_TG-TH_Bieu3ODA_1" xfId="448"/>
    <cellStyle name="_KT (2)_3_TG-TH_Bieu4HTMT" xfId="449"/>
    <cellStyle name="_KT (2)_3_TG-TH_bo sung von KCH nam 2010 va Du an tre kho khan" xfId="450"/>
    <cellStyle name="_KT (2)_3_TG-TH_Book1" xfId="451"/>
    <cellStyle name="_KT (2)_3_TG-TH_Book1 2" xfId="452"/>
    <cellStyle name="_KT (2)_3_TG-TH_Book1_BC-QT-WB-dthao" xfId="453"/>
    <cellStyle name="_KT (2)_3_TG-TH_Book1_BC-QT-WB-dthao_05-12  KH trung han 2016-2020 - Liem Thinh edited" xfId="454"/>
    <cellStyle name="_KT (2)_3_TG-TH_Book1_BC-QT-WB-dthao_Copy of 05-12  KH trung han 2016-2020 - Liem Thinh edited (1)" xfId="455"/>
    <cellStyle name="_KT (2)_3_TG-TH_Book1_BC-QT-WB-dthao_KH TPCP 2016-2020 (tong hop)" xfId="456"/>
    <cellStyle name="_KT (2)_3_TG-TH_Book1_kien giang 2" xfId="457"/>
    <cellStyle name="_KT (2)_3_TG-TH_Book1_KH TPCP vung TNB (03-1-2012)" xfId="458"/>
    <cellStyle name="_KT (2)_3_TG-TH_Copy of 05-12  KH trung han 2016-2020 - Liem Thinh edited (1)" xfId="459"/>
    <cellStyle name="_KT (2)_3_TG-TH_danh muc chuan bi dau tu 2011 ngay 07-6-2011" xfId="460"/>
    <cellStyle name="_KT (2)_3_TG-TH_Danh muc pbo nguon von XSKT, XDCB nam 2009 chuyen qua nam 2010" xfId="461"/>
    <cellStyle name="_KT (2)_3_TG-TH_dieu chinh KH 2011 ngay 26-5-2011111" xfId="462"/>
    <cellStyle name="_KT (2)_3_TG-TH_DS KCH PHAN BO VON NSDP NAM 2010" xfId="463"/>
    <cellStyle name="_KT (2)_3_TG-TH_GTGT 2003" xfId="464"/>
    <cellStyle name="_KT (2)_3_TG-TH_giao KH 2011 ngay 10-12-2010" xfId="465"/>
    <cellStyle name="_KT (2)_3_TG-TH_KE KHAI THUE GTGT 2004" xfId="466"/>
    <cellStyle name="_KT (2)_3_TG-TH_KE KHAI THUE GTGT 2004_BCTC2004" xfId="467"/>
    <cellStyle name="_KT (2)_3_TG-TH_kien giang 2" xfId="468"/>
    <cellStyle name="_KT (2)_3_TG-TH_KH TPCP 2016-2020 (tong hop)" xfId="469"/>
    <cellStyle name="_KT (2)_3_TG-TH_KH TPCP vung TNB (03-1-2012)" xfId="470"/>
    <cellStyle name="_KT (2)_3_TG-TH_Lora-tungchau" xfId="471"/>
    <cellStyle name="_KT (2)_3_TG-TH_Lora-tungchau 2" xfId="472"/>
    <cellStyle name="_KT (2)_3_TG-TH_Lora-tungchau_05-12  KH trung han 2016-2020 - Liem Thinh edited" xfId="473"/>
    <cellStyle name="_KT (2)_3_TG-TH_Lora-tungchau_Copy of 05-12  KH trung han 2016-2020 - Liem Thinh edited (1)" xfId="474"/>
    <cellStyle name="_KT (2)_3_TG-TH_Lora-tungchau_KH TPCP 2016-2020 (tong hop)" xfId="475"/>
    <cellStyle name="_KT (2)_3_TG-TH_N-X-T-04" xfId="476"/>
    <cellStyle name="_KT (2)_3_TG-TH_PERSONAL" xfId="477"/>
    <cellStyle name="_KT (2)_3_TG-TH_PERSONAL_BC CV 6403 BKHĐT" xfId="478"/>
    <cellStyle name="_KT (2)_3_TG-TH_PERSONAL_Bieu mau cong trinh khoi cong moi 3-4" xfId="479"/>
    <cellStyle name="_KT (2)_3_TG-TH_PERSONAL_Bieu3ODA" xfId="480"/>
    <cellStyle name="_KT (2)_3_TG-TH_PERSONAL_Bieu4HTMT" xfId="481"/>
    <cellStyle name="_KT (2)_3_TG-TH_PERSONAL_Book1" xfId="482"/>
    <cellStyle name="_KT (2)_3_TG-TH_PERSONAL_Book1 2" xfId="483"/>
    <cellStyle name="_KT (2)_3_TG-TH_PERSONAL_HTQ.8 GD1" xfId="484"/>
    <cellStyle name="_KT (2)_3_TG-TH_PERSONAL_HTQ.8 GD1_05-12  KH trung han 2016-2020 - Liem Thinh edited" xfId="485"/>
    <cellStyle name="_KT (2)_3_TG-TH_PERSONAL_HTQ.8 GD1_Copy of 05-12  KH trung han 2016-2020 - Liem Thinh edited (1)" xfId="486"/>
    <cellStyle name="_KT (2)_3_TG-TH_PERSONAL_HTQ.8 GD1_KH TPCP 2016-2020 (tong hop)" xfId="487"/>
    <cellStyle name="_KT (2)_3_TG-TH_PERSONAL_Luy ke von ung nam 2011 -Thoa gui ngay 12-8-2012" xfId="488"/>
    <cellStyle name="_KT (2)_3_TG-TH_PERSONAL_Tong hop KHCB 2001" xfId="489"/>
    <cellStyle name="_KT (2)_3_TG-TH_Qt-HT3PQ1(CauKho)" xfId="490"/>
    <cellStyle name="_KT (2)_3_TG-TH_TK152-04" xfId="491"/>
    <cellStyle name="_KT (2)_3_TG-TH_ÿÿÿÿÿ" xfId="492"/>
    <cellStyle name="_KT (2)_3_TG-TH_ÿÿÿÿÿ_kien giang 2" xfId="493"/>
    <cellStyle name="_KT (2)_3_TG-TH_ÿÿÿÿÿ_KH TPCP vung TNB (03-1-2012)" xfId="494"/>
    <cellStyle name="_KT (2)_4" xfId="495"/>
    <cellStyle name="_KT (2)_4 2" xfId="496"/>
    <cellStyle name="_KT (2)_4_05-12  KH trung han 2016-2020 - Liem Thinh edited" xfId="497"/>
    <cellStyle name="_KT (2)_4_ApGiaVatTu_cayxanh_latgach" xfId="498"/>
    <cellStyle name="_KT (2)_4_BANG TONG HOP TINH HINH THANH QUYET TOAN (MOI I)" xfId="499"/>
    <cellStyle name="_KT (2)_4_BAO CAO KLCT PT2000" xfId="500"/>
    <cellStyle name="_KT (2)_4_BAO CAO PT2000" xfId="501"/>
    <cellStyle name="_KT (2)_4_BAO CAO PT2000_Book1" xfId="502"/>
    <cellStyle name="_KT (2)_4_Bao cao XDCB 2001 - T11 KH dieu chinh 20-11-THAI" xfId="503"/>
    <cellStyle name="_KT (2)_4_BAO GIA NGAY 24-10-08 (co dam)" xfId="504"/>
    <cellStyle name="_KT (2)_4_BC  NAM 2007" xfId="505"/>
    <cellStyle name="_KT (2)_4_BC CV 6403 BKHĐT" xfId="506"/>
    <cellStyle name="_KT (2)_4_BC NQ11-CP - chinh sua lai" xfId="507"/>
    <cellStyle name="_KT (2)_4_BC NQ11-CP-Quynh sau bieu so3" xfId="508"/>
    <cellStyle name="_KT (2)_4_BC_NQ11-CP_-_Thao_sua_lai" xfId="509"/>
    <cellStyle name="_KT (2)_4_Bieu mau cong trinh khoi cong moi 3-4" xfId="510"/>
    <cellStyle name="_KT (2)_4_Bieu3ODA" xfId="511"/>
    <cellStyle name="_KT (2)_4_Bieu3ODA_1" xfId="512"/>
    <cellStyle name="_KT (2)_4_Bieu4HTMT" xfId="513"/>
    <cellStyle name="_KT (2)_4_bo sung von KCH nam 2010 va Du an tre kho khan" xfId="514"/>
    <cellStyle name="_KT (2)_4_Book1" xfId="515"/>
    <cellStyle name="_KT (2)_4_Book1 2" xfId="516"/>
    <cellStyle name="_KT (2)_4_Book1_1" xfId="517"/>
    <cellStyle name="_KT (2)_4_Book1_1 2" xfId="518"/>
    <cellStyle name="_KT (2)_4_Book1_1_BC CV 6403 BKHĐT" xfId="519"/>
    <cellStyle name="_KT (2)_4_Book1_1_Bieu mau cong trinh khoi cong moi 3-4" xfId="520"/>
    <cellStyle name="_KT (2)_4_Book1_1_Bieu3ODA" xfId="521"/>
    <cellStyle name="_KT (2)_4_Book1_1_Bieu4HTMT" xfId="522"/>
    <cellStyle name="_KT (2)_4_Book1_1_Book1" xfId="523"/>
    <cellStyle name="_KT (2)_4_Book1_1_Luy ke von ung nam 2011 -Thoa gui ngay 12-8-2012" xfId="524"/>
    <cellStyle name="_KT (2)_4_Book1_2" xfId="525"/>
    <cellStyle name="_KT (2)_4_Book1_2 2" xfId="526"/>
    <cellStyle name="_KT (2)_4_Book1_2_BC CV 6403 BKHĐT" xfId="527"/>
    <cellStyle name="_KT (2)_4_Book1_2_Bieu3ODA" xfId="528"/>
    <cellStyle name="_KT (2)_4_Book1_2_Luy ke von ung nam 2011 -Thoa gui ngay 12-8-2012" xfId="529"/>
    <cellStyle name="_KT (2)_4_Book1_3" xfId="530"/>
    <cellStyle name="_KT (2)_4_Book1_3 2" xfId="531"/>
    <cellStyle name="_KT (2)_4_Book1_BC CV 6403 BKHĐT" xfId="532"/>
    <cellStyle name="_KT (2)_4_Book1_Bieu mau cong trinh khoi cong moi 3-4" xfId="533"/>
    <cellStyle name="_KT (2)_4_Book1_Bieu3ODA" xfId="534"/>
    <cellStyle name="_KT (2)_4_Book1_Bieu4HTMT" xfId="535"/>
    <cellStyle name="_KT (2)_4_Book1_bo sung von KCH nam 2010 va Du an tre kho khan" xfId="536"/>
    <cellStyle name="_KT (2)_4_Book1_Book1" xfId="537"/>
    <cellStyle name="_KT (2)_4_Book1_danh muc chuan bi dau tu 2011 ngay 07-6-2011" xfId="538"/>
    <cellStyle name="_KT (2)_4_Book1_Danh muc pbo nguon von XSKT, XDCB nam 2009 chuyen qua nam 2010" xfId="539"/>
    <cellStyle name="_KT (2)_4_Book1_dieu chinh KH 2011 ngay 26-5-2011111" xfId="540"/>
    <cellStyle name="_KT (2)_4_Book1_DS KCH PHAN BO VON NSDP NAM 2010" xfId="541"/>
    <cellStyle name="_KT (2)_4_Book1_giao KH 2011 ngay 10-12-2010" xfId="542"/>
    <cellStyle name="_KT (2)_4_Book1_Luy ke von ung nam 2011 -Thoa gui ngay 12-8-2012" xfId="543"/>
    <cellStyle name="_KT (2)_4_CAU Khanh Nam(Thi Cong)" xfId="544"/>
    <cellStyle name="_KT (2)_4_CoCauPhi (version 1)" xfId="545"/>
    <cellStyle name="_KT (2)_4_Copy of 05-12  KH trung han 2016-2020 - Liem Thinh edited (1)" xfId="546"/>
    <cellStyle name="_KT (2)_4_ChiHuong_ApGia" xfId="547"/>
    <cellStyle name="_KT (2)_4_danh muc chuan bi dau tu 2011 ngay 07-6-2011" xfId="548"/>
    <cellStyle name="_KT (2)_4_Danh muc pbo nguon von XSKT, XDCB nam 2009 chuyen qua nam 2010" xfId="549"/>
    <cellStyle name="_KT (2)_4_DAU NOI PL-CL TAI PHU LAMHC" xfId="550"/>
    <cellStyle name="_KT (2)_4_dieu chinh KH 2011 ngay 26-5-2011111" xfId="551"/>
    <cellStyle name="_KT (2)_4_DS KCH PHAN BO VON NSDP NAM 2010" xfId="552"/>
    <cellStyle name="_KT (2)_4_DTCDT MR.2N110.HOCMON.TDTOAN.CCUNG" xfId="553"/>
    <cellStyle name="_KT (2)_4_DU TRU VAT TU" xfId="554"/>
    <cellStyle name="_KT (2)_4_GTGT 2003" xfId="555"/>
    <cellStyle name="_KT (2)_4_giao KH 2011 ngay 10-12-2010" xfId="556"/>
    <cellStyle name="_KT (2)_4_KE KHAI THUE GTGT 2004" xfId="557"/>
    <cellStyle name="_KT (2)_4_KE KHAI THUE GTGT 2004_BCTC2004" xfId="558"/>
    <cellStyle name="_KT (2)_4_kien giang 2" xfId="559"/>
    <cellStyle name="_KT (2)_4_KH TPCP 2016-2020 (tong hop)" xfId="560"/>
    <cellStyle name="_KT (2)_4_KH TPCP vung TNB (03-1-2012)" xfId="561"/>
    <cellStyle name="_KT (2)_4_Lora-tungchau" xfId="562"/>
    <cellStyle name="_KT (2)_4_Luy ke von ung nam 2011 -Thoa gui ngay 12-8-2012" xfId="563"/>
    <cellStyle name="_KT (2)_4_N-X-T-04" xfId="564"/>
    <cellStyle name="_KT (2)_4_NhanCong" xfId="565"/>
    <cellStyle name="_KT (2)_4_PGIA-phieu tham tra Kho bac" xfId="566"/>
    <cellStyle name="_KT (2)_4_PT02-02" xfId="567"/>
    <cellStyle name="_KT (2)_4_PT02-02_Book1" xfId="568"/>
    <cellStyle name="_KT (2)_4_PT02-03" xfId="569"/>
    <cellStyle name="_KT (2)_4_PT02-03_Book1" xfId="570"/>
    <cellStyle name="_KT (2)_4_phu luc tong ket tinh hinh TH giai doan 03-10 (ngay 30)" xfId="571"/>
    <cellStyle name="_KT (2)_4_Qt-HT3PQ1(CauKho)" xfId="572"/>
    <cellStyle name="_KT (2)_4_Sheet1" xfId="573"/>
    <cellStyle name="_KT (2)_4_TG-TH" xfId="574"/>
    <cellStyle name="_KT (2)_4_TK152-04" xfId="575"/>
    <cellStyle name="_KT (2)_4_ÿÿÿÿÿ" xfId="576"/>
    <cellStyle name="_KT (2)_4_ÿÿÿÿÿ_Bieu mau cong trinh khoi cong moi 3-4" xfId="577"/>
    <cellStyle name="_KT (2)_4_ÿÿÿÿÿ_Bieu3ODA" xfId="578"/>
    <cellStyle name="_KT (2)_4_ÿÿÿÿÿ_Bieu4HTMT" xfId="579"/>
    <cellStyle name="_KT (2)_4_ÿÿÿÿÿ_kien giang 2" xfId="580"/>
    <cellStyle name="_KT (2)_4_ÿÿÿÿÿ_KH TPCP vung TNB (03-1-2012)" xfId="581"/>
    <cellStyle name="_KT (2)_5" xfId="582"/>
    <cellStyle name="_KT (2)_5 2" xfId="583"/>
    <cellStyle name="_KT (2)_5_05-12  KH trung han 2016-2020 - Liem Thinh edited" xfId="584"/>
    <cellStyle name="_KT (2)_5_ApGiaVatTu_cayxanh_latgach" xfId="585"/>
    <cellStyle name="_KT (2)_5_BANG TONG HOP TINH HINH THANH QUYET TOAN (MOI I)" xfId="586"/>
    <cellStyle name="_KT (2)_5_BAO CAO KLCT PT2000" xfId="587"/>
    <cellStyle name="_KT (2)_5_BAO CAO PT2000" xfId="588"/>
    <cellStyle name="_KT (2)_5_BAO CAO PT2000_Book1" xfId="589"/>
    <cellStyle name="_KT (2)_5_Bao cao XDCB 2001 - T11 KH dieu chinh 20-11-THAI" xfId="590"/>
    <cellStyle name="_KT (2)_5_BAO GIA NGAY 24-10-08 (co dam)" xfId="591"/>
    <cellStyle name="_KT (2)_5_BC  NAM 2007" xfId="592"/>
    <cellStyle name="_KT (2)_5_BC CV 6403 BKHĐT" xfId="593"/>
    <cellStyle name="_KT (2)_5_BC NQ11-CP - chinh sua lai" xfId="594"/>
    <cellStyle name="_KT (2)_5_BC NQ11-CP-Quynh sau bieu so3" xfId="595"/>
    <cellStyle name="_KT (2)_5_BC_NQ11-CP_-_Thao_sua_lai" xfId="596"/>
    <cellStyle name="_KT (2)_5_Bieu mau cong trinh khoi cong moi 3-4" xfId="597"/>
    <cellStyle name="_KT (2)_5_Bieu3ODA" xfId="598"/>
    <cellStyle name="_KT (2)_5_Bieu3ODA_1" xfId="599"/>
    <cellStyle name="_KT (2)_5_Bieu4HTMT" xfId="600"/>
    <cellStyle name="_KT (2)_5_bo sung von KCH nam 2010 va Du an tre kho khan" xfId="601"/>
    <cellStyle name="_KT (2)_5_Book1" xfId="602"/>
    <cellStyle name="_KT (2)_5_Book1 2" xfId="603"/>
    <cellStyle name="_KT (2)_5_Book1_1" xfId="604"/>
    <cellStyle name="_KT (2)_5_Book1_1 2" xfId="605"/>
    <cellStyle name="_KT (2)_5_Book1_1_BC CV 6403 BKHĐT" xfId="606"/>
    <cellStyle name="_KT (2)_5_Book1_1_Bieu mau cong trinh khoi cong moi 3-4" xfId="607"/>
    <cellStyle name="_KT (2)_5_Book1_1_Bieu3ODA" xfId="608"/>
    <cellStyle name="_KT (2)_5_Book1_1_Bieu4HTMT" xfId="609"/>
    <cellStyle name="_KT (2)_5_Book1_1_Book1" xfId="610"/>
    <cellStyle name="_KT (2)_5_Book1_1_Luy ke von ung nam 2011 -Thoa gui ngay 12-8-2012" xfId="611"/>
    <cellStyle name="_KT (2)_5_Book1_2" xfId="612"/>
    <cellStyle name="_KT (2)_5_Book1_2 2" xfId="613"/>
    <cellStyle name="_KT (2)_5_Book1_2_BC CV 6403 BKHĐT" xfId="614"/>
    <cellStyle name="_KT (2)_5_Book1_2_Bieu3ODA" xfId="615"/>
    <cellStyle name="_KT (2)_5_Book1_2_Luy ke von ung nam 2011 -Thoa gui ngay 12-8-2012" xfId="616"/>
    <cellStyle name="_KT (2)_5_Book1_3" xfId="617"/>
    <cellStyle name="_KT (2)_5_Book1_BC CV 6403 BKHĐT" xfId="618"/>
    <cellStyle name="_KT (2)_5_Book1_BC-QT-WB-dthao" xfId="619"/>
    <cellStyle name="_KT (2)_5_Book1_Bieu mau cong trinh khoi cong moi 3-4" xfId="620"/>
    <cellStyle name="_KT (2)_5_Book1_Bieu3ODA" xfId="621"/>
    <cellStyle name="_KT (2)_5_Book1_Bieu4HTMT" xfId="622"/>
    <cellStyle name="_KT (2)_5_Book1_bo sung von KCH nam 2010 va Du an tre kho khan" xfId="623"/>
    <cellStyle name="_KT (2)_5_Book1_Book1" xfId="624"/>
    <cellStyle name="_KT (2)_5_Book1_danh muc chuan bi dau tu 2011 ngay 07-6-2011" xfId="625"/>
    <cellStyle name="_KT (2)_5_Book1_Danh muc pbo nguon von XSKT, XDCB nam 2009 chuyen qua nam 2010" xfId="626"/>
    <cellStyle name="_KT (2)_5_Book1_dieu chinh KH 2011 ngay 26-5-2011111" xfId="627"/>
    <cellStyle name="_KT (2)_5_Book1_DS KCH PHAN BO VON NSDP NAM 2010" xfId="628"/>
    <cellStyle name="_KT (2)_5_Book1_giao KH 2011 ngay 10-12-2010" xfId="629"/>
    <cellStyle name="_KT (2)_5_Book1_Luy ke von ung nam 2011 -Thoa gui ngay 12-8-2012" xfId="630"/>
    <cellStyle name="_KT (2)_5_CAU Khanh Nam(Thi Cong)" xfId="631"/>
    <cellStyle name="_KT (2)_5_CoCauPhi (version 1)" xfId="632"/>
    <cellStyle name="_KT (2)_5_Copy of 05-12  KH trung han 2016-2020 - Liem Thinh edited (1)" xfId="633"/>
    <cellStyle name="_KT (2)_5_ChiHuong_ApGia" xfId="634"/>
    <cellStyle name="_KT (2)_5_danh muc chuan bi dau tu 2011 ngay 07-6-2011" xfId="635"/>
    <cellStyle name="_KT (2)_5_Danh muc pbo nguon von XSKT, XDCB nam 2009 chuyen qua nam 2010" xfId="636"/>
    <cellStyle name="_KT (2)_5_DAU NOI PL-CL TAI PHU LAMHC" xfId="637"/>
    <cellStyle name="_KT (2)_5_dieu chinh KH 2011 ngay 26-5-2011111" xfId="638"/>
    <cellStyle name="_KT (2)_5_DS KCH PHAN BO VON NSDP NAM 2010" xfId="639"/>
    <cellStyle name="_KT (2)_5_DTCDT MR.2N110.HOCMON.TDTOAN.CCUNG" xfId="640"/>
    <cellStyle name="_KT (2)_5_DU TRU VAT TU" xfId="641"/>
    <cellStyle name="_KT (2)_5_GTGT 2003" xfId="642"/>
    <cellStyle name="_KT (2)_5_giao KH 2011 ngay 10-12-2010" xfId="643"/>
    <cellStyle name="_KT (2)_5_KE KHAI THUE GTGT 2004" xfId="644"/>
    <cellStyle name="_KT (2)_5_KE KHAI THUE GTGT 2004_BCTC2004" xfId="645"/>
    <cellStyle name="_KT (2)_5_kien giang 2" xfId="646"/>
    <cellStyle name="_KT (2)_5_KH TPCP 2016-2020 (tong hop)" xfId="647"/>
    <cellStyle name="_KT (2)_5_KH TPCP vung TNB (03-1-2012)" xfId="648"/>
    <cellStyle name="_KT (2)_5_Lora-tungchau" xfId="649"/>
    <cellStyle name="_KT (2)_5_Luy ke von ung nam 2011 -Thoa gui ngay 12-8-2012" xfId="650"/>
    <cellStyle name="_KT (2)_5_N-X-T-04" xfId="651"/>
    <cellStyle name="_KT (2)_5_NhanCong" xfId="652"/>
    <cellStyle name="_KT (2)_5_PGIA-phieu tham tra Kho bac" xfId="653"/>
    <cellStyle name="_KT (2)_5_PT02-02" xfId="654"/>
    <cellStyle name="_KT (2)_5_PT02-02_Book1" xfId="655"/>
    <cellStyle name="_KT (2)_5_PT02-03" xfId="656"/>
    <cellStyle name="_KT (2)_5_PT02-03_Book1" xfId="657"/>
    <cellStyle name="_KT (2)_5_phu luc tong ket tinh hinh TH giai doan 03-10 (ngay 30)" xfId="658"/>
    <cellStyle name="_KT (2)_5_Qt-HT3PQ1(CauKho)" xfId="659"/>
    <cellStyle name="_KT (2)_5_Sheet1" xfId="660"/>
    <cellStyle name="_KT (2)_5_TK152-04" xfId="661"/>
    <cellStyle name="_KT (2)_5_ÿÿÿÿÿ" xfId="662"/>
    <cellStyle name="_KT (2)_5_ÿÿÿÿÿ_Bieu mau cong trinh khoi cong moi 3-4" xfId="663"/>
    <cellStyle name="_KT (2)_5_ÿÿÿÿÿ_Bieu3ODA" xfId="664"/>
    <cellStyle name="_KT (2)_5_ÿÿÿÿÿ_Bieu4HTMT" xfId="665"/>
    <cellStyle name="_KT (2)_5_ÿÿÿÿÿ_kien giang 2" xfId="666"/>
    <cellStyle name="_KT (2)_5_ÿÿÿÿÿ_KH TPCP vung TNB (03-1-2012)" xfId="667"/>
    <cellStyle name="_KT (2)_BC  NAM 2007" xfId="668"/>
    <cellStyle name="_KT (2)_Bieu mau cong trinh khoi cong moi 3-4" xfId="669"/>
    <cellStyle name="_KT (2)_Bieu3ODA" xfId="670"/>
    <cellStyle name="_KT (2)_Bieu3ODA_1" xfId="671"/>
    <cellStyle name="_KT (2)_Bieu4HTMT" xfId="672"/>
    <cellStyle name="_KT (2)_bo sung von KCH nam 2010 va Du an tre kho khan" xfId="673"/>
    <cellStyle name="_KT (2)_Book1" xfId="674"/>
    <cellStyle name="_KT (2)_Book1 2" xfId="675"/>
    <cellStyle name="_KT (2)_Book1_BC-QT-WB-dthao" xfId="676"/>
    <cellStyle name="_KT (2)_Book1_BC-QT-WB-dthao_05-12  KH trung han 2016-2020 - Liem Thinh edited" xfId="677"/>
    <cellStyle name="_KT (2)_Book1_BC-QT-WB-dthao_Copy of 05-12  KH trung han 2016-2020 - Liem Thinh edited (1)" xfId="678"/>
    <cellStyle name="_KT (2)_Book1_BC-QT-WB-dthao_KH TPCP 2016-2020 (tong hop)" xfId="679"/>
    <cellStyle name="_KT (2)_Book1_kien giang 2" xfId="680"/>
    <cellStyle name="_KT (2)_Book1_KH TPCP vung TNB (03-1-2012)" xfId="681"/>
    <cellStyle name="_KT (2)_Copy of 05-12  KH trung han 2016-2020 - Liem Thinh edited (1)" xfId="682"/>
    <cellStyle name="_KT (2)_danh muc chuan bi dau tu 2011 ngay 07-6-2011" xfId="683"/>
    <cellStyle name="_KT (2)_Danh muc pbo nguon von XSKT, XDCB nam 2009 chuyen qua nam 2010" xfId="684"/>
    <cellStyle name="_KT (2)_dieu chinh KH 2011 ngay 26-5-2011111" xfId="685"/>
    <cellStyle name="_KT (2)_DS KCH PHAN BO VON NSDP NAM 2010" xfId="686"/>
    <cellStyle name="_KT (2)_GTGT 2003" xfId="687"/>
    <cellStyle name="_KT (2)_giao KH 2011 ngay 10-12-2010" xfId="688"/>
    <cellStyle name="_KT (2)_KE KHAI THUE GTGT 2004" xfId="689"/>
    <cellStyle name="_KT (2)_KE KHAI THUE GTGT 2004_BCTC2004" xfId="690"/>
    <cellStyle name="_KT (2)_kien giang 2" xfId="691"/>
    <cellStyle name="_KT (2)_KH TPCP 2016-2020 (tong hop)" xfId="692"/>
    <cellStyle name="_KT (2)_KH TPCP vung TNB (03-1-2012)" xfId="693"/>
    <cellStyle name="_KT (2)_Lora-tungchau" xfId="694"/>
    <cellStyle name="_KT (2)_Lora-tungchau 2" xfId="695"/>
    <cellStyle name="_KT (2)_Lora-tungchau_05-12  KH trung han 2016-2020 - Liem Thinh edited" xfId="696"/>
    <cellStyle name="_KT (2)_Lora-tungchau_Copy of 05-12  KH trung han 2016-2020 - Liem Thinh edited (1)" xfId="697"/>
    <cellStyle name="_KT (2)_Lora-tungchau_KH TPCP 2016-2020 (tong hop)" xfId="698"/>
    <cellStyle name="_KT (2)_N-X-T-04" xfId="699"/>
    <cellStyle name="_KT (2)_PERSONAL" xfId="700"/>
    <cellStyle name="_KT (2)_PERSONAL_BC CV 6403 BKHĐT" xfId="701"/>
    <cellStyle name="_KT (2)_PERSONAL_Bieu mau cong trinh khoi cong moi 3-4" xfId="702"/>
    <cellStyle name="_KT (2)_PERSONAL_Bieu3ODA" xfId="703"/>
    <cellStyle name="_KT (2)_PERSONAL_Bieu4HTMT" xfId="704"/>
    <cellStyle name="_KT (2)_PERSONAL_Book1" xfId="705"/>
    <cellStyle name="_KT (2)_PERSONAL_Book1 2" xfId="706"/>
    <cellStyle name="_KT (2)_PERSONAL_HTQ.8 GD1" xfId="707"/>
    <cellStyle name="_KT (2)_PERSONAL_HTQ.8 GD1_05-12  KH trung han 2016-2020 - Liem Thinh edited" xfId="708"/>
    <cellStyle name="_KT (2)_PERSONAL_HTQ.8 GD1_Copy of 05-12  KH trung han 2016-2020 - Liem Thinh edited (1)" xfId="709"/>
    <cellStyle name="_KT (2)_PERSONAL_HTQ.8 GD1_KH TPCP 2016-2020 (tong hop)" xfId="710"/>
    <cellStyle name="_KT (2)_PERSONAL_Luy ke von ung nam 2011 -Thoa gui ngay 12-8-2012" xfId="711"/>
    <cellStyle name="_KT (2)_PERSONAL_Tong hop KHCB 2001" xfId="712"/>
    <cellStyle name="_KT (2)_Qt-HT3PQ1(CauKho)" xfId="713"/>
    <cellStyle name="_KT (2)_TG-TH" xfId="714"/>
    <cellStyle name="_KT (2)_TK152-04" xfId="715"/>
    <cellStyle name="_KT (2)_ÿÿÿÿÿ" xfId="716"/>
    <cellStyle name="_KT (2)_ÿÿÿÿÿ_kien giang 2" xfId="717"/>
    <cellStyle name="_KT (2)_ÿÿÿÿÿ_KH TPCP vung TNB (03-1-2012)" xfId="718"/>
    <cellStyle name="_KT_TG" xfId="719"/>
    <cellStyle name="_KT_TG_1" xfId="720"/>
    <cellStyle name="_KT_TG_1 2" xfId="721"/>
    <cellStyle name="_KT_TG_1_05-12  KH trung han 2016-2020 - Liem Thinh edited" xfId="722"/>
    <cellStyle name="_KT_TG_1_ApGiaVatTu_cayxanh_latgach" xfId="723"/>
    <cellStyle name="_KT_TG_1_BANG TONG HOP TINH HINH THANH QUYET TOAN (MOI I)" xfId="724"/>
    <cellStyle name="_KT_TG_1_BAO CAO KLCT PT2000" xfId="725"/>
    <cellStyle name="_KT_TG_1_BAO CAO PT2000" xfId="726"/>
    <cellStyle name="_KT_TG_1_BAO CAO PT2000_Book1" xfId="727"/>
    <cellStyle name="_KT_TG_1_Bao cao XDCB 2001 - T11 KH dieu chinh 20-11-THAI" xfId="728"/>
    <cellStyle name="_KT_TG_1_BAO GIA NGAY 24-10-08 (co dam)" xfId="729"/>
    <cellStyle name="_KT_TG_1_BC  NAM 2007" xfId="730"/>
    <cellStyle name="_KT_TG_1_BC CV 6403 BKHĐT" xfId="731"/>
    <cellStyle name="_KT_TG_1_BC NQ11-CP - chinh sua lai" xfId="732"/>
    <cellStyle name="_KT_TG_1_BC NQ11-CP-Quynh sau bieu so3" xfId="733"/>
    <cellStyle name="_KT_TG_1_BC_NQ11-CP_-_Thao_sua_lai" xfId="734"/>
    <cellStyle name="_KT_TG_1_Bieu mau cong trinh khoi cong moi 3-4" xfId="735"/>
    <cellStyle name="_KT_TG_1_Bieu3ODA" xfId="736"/>
    <cellStyle name="_KT_TG_1_Bieu3ODA_1" xfId="737"/>
    <cellStyle name="_KT_TG_1_Bieu4HTMT" xfId="738"/>
    <cellStyle name="_KT_TG_1_bo sung von KCH nam 2010 va Du an tre kho khan" xfId="739"/>
    <cellStyle name="_KT_TG_1_Book1" xfId="740"/>
    <cellStyle name="_KT_TG_1_Book1 2" xfId="741"/>
    <cellStyle name="_KT_TG_1_Book1_1" xfId="742"/>
    <cellStyle name="_KT_TG_1_Book1_1 2" xfId="743"/>
    <cellStyle name="_KT_TG_1_Book1_1_BC CV 6403 BKHĐT" xfId="744"/>
    <cellStyle name="_KT_TG_1_Book1_1_Bieu mau cong trinh khoi cong moi 3-4" xfId="745"/>
    <cellStyle name="_KT_TG_1_Book1_1_Bieu3ODA" xfId="746"/>
    <cellStyle name="_KT_TG_1_Book1_1_Bieu4HTMT" xfId="747"/>
    <cellStyle name="_KT_TG_1_Book1_1_Book1" xfId="748"/>
    <cellStyle name="_KT_TG_1_Book1_1_Luy ke von ung nam 2011 -Thoa gui ngay 12-8-2012" xfId="749"/>
    <cellStyle name="_KT_TG_1_Book1_2" xfId="750"/>
    <cellStyle name="_KT_TG_1_Book1_2 2" xfId="751"/>
    <cellStyle name="_KT_TG_1_Book1_2_BC CV 6403 BKHĐT" xfId="752"/>
    <cellStyle name="_KT_TG_1_Book1_2_Bieu3ODA" xfId="753"/>
    <cellStyle name="_KT_TG_1_Book1_2_Luy ke von ung nam 2011 -Thoa gui ngay 12-8-2012" xfId="754"/>
    <cellStyle name="_KT_TG_1_Book1_3" xfId="755"/>
    <cellStyle name="_KT_TG_1_Book1_BC CV 6403 BKHĐT" xfId="756"/>
    <cellStyle name="_KT_TG_1_Book1_BC-QT-WB-dthao" xfId="757"/>
    <cellStyle name="_KT_TG_1_Book1_Bieu mau cong trinh khoi cong moi 3-4" xfId="758"/>
    <cellStyle name="_KT_TG_1_Book1_Bieu3ODA" xfId="759"/>
    <cellStyle name="_KT_TG_1_Book1_Bieu4HTMT" xfId="760"/>
    <cellStyle name="_KT_TG_1_Book1_bo sung von KCH nam 2010 va Du an tre kho khan" xfId="761"/>
    <cellStyle name="_KT_TG_1_Book1_Book1" xfId="762"/>
    <cellStyle name="_KT_TG_1_Book1_danh muc chuan bi dau tu 2011 ngay 07-6-2011" xfId="763"/>
    <cellStyle name="_KT_TG_1_Book1_Danh muc pbo nguon von XSKT, XDCB nam 2009 chuyen qua nam 2010" xfId="764"/>
    <cellStyle name="_KT_TG_1_Book1_dieu chinh KH 2011 ngay 26-5-2011111" xfId="765"/>
    <cellStyle name="_KT_TG_1_Book1_DS KCH PHAN BO VON NSDP NAM 2010" xfId="766"/>
    <cellStyle name="_KT_TG_1_Book1_giao KH 2011 ngay 10-12-2010" xfId="767"/>
    <cellStyle name="_KT_TG_1_Book1_Luy ke von ung nam 2011 -Thoa gui ngay 12-8-2012" xfId="768"/>
    <cellStyle name="_KT_TG_1_CAU Khanh Nam(Thi Cong)" xfId="769"/>
    <cellStyle name="_KT_TG_1_CoCauPhi (version 1)" xfId="770"/>
    <cellStyle name="_KT_TG_1_Copy of 05-12  KH trung han 2016-2020 - Liem Thinh edited (1)" xfId="771"/>
    <cellStyle name="_KT_TG_1_ChiHuong_ApGia" xfId="772"/>
    <cellStyle name="_KT_TG_1_danh muc chuan bi dau tu 2011 ngay 07-6-2011" xfId="773"/>
    <cellStyle name="_KT_TG_1_Danh muc pbo nguon von XSKT, XDCB nam 2009 chuyen qua nam 2010" xfId="774"/>
    <cellStyle name="_KT_TG_1_DAU NOI PL-CL TAI PHU LAMHC" xfId="775"/>
    <cellStyle name="_KT_TG_1_dieu chinh KH 2011 ngay 26-5-2011111" xfId="776"/>
    <cellStyle name="_KT_TG_1_DS KCH PHAN BO VON NSDP NAM 2010" xfId="777"/>
    <cellStyle name="_KT_TG_1_DTCDT MR.2N110.HOCMON.TDTOAN.CCUNG" xfId="778"/>
    <cellStyle name="_KT_TG_1_DU TRU VAT TU" xfId="779"/>
    <cellStyle name="_KT_TG_1_GTGT 2003" xfId="780"/>
    <cellStyle name="_KT_TG_1_giao KH 2011 ngay 10-12-2010" xfId="781"/>
    <cellStyle name="_KT_TG_1_KE KHAI THUE GTGT 2004" xfId="782"/>
    <cellStyle name="_KT_TG_1_KE KHAI THUE GTGT 2004_BCTC2004" xfId="783"/>
    <cellStyle name="_KT_TG_1_kien giang 2" xfId="784"/>
    <cellStyle name="_KT_TG_1_KH TPCP 2016-2020 (tong hop)" xfId="785"/>
    <cellStyle name="_KT_TG_1_KH TPCP vung TNB (03-1-2012)" xfId="786"/>
    <cellStyle name="_KT_TG_1_Lora-tungchau" xfId="787"/>
    <cellStyle name="_KT_TG_1_Luy ke von ung nam 2011 -Thoa gui ngay 12-8-2012" xfId="788"/>
    <cellStyle name="_KT_TG_1_N-X-T-04" xfId="789"/>
    <cellStyle name="_KT_TG_1_NhanCong" xfId="790"/>
    <cellStyle name="_KT_TG_1_PGIA-phieu tham tra Kho bac" xfId="791"/>
    <cellStyle name="_KT_TG_1_PT02-02" xfId="792"/>
    <cellStyle name="_KT_TG_1_PT02-02_Book1" xfId="793"/>
    <cellStyle name="_KT_TG_1_PT02-03" xfId="794"/>
    <cellStyle name="_KT_TG_1_PT02-03_Book1" xfId="795"/>
    <cellStyle name="_KT_TG_1_phu luc tong ket tinh hinh TH giai doan 03-10 (ngay 30)" xfId="796"/>
    <cellStyle name="_KT_TG_1_Qt-HT3PQ1(CauKho)" xfId="797"/>
    <cellStyle name="_KT_TG_1_Sheet1" xfId="798"/>
    <cellStyle name="_KT_TG_1_TK152-04" xfId="799"/>
    <cellStyle name="_KT_TG_1_ÿÿÿÿÿ" xfId="800"/>
    <cellStyle name="_KT_TG_1_ÿÿÿÿÿ_Bieu mau cong trinh khoi cong moi 3-4" xfId="801"/>
    <cellStyle name="_KT_TG_1_ÿÿÿÿÿ_Bieu3ODA" xfId="802"/>
    <cellStyle name="_KT_TG_1_ÿÿÿÿÿ_Bieu4HTMT" xfId="803"/>
    <cellStyle name="_KT_TG_1_ÿÿÿÿÿ_kien giang 2" xfId="804"/>
    <cellStyle name="_KT_TG_1_ÿÿÿÿÿ_KH TPCP vung TNB (03-1-2012)" xfId="805"/>
    <cellStyle name="_KT_TG_2" xfId="806"/>
    <cellStyle name="_KT_TG_2 2" xfId="807"/>
    <cellStyle name="_KT_TG_2_05-12  KH trung han 2016-2020 - Liem Thinh edited" xfId="808"/>
    <cellStyle name="_KT_TG_2_ApGiaVatTu_cayxanh_latgach" xfId="809"/>
    <cellStyle name="_KT_TG_2_BANG TONG HOP TINH HINH THANH QUYET TOAN (MOI I)" xfId="810"/>
    <cellStyle name="_KT_TG_2_BAO CAO KLCT PT2000" xfId="811"/>
    <cellStyle name="_KT_TG_2_BAO CAO PT2000" xfId="812"/>
    <cellStyle name="_KT_TG_2_BAO CAO PT2000_Book1" xfId="813"/>
    <cellStyle name="_KT_TG_2_Bao cao XDCB 2001 - T11 KH dieu chinh 20-11-THAI" xfId="814"/>
    <cellStyle name="_KT_TG_2_BAO GIA NGAY 24-10-08 (co dam)" xfId="815"/>
    <cellStyle name="_KT_TG_2_BC  NAM 2007" xfId="816"/>
    <cellStyle name="_KT_TG_2_BC CV 6403 BKHĐT" xfId="817"/>
    <cellStyle name="_KT_TG_2_BC NQ11-CP - chinh sua lai" xfId="818"/>
    <cellStyle name="_KT_TG_2_BC NQ11-CP-Quynh sau bieu so3" xfId="819"/>
    <cellStyle name="_KT_TG_2_BC_NQ11-CP_-_Thao_sua_lai" xfId="820"/>
    <cellStyle name="_KT_TG_2_Bieu mau cong trinh khoi cong moi 3-4" xfId="821"/>
    <cellStyle name="_KT_TG_2_Bieu3ODA" xfId="822"/>
    <cellStyle name="_KT_TG_2_Bieu3ODA_1" xfId="823"/>
    <cellStyle name="_KT_TG_2_Bieu4HTMT" xfId="824"/>
    <cellStyle name="_KT_TG_2_bo sung von KCH nam 2010 va Du an tre kho khan" xfId="825"/>
    <cellStyle name="_KT_TG_2_Book1" xfId="826"/>
    <cellStyle name="_KT_TG_2_Book1 2" xfId="827"/>
    <cellStyle name="_KT_TG_2_Book1_1" xfId="828"/>
    <cellStyle name="_KT_TG_2_Book1_1 2" xfId="829"/>
    <cellStyle name="_KT_TG_2_Book1_1_BC CV 6403 BKHĐT" xfId="830"/>
    <cellStyle name="_KT_TG_2_Book1_1_Bieu mau cong trinh khoi cong moi 3-4" xfId="831"/>
    <cellStyle name="_KT_TG_2_Book1_1_Bieu3ODA" xfId="832"/>
    <cellStyle name="_KT_TG_2_Book1_1_Bieu4HTMT" xfId="833"/>
    <cellStyle name="_KT_TG_2_Book1_1_Book1" xfId="834"/>
    <cellStyle name="_KT_TG_2_Book1_1_Luy ke von ung nam 2011 -Thoa gui ngay 12-8-2012" xfId="835"/>
    <cellStyle name="_KT_TG_2_Book1_2" xfId="836"/>
    <cellStyle name="_KT_TG_2_Book1_2 2" xfId="837"/>
    <cellStyle name="_KT_TG_2_Book1_2_BC CV 6403 BKHĐT" xfId="838"/>
    <cellStyle name="_KT_TG_2_Book1_2_Bieu3ODA" xfId="839"/>
    <cellStyle name="_KT_TG_2_Book1_2_Luy ke von ung nam 2011 -Thoa gui ngay 12-8-2012" xfId="840"/>
    <cellStyle name="_KT_TG_2_Book1_3" xfId="841"/>
    <cellStyle name="_KT_TG_2_Book1_3 2" xfId="842"/>
    <cellStyle name="_KT_TG_2_Book1_BC CV 6403 BKHĐT" xfId="843"/>
    <cellStyle name="_KT_TG_2_Book1_Bieu mau cong trinh khoi cong moi 3-4" xfId="844"/>
    <cellStyle name="_KT_TG_2_Book1_Bieu3ODA" xfId="845"/>
    <cellStyle name="_KT_TG_2_Book1_Bieu4HTMT" xfId="846"/>
    <cellStyle name="_KT_TG_2_Book1_bo sung von KCH nam 2010 va Du an tre kho khan" xfId="847"/>
    <cellStyle name="_KT_TG_2_Book1_Book1" xfId="848"/>
    <cellStyle name="_KT_TG_2_Book1_danh muc chuan bi dau tu 2011 ngay 07-6-2011" xfId="849"/>
    <cellStyle name="_KT_TG_2_Book1_Danh muc pbo nguon von XSKT, XDCB nam 2009 chuyen qua nam 2010" xfId="850"/>
    <cellStyle name="_KT_TG_2_Book1_dieu chinh KH 2011 ngay 26-5-2011111" xfId="851"/>
    <cellStyle name="_KT_TG_2_Book1_DS KCH PHAN BO VON NSDP NAM 2010" xfId="852"/>
    <cellStyle name="_KT_TG_2_Book1_giao KH 2011 ngay 10-12-2010" xfId="853"/>
    <cellStyle name="_KT_TG_2_Book1_Luy ke von ung nam 2011 -Thoa gui ngay 12-8-2012" xfId="854"/>
    <cellStyle name="_KT_TG_2_CAU Khanh Nam(Thi Cong)" xfId="855"/>
    <cellStyle name="_KT_TG_2_CoCauPhi (version 1)" xfId="856"/>
    <cellStyle name="_KT_TG_2_Copy of 05-12  KH trung han 2016-2020 - Liem Thinh edited (1)" xfId="857"/>
    <cellStyle name="_KT_TG_2_ChiHuong_ApGia" xfId="858"/>
    <cellStyle name="_KT_TG_2_danh muc chuan bi dau tu 2011 ngay 07-6-2011" xfId="859"/>
    <cellStyle name="_KT_TG_2_Danh muc pbo nguon von XSKT, XDCB nam 2009 chuyen qua nam 2010" xfId="860"/>
    <cellStyle name="_KT_TG_2_DAU NOI PL-CL TAI PHU LAMHC" xfId="861"/>
    <cellStyle name="_KT_TG_2_dieu chinh KH 2011 ngay 26-5-2011111" xfId="862"/>
    <cellStyle name="_KT_TG_2_DS KCH PHAN BO VON NSDP NAM 2010" xfId="863"/>
    <cellStyle name="_KT_TG_2_DTCDT MR.2N110.HOCMON.TDTOAN.CCUNG" xfId="864"/>
    <cellStyle name="_KT_TG_2_DU TRU VAT TU" xfId="865"/>
    <cellStyle name="_KT_TG_2_GTGT 2003" xfId="866"/>
    <cellStyle name="_KT_TG_2_giao KH 2011 ngay 10-12-2010" xfId="867"/>
    <cellStyle name="_KT_TG_2_KE KHAI THUE GTGT 2004" xfId="868"/>
    <cellStyle name="_KT_TG_2_KE KHAI THUE GTGT 2004_BCTC2004" xfId="869"/>
    <cellStyle name="_KT_TG_2_kien giang 2" xfId="870"/>
    <cellStyle name="_KT_TG_2_KH TPCP 2016-2020 (tong hop)" xfId="871"/>
    <cellStyle name="_KT_TG_2_KH TPCP vung TNB (03-1-2012)" xfId="872"/>
    <cellStyle name="_KT_TG_2_Lora-tungchau" xfId="873"/>
    <cellStyle name="_KT_TG_2_Luy ke von ung nam 2011 -Thoa gui ngay 12-8-2012" xfId="874"/>
    <cellStyle name="_KT_TG_2_N-X-T-04" xfId="875"/>
    <cellStyle name="_KT_TG_2_NhanCong" xfId="876"/>
    <cellStyle name="_KT_TG_2_PGIA-phieu tham tra Kho bac" xfId="877"/>
    <cellStyle name="_KT_TG_2_PT02-02" xfId="878"/>
    <cellStyle name="_KT_TG_2_PT02-02_Book1" xfId="879"/>
    <cellStyle name="_KT_TG_2_PT02-03" xfId="880"/>
    <cellStyle name="_KT_TG_2_PT02-03_Book1" xfId="881"/>
    <cellStyle name="_KT_TG_2_phu luc tong ket tinh hinh TH giai doan 03-10 (ngay 30)" xfId="882"/>
    <cellStyle name="_KT_TG_2_Qt-HT3PQ1(CauKho)" xfId="883"/>
    <cellStyle name="_KT_TG_2_Sheet1" xfId="884"/>
    <cellStyle name="_KT_TG_2_TK152-04" xfId="885"/>
    <cellStyle name="_KT_TG_2_ÿÿÿÿÿ" xfId="886"/>
    <cellStyle name="_KT_TG_2_ÿÿÿÿÿ_Bieu mau cong trinh khoi cong moi 3-4" xfId="887"/>
    <cellStyle name="_KT_TG_2_ÿÿÿÿÿ_Bieu3ODA" xfId="888"/>
    <cellStyle name="_KT_TG_2_ÿÿÿÿÿ_Bieu4HTMT" xfId="889"/>
    <cellStyle name="_KT_TG_2_ÿÿÿÿÿ_kien giang 2" xfId="890"/>
    <cellStyle name="_KT_TG_2_ÿÿÿÿÿ_KH TPCP vung TNB (03-1-2012)" xfId="891"/>
    <cellStyle name="_KT_TG_3" xfId="892"/>
    <cellStyle name="_KT_TG_4" xfId="893"/>
    <cellStyle name="_KT_TG_4 2" xfId="894"/>
    <cellStyle name="_KT_TG_4_05-12  KH trung han 2016-2020 - Liem Thinh edited" xfId="895"/>
    <cellStyle name="_KT_TG_4_Copy of 05-12  KH trung han 2016-2020 - Liem Thinh edited (1)" xfId="896"/>
    <cellStyle name="_KT_TG_4_KH TPCP 2016-2020 (tong hop)" xfId="897"/>
    <cellStyle name="_KT_TG_4_Lora-tungchau" xfId="898"/>
    <cellStyle name="_KT_TG_4_Lora-tungchau 2" xfId="899"/>
    <cellStyle name="_KT_TG_4_Lora-tungchau_05-12  KH trung han 2016-2020 - Liem Thinh edited" xfId="900"/>
    <cellStyle name="_KT_TG_4_Lora-tungchau_Copy of 05-12  KH trung han 2016-2020 - Liem Thinh edited (1)" xfId="901"/>
    <cellStyle name="_KT_TG_4_Lora-tungchau_KH TPCP 2016-2020 (tong hop)" xfId="902"/>
    <cellStyle name="_KT_TG_4_Qt-HT3PQ1(CauKho)" xfId="903"/>
    <cellStyle name="_KH 2009" xfId="904"/>
    <cellStyle name="_KH 2009_15_10_2013 BC nhu cau von doi ung ODA (2014-2016) ngay 15102013 Sua" xfId="905"/>
    <cellStyle name="_KH 2009_BC nhu cau von doi ung ODA nganh NN (BKH)" xfId="906"/>
    <cellStyle name="_KH 2009_BC nhu cau von doi ung ODA nganh NN (BKH)_05-12  KH trung han 2016-2020 - Liem Thinh edited" xfId="907"/>
    <cellStyle name="_KH 2009_BC nhu cau von doi ung ODA nganh NN (BKH)_Copy of 05-12  KH trung han 2016-2020 - Liem Thinh edited (1)" xfId="908"/>
    <cellStyle name="_KH 2009_BC Tai co cau (bieu TH)" xfId="909"/>
    <cellStyle name="_KH 2009_BC Tai co cau (bieu TH)_05-12  KH trung han 2016-2020 - Liem Thinh edited" xfId="910"/>
    <cellStyle name="_KH 2009_BC Tai co cau (bieu TH)_Copy of 05-12  KH trung han 2016-2020 - Liem Thinh edited (1)" xfId="911"/>
    <cellStyle name="_KH 2009_DK 2014-2015 final" xfId="912"/>
    <cellStyle name="_KH 2009_DK 2014-2015 final_05-12  KH trung han 2016-2020 - Liem Thinh edited" xfId="913"/>
    <cellStyle name="_KH 2009_DK 2014-2015 final_Copy of 05-12  KH trung han 2016-2020 - Liem Thinh edited (1)" xfId="914"/>
    <cellStyle name="_KH 2009_DK 2014-2015 new" xfId="915"/>
    <cellStyle name="_KH 2009_DK 2014-2015 new_05-12  KH trung han 2016-2020 - Liem Thinh edited" xfId="916"/>
    <cellStyle name="_KH 2009_DK 2014-2015 new_Copy of 05-12  KH trung han 2016-2020 - Liem Thinh edited (1)" xfId="917"/>
    <cellStyle name="_KH 2009_DK KH CBDT 2014 11-11-2013" xfId="918"/>
    <cellStyle name="_KH 2009_DK KH CBDT 2014 11-11-2013(1)" xfId="919"/>
    <cellStyle name="_KH 2009_DK KH CBDT 2014 11-11-2013(1)_05-12  KH trung han 2016-2020 - Liem Thinh edited" xfId="920"/>
    <cellStyle name="_KH 2009_DK KH CBDT 2014 11-11-2013(1)_Copy of 05-12  KH trung han 2016-2020 - Liem Thinh edited (1)" xfId="921"/>
    <cellStyle name="_KH 2009_DK KH CBDT 2014 11-11-2013_05-12  KH trung han 2016-2020 - Liem Thinh edited" xfId="922"/>
    <cellStyle name="_KH 2009_DK KH CBDT 2014 11-11-2013_Copy of 05-12  KH trung han 2016-2020 - Liem Thinh edited (1)" xfId="923"/>
    <cellStyle name="_KH 2009_KH 2011-2015" xfId="924"/>
    <cellStyle name="_KH 2009_tai co cau dau tu (tong hop)1" xfId="925"/>
    <cellStyle name="_KH 2012 (TPCP) Bac Lieu (25-12-2011)" xfId="926"/>
    <cellStyle name="_Kh ql62 (2010) 11-09" xfId="927"/>
    <cellStyle name="_KH TPCP 2010 17-3-10" xfId="928"/>
    <cellStyle name="_KH TPCP vung TNB (03-1-2012)" xfId="929"/>
    <cellStyle name="_KH ung von cap bach 2009-Cuc NTTS de nghi (sua)" xfId="930"/>
    <cellStyle name="_KH.DTC.gd2016-2020 tinh (T2-2015)" xfId="31"/>
    <cellStyle name="_Khung 2012" xfId="931"/>
    <cellStyle name="_Khung nam 2010" xfId="932"/>
    <cellStyle name="_Lora-tungchau" xfId="933"/>
    <cellStyle name="_Lora-tungchau 2" xfId="934"/>
    <cellStyle name="_Lora-tungchau_05-12  KH trung han 2016-2020 - Liem Thinh edited" xfId="935"/>
    <cellStyle name="_Lora-tungchau_Copy of 05-12  KH trung han 2016-2020 - Liem Thinh edited (1)" xfId="936"/>
    <cellStyle name="_Lora-tungchau_KH TPCP 2016-2020 (tong hop)" xfId="937"/>
    <cellStyle name="_Luy ke von ung nam 2011 -Thoa gui ngay 12-8-2012" xfId="938"/>
    <cellStyle name="_mau so 3" xfId="939"/>
    <cellStyle name="_MauThanTKKT-goi7-DonGia2143(vl t7)" xfId="940"/>
    <cellStyle name="_MauThanTKKT-goi7-DonGia2143(vl t7)_!1 1 bao cao giao KH ve HTCMT vung TNB   12-12-2011" xfId="941"/>
    <cellStyle name="_MauThanTKKT-goi7-DonGia2143(vl t7)_Bieu4HTMT" xfId="942"/>
    <cellStyle name="_MauThanTKKT-goi7-DonGia2143(vl t7)_Bieu4HTMT_!1 1 bao cao giao KH ve HTCMT vung TNB   12-12-2011" xfId="943"/>
    <cellStyle name="_MauThanTKKT-goi7-DonGia2143(vl t7)_Bieu4HTMT_KH TPCP vung TNB (03-1-2012)" xfId="944"/>
    <cellStyle name="_MauThanTKKT-goi7-DonGia2143(vl t7)_KH TPCP vung TNB (03-1-2012)" xfId="945"/>
    <cellStyle name="_N-X-T-04" xfId="946"/>
    <cellStyle name="_Nhu cau von ung truoc 2011 Tha h Hoa + Nge An gui TW" xfId="947"/>
    <cellStyle name="_Nhu cau von ung truoc 2011 Tha h Hoa + Nge An gui TW_!1 1 bao cao giao KH ve HTCMT vung TNB   12-12-2011" xfId="948"/>
    <cellStyle name="_Nhu cau von ung truoc 2011 Tha h Hoa + Nge An gui TW_Bieu4HTMT" xfId="949"/>
    <cellStyle name="_Nhu cau von ung truoc 2011 Tha h Hoa + Nge An gui TW_Bieu4HTMT_!1 1 bao cao giao KH ve HTCMT vung TNB   12-12-2011" xfId="950"/>
    <cellStyle name="_Nhu cau von ung truoc 2011 Tha h Hoa + Nge An gui TW_Bieu4HTMT_KH TPCP vung TNB (03-1-2012)" xfId="951"/>
    <cellStyle name="_Nhu cau von ung truoc 2011 Tha h Hoa + Nge An gui TW_KH TPCP vung TNB (03-1-2012)" xfId="952"/>
    <cellStyle name="_PERSONAL" xfId="953"/>
    <cellStyle name="_PERSONAL_BC CV 6403 BKHĐT" xfId="954"/>
    <cellStyle name="_PERSONAL_Bieu mau cong trinh khoi cong moi 3-4" xfId="955"/>
    <cellStyle name="_PERSONAL_Bieu3ODA" xfId="956"/>
    <cellStyle name="_PERSONAL_Bieu4HTMT" xfId="957"/>
    <cellStyle name="_PERSONAL_Book1" xfId="958"/>
    <cellStyle name="_PERSONAL_Book1 2" xfId="959"/>
    <cellStyle name="_PERSONAL_HTQ.8 GD1" xfId="960"/>
    <cellStyle name="_PERSONAL_HTQ.8 GD1_05-12  KH trung han 2016-2020 - Liem Thinh edited" xfId="961"/>
    <cellStyle name="_PERSONAL_HTQ.8 GD1_Copy of 05-12  KH trung han 2016-2020 - Liem Thinh edited (1)" xfId="962"/>
    <cellStyle name="_PERSONAL_HTQ.8 GD1_KH TPCP 2016-2020 (tong hop)" xfId="963"/>
    <cellStyle name="_PERSONAL_Luy ke von ung nam 2011 -Thoa gui ngay 12-8-2012" xfId="964"/>
    <cellStyle name="_PERSONAL_Tong hop KHCB 2001" xfId="965"/>
    <cellStyle name="_Phan bo KH 2009 TPCP" xfId="966"/>
    <cellStyle name="_phong bo mon22" xfId="967"/>
    <cellStyle name="_phong bo mon22_!1 1 bao cao giao KH ve HTCMT vung TNB   12-12-2011" xfId="968"/>
    <cellStyle name="_phong bo mon22_KH TPCP vung TNB (03-1-2012)" xfId="969"/>
    <cellStyle name="_Phu luc 2 (Bieu 2) TH KH 2010" xfId="970"/>
    <cellStyle name="_phu luc tong ket tinh hinh TH giai doan 03-10 (ngay 30)" xfId="971"/>
    <cellStyle name="_Phuluckinhphi_DC_lan 4_YL" xfId="972"/>
    <cellStyle name="_Q TOAN  SCTX QL.62 QUI I ( oanh)" xfId="973"/>
    <cellStyle name="_Q TOAN  SCTX QL.62 QUI II ( oanh)" xfId="974"/>
    <cellStyle name="_QT SCTXQL62_QT1 (Cty QL)" xfId="975"/>
    <cellStyle name="_Qt-HT3PQ1(CauKho)" xfId="976"/>
    <cellStyle name="_Sheet1" xfId="977"/>
    <cellStyle name="_Sheet2" xfId="978"/>
    <cellStyle name="_TG-TH" xfId="979"/>
    <cellStyle name="_TG-TH_1" xfId="980"/>
    <cellStyle name="_TG-TH_1 2" xfId="981"/>
    <cellStyle name="_TG-TH_1_05-12  KH trung han 2016-2020 - Liem Thinh edited" xfId="982"/>
    <cellStyle name="_TG-TH_1_ApGiaVatTu_cayxanh_latgach" xfId="983"/>
    <cellStyle name="_TG-TH_1_BANG TONG HOP TINH HINH THANH QUYET TOAN (MOI I)" xfId="984"/>
    <cellStyle name="_TG-TH_1_BAO CAO KLCT PT2000" xfId="985"/>
    <cellStyle name="_TG-TH_1_BAO CAO PT2000" xfId="986"/>
    <cellStyle name="_TG-TH_1_BAO CAO PT2000_Book1" xfId="987"/>
    <cellStyle name="_TG-TH_1_Bao cao XDCB 2001 - T11 KH dieu chinh 20-11-THAI" xfId="988"/>
    <cellStyle name="_TG-TH_1_BAO GIA NGAY 24-10-08 (co dam)" xfId="989"/>
    <cellStyle name="_TG-TH_1_BC  NAM 2007" xfId="990"/>
    <cellStyle name="_TG-TH_1_BC CV 6403 BKHĐT" xfId="991"/>
    <cellStyle name="_TG-TH_1_BC NQ11-CP - chinh sua lai" xfId="992"/>
    <cellStyle name="_TG-TH_1_BC NQ11-CP-Quynh sau bieu so3" xfId="993"/>
    <cellStyle name="_TG-TH_1_BC_NQ11-CP_-_Thao_sua_lai" xfId="994"/>
    <cellStyle name="_TG-TH_1_Bieu mau cong trinh khoi cong moi 3-4" xfId="995"/>
    <cellStyle name="_TG-TH_1_Bieu3ODA" xfId="996"/>
    <cellStyle name="_TG-TH_1_Bieu3ODA_1" xfId="997"/>
    <cellStyle name="_TG-TH_1_Bieu4HTMT" xfId="998"/>
    <cellStyle name="_TG-TH_1_bo sung von KCH nam 2010 va Du an tre kho khan" xfId="999"/>
    <cellStyle name="_TG-TH_1_Book1" xfId="1000"/>
    <cellStyle name="_TG-TH_1_Book1 2" xfId="1001"/>
    <cellStyle name="_TG-TH_1_Book1_1" xfId="1002"/>
    <cellStyle name="_TG-TH_1_Book1_1 2" xfId="1003"/>
    <cellStyle name="_TG-TH_1_Book1_1_BC CV 6403 BKHĐT" xfId="1004"/>
    <cellStyle name="_TG-TH_1_Book1_1_Bieu mau cong trinh khoi cong moi 3-4" xfId="1005"/>
    <cellStyle name="_TG-TH_1_Book1_1_Bieu3ODA" xfId="1006"/>
    <cellStyle name="_TG-TH_1_Book1_1_Bieu4HTMT" xfId="1007"/>
    <cellStyle name="_TG-TH_1_Book1_1_Book1" xfId="1008"/>
    <cellStyle name="_TG-TH_1_Book1_1_Luy ke von ung nam 2011 -Thoa gui ngay 12-8-2012" xfId="1009"/>
    <cellStyle name="_TG-TH_1_Book1_2" xfId="1010"/>
    <cellStyle name="_TG-TH_1_Book1_2 2" xfId="1011"/>
    <cellStyle name="_TG-TH_1_Book1_2_BC CV 6403 BKHĐT" xfId="1012"/>
    <cellStyle name="_TG-TH_1_Book1_2_Bieu3ODA" xfId="1013"/>
    <cellStyle name="_TG-TH_1_Book1_2_Luy ke von ung nam 2011 -Thoa gui ngay 12-8-2012" xfId="1014"/>
    <cellStyle name="_TG-TH_1_Book1_3" xfId="1015"/>
    <cellStyle name="_TG-TH_1_Book1_BC CV 6403 BKHĐT" xfId="1016"/>
    <cellStyle name="_TG-TH_1_Book1_BC-QT-WB-dthao" xfId="1017"/>
    <cellStyle name="_TG-TH_1_Book1_Bieu mau cong trinh khoi cong moi 3-4" xfId="1018"/>
    <cellStyle name="_TG-TH_1_Book1_Bieu3ODA" xfId="1019"/>
    <cellStyle name="_TG-TH_1_Book1_Bieu4HTMT" xfId="1020"/>
    <cellStyle name="_TG-TH_1_Book1_bo sung von KCH nam 2010 va Du an tre kho khan" xfId="1021"/>
    <cellStyle name="_TG-TH_1_Book1_Book1" xfId="1022"/>
    <cellStyle name="_TG-TH_1_Book1_danh muc chuan bi dau tu 2011 ngay 07-6-2011" xfId="1023"/>
    <cellStyle name="_TG-TH_1_Book1_Danh muc pbo nguon von XSKT, XDCB nam 2009 chuyen qua nam 2010" xfId="1024"/>
    <cellStyle name="_TG-TH_1_Book1_dieu chinh KH 2011 ngay 26-5-2011111" xfId="1025"/>
    <cellStyle name="_TG-TH_1_Book1_DS KCH PHAN BO VON NSDP NAM 2010" xfId="1026"/>
    <cellStyle name="_TG-TH_1_Book1_giao KH 2011 ngay 10-12-2010" xfId="1027"/>
    <cellStyle name="_TG-TH_1_Book1_Luy ke von ung nam 2011 -Thoa gui ngay 12-8-2012" xfId="1028"/>
    <cellStyle name="_TG-TH_1_CAU Khanh Nam(Thi Cong)" xfId="1029"/>
    <cellStyle name="_TG-TH_1_CoCauPhi (version 1)" xfId="1030"/>
    <cellStyle name="_TG-TH_1_Copy of 05-12  KH trung han 2016-2020 - Liem Thinh edited (1)" xfId="1031"/>
    <cellStyle name="_TG-TH_1_ChiHuong_ApGia" xfId="1032"/>
    <cellStyle name="_TG-TH_1_danh muc chuan bi dau tu 2011 ngay 07-6-2011" xfId="1033"/>
    <cellStyle name="_TG-TH_1_Danh muc pbo nguon von XSKT, XDCB nam 2009 chuyen qua nam 2010" xfId="1034"/>
    <cellStyle name="_TG-TH_1_DAU NOI PL-CL TAI PHU LAMHC" xfId="1035"/>
    <cellStyle name="_TG-TH_1_dieu chinh KH 2011 ngay 26-5-2011111" xfId="1036"/>
    <cellStyle name="_TG-TH_1_DS KCH PHAN BO VON NSDP NAM 2010" xfId="1037"/>
    <cellStyle name="_TG-TH_1_DTCDT MR.2N110.HOCMON.TDTOAN.CCUNG" xfId="1038"/>
    <cellStyle name="_TG-TH_1_DU TRU VAT TU" xfId="1039"/>
    <cellStyle name="_TG-TH_1_GTGT 2003" xfId="1040"/>
    <cellStyle name="_TG-TH_1_giao KH 2011 ngay 10-12-2010" xfId="1041"/>
    <cellStyle name="_TG-TH_1_KE KHAI THUE GTGT 2004" xfId="1042"/>
    <cellStyle name="_TG-TH_1_KE KHAI THUE GTGT 2004_BCTC2004" xfId="1043"/>
    <cellStyle name="_TG-TH_1_kien giang 2" xfId="1044"/>
    <cellStyle name="_TG-TH_1_KH TPCP 2016-2020 (tong hop)" xfId="1045"/>
    <cellStyle name="_TG-TH_1_KH TPCP vung TNB (03-1-2012)" xfId="1046"/>
    <cellStyle name="_TG-TH_1_Lora-tungchau" xfId="1047"/>
    <cellStyle name="_TG-TH_1_Luy ke von ung nam 2011 -Thoa gui ngay 12-8-2012" xfId="1048"/>
    <cellStyle name="_TG-TH_1_N-X-T-04" xfId="1049"/>
    <cellStyle name="_TG-TH_1_NhanCong" xfId="1050"/>
    <cellStyle name="_TG-TH_1_PGIA-phieu tham tra Kho bac" xfId="1051"/>
    <cellStyle name="_TG-TH_1_PT02-02" xfId="1052"/>
    <cellStyle name="_TG-TH_1_PT02-02_Book1" xfId="1053"/>
    <cellStyle name="_TG-TH_1_PT02-03" xfId="1054"/>
    <cellStyle name="_TG-TH_1_PT02-03_Book1" xfId="1055"/>
    <cellStyle name="_TG-TH_1_phu luc tong ket tinh hinh TH giai doan 03-10 (ngay 30)" xfId="1056"/>
    <cellStyle name="_TG-TH_1_Qt-HT3PQ1(CauKho)" xfId="1057"/>
    <cellStyle name="_TG-TH_1_Sheet1" xfId="1058"/>
    <cellStyle name="_TG-TH_1_TK152-04" xfId="1059"/>
    <cellStyle name="_TG-TH_1_ÿÿÿÿÿ" xfId="1060"/>
    <cellStyle name="_TG-TH_1_ÿÿÿÿÿ_Bieu mau cong trinh khoi cong moi 3-4" xfId="1061"/>
    <cellStyle name="_TG-TH_1_ÿÿÿÿÿ_Bieu3ODA" xfId="1062"/>
    <cellStyle name="_TG-TH_1_ÿÿÿÿÿ_Bieu4HTMT" xfId="1063"/>
    <cellStyle name="_TG-TH_1_ÿÿÿÿÿ_kien giang 2" xfId="1064"/>
    <cellStyle name="_TG-TH_1_ÿÿÿÿÿ_KH TPCP vung TNB (03-1-2012)" xfId="1065"/>
    <cellStyle name="_TG-TH_2" xfId="1066"/>
    <cellStyle name="_TG-TH_2 2" xfId="1067"/>
    <cellStyle name="_TG-TH_2_05-12  KH trung han 2016-2020 - Liem Thinh edited" xfId="1068"/>
    <cellStyle name="_TG-TH_2_ApGiaVatTu_cayxanh_latgach" xfId="1069"/>
    <cellStyle name="_TG-TH_2_BANG TONG HOP TINH HINH THANH QUYET TOAN (MOI I)" xfId="1070"/>
    <cellStyle name="_TG-TH_2_BAO CAO KLCT PT2000" xfId="1071"/>
    <cellStyle name="_TG-TH_2_BAO CAO PT2000" xfId="1072"/>
    <cellStyle name="_TG-TH_2_BAO CAO PT2000_Book1" xfId="1073"/>
    <cellStyle name="_TG-TH_2_Bao cao XDCB 2001 - T11 KH dieu chinh 20-11-THAI" xfId="1074"/>
    <cellStyle name="_TG-TH_2_BAO GIA NGAY 24-10-08 (co dam)" xfId="1075"/>
    <cellStyle name="_TG-TH_2_BC  NAM 2007" xfId="1076"/>
    <cellStyle name="_TG-TH_2_BC CV 6403 BKHĐT" xfId="1077"/>
    <cellStyle name="_TG-TH_2_BC NQ11-CP - chinh sua lai" xfId="1078"/>
    <cellStyle name="_TG-TH_2_BC NQ11-CP-Quynh sau bieu so3" xfId="1079"/>
    <cellStyle name="_TG-TH_2_BC_NQ11-CP_-_Thao_sua_lai" xfId="1080"/>
    <cellStyle name="_TG-TH_2_Bieu mau cong trinh khoi cong moi 3-4" xfId="1081"/>
    <cellStyle name="_TG-TH_2_Bieu3ODA" xfId="1082"/>
    <cellStyle name="_TG-TH_2_Bieu3ODA_1" xfId="1083"/>
    <cellStyle name="_TG-TH_2_Bieu4HTMT" xfId="1084"/>
    <cellStyle name="_TG-TH_2_bo sung von KCH nam 2010 va Du an tre kho khan" xfId="1085"/>
    <cellStyle name="_TG-TH_2_Book1" xfId="1086"/>
    <cellStyle name="_TG-TH_2_Book1 2" xfId="1087"/>
    <cellStyle name="_TG-TH_2_Book1_1" xfId="1088"/>
    <cellStyle name="_TG-TH_2_Book1_1 2" xfId="1089"/>
    <cellStyle name="_TG-TH_2_Book1_1_BC CV 6403 BKHĐT" xfId="1090"/>
    <cellStyle name="_TG-TH_2_Book1_1_Bieu mau cong trinh khoi cong moi 3-4" xfId="1091"/>
    <cellStyle name="_TG-TH_2_Book1_1_Bieu3ODA" xfId="1092"/>
    <cellStyle name="_TG-TH_2_Book1_1_Bieu4HTMT" xfId="1093"/>
    <cellStyle name="_TG-TH_2_Book1_1_Book1" xfId="1094"/>
    <cellStyle name="_TG-TH_2_Book1_1_Luy ke von ung nam 2011 -Thoa gui ngay 12-8-2012" xfId="1095"/>
    <cellStyle name="_TG-TH_2_Book1_2" xfId="1096"/>
    <cellStyle name="_TG-TH_2_Book1_2 2" xfId="1097"/>
    <cellStyle name="_TG-TH_2_Book1_2_BC CV 6403 BKHĐT" xfId="1098"/>
    <cellStyle name="_TG-TH_2_Book1_2_Bieu3ODA" xfId="1099"/>
    <cellStyle name="_TG-TH_2_Book1_2_Luy ke von ung nam 2011 -Thoa gui ngay 12-8-2012" xfId="1100"/>
    <cellStyle name="_TG-TH_2_Book1_3" xfId="1101"/>
    <cellStyle name="_TG-TH_2_Book1_3 2" xfId="1102"/>
    <cellStyle name="_TG-TH_2_Book1_BC CV 6403 BKHĐT" xfId="1103"/>
    <cellStyle name="_TG-TH_2_Book1_Bieu mau cong trinh khoi cong moi 3-4" xfId="1104"/>
    <cellStyle name="_TG-TH_2_Book1_Bieu3ODA" xfId="1105"/>
    <cellStyle name="_TG-TH_2_Book1_Bieu4HTMT" xfId="1106"/>
    <cellStyle name="_TG-TH_2_Book1_bo sung von KCH nam 2010 va Du an tre kho khan" xfId="1107"/>
    <cellStyle name="_TG-TH_2_Book1_Book1" xfId="1108"/>
    <cellStyle name="_TG-TH_2_Book1_danh muc chuan bi dau tu 2011 ngay 07-6-2011" xfId="1109"/>
    <cellStyle name="_TG-TH_2_Book1_Danh muc pbo nguon von XSKT, XDCB nam 2009 chuyen qua nam 2010" xfId="1110"/>
    <cellStyle name="_TG-TH_2_Book1_dieu chinh KH 2011 ngay 26-5-2011111" xfId="1111"/>
    <cellStyle name="_TG-TH_2_Book1_DS KCH PHAN BO VON NSDP NAM 2010" xfId="1112"/>
    <cellStyle name="_TG-TH_2_Book1_giao KH 2011 ngay 10-12-2010" xfId="1113"/>
    <cellStyle name="_TG-TH_2_Book1_Luy ke von ung nam 2011 -Thoa gui ngay 12-8-2012" xfId="1114"/>
    <cellStyle name="_TG-TH_2_CAU Khanh Nam(Thi Cong)" xfId="1115"/>
    <cellStyle name="_TG-TH_2_CoCauPhi (version 1)" xfId="1116"/>
    <cellStyle name="_TG-TH_2_Copy of 05-12  KH trung han 2016-2020 - Liem Thinh edited (1)" xfId="1117"/>
    <cellStyle name="_TG-TH_2_ChiHuong_ApGia" xfId="1118"/>
    <cellStyle name="_TG-TH_2_danh muc chuan bi dau tu 2011 ngay 07-6-2011" xfId="1119"/>
    <cellStyle name="_TG-TH_2_Danh muc pbo nguon von XSKT, XDCB nam 2009 chuyen qua nam 2010" xfId="1120"/>
    <cellStyle name="_TG-TH_2_DAU NOI PL-CL TAI PHU LAMHC" xfId="1121"/>
    <cellStyle name="_TG-TH_2_dieu chinh KH 2011 ngay 26-5-2011111" xfId="1122"/>
    <cellStyle name="_TG-TH_2_DS KCH PHAN BO VON NSDP NAM 2010" xfId="1123"/>
    <cellStyle name="_TG-TH_2_DTCDT MR.2N110.HOCMON.TDTOAN.CCUNG" xfId="1124"/>
    <cellStyle name="_TG-TH_2_DU TRU VAT TU" xfId="1125"/>
    <cellStyle name="_TG-TH_2_GTGT 2003" xfId="1126"/>
    <cellStyle name="_TG-TH_2_giao KH 2011 ngay 10-12-2010" xfId="1127"/>
    <cellStyle name="_TG-TH_2_KE KHAI THUE GTGT 2004" xfId="1128"/>
    <cellStyle name="_TG-TH_2_KE KHAI THUE GTGT 2004_BCTC2004" xfId="1129"/>
    <cellStyle name="_TG-TH_2_kien giang 2" xfId="1130"/>
    <cellStyle name="_TG-TH_2_KH TPCP 2016-2020 (tong hop)" xfId="1131"/>
    <cellStyle name="_TG-TH_2_KH TPCP vung TNB (03-1-2012)" xfId="1132"/>
    <cellStyle name="_TG-TH_2_Lora-tungchau" xfId="1133"/>
    <cellStyle name="_TG-TH_2_Luy ke von ung nam 2011 -Thoa gui ngay 12-8-2012" xfId="1134"/>
    <cellStyle name="_TG-TH_2_N-X-T-04" xfId="1135"/>
    <cellStyle name="_TG-TH_2_NhanCong" xfId="1136"/>
    <cellStyle name="_TG-TH_2_PGIA-phieu tham tra Kho bac" xfId="1137"/>
    <cellStyle name="_TG-TH_2_PT02-02" xfId="1138"/>
    <cellStyle name="_TG-TH_2_PT02-02_Book1" xfId="1139"/>
    <cellStyle name="_TG-TH_2_PT02-03" xfId="1140"/>
    <cellStyle name="_TG-TH_2_PT02-03_Book1" xfId="1141"/>
    <cellStyle name="_TG-TH_2_phu luc tong ket tinh hinh TH giai doan 03-10 (ngay 30)" xfId="1142"/>
    <cellStyle name="_TG-TH_2_Qt-HT3PQ1(CauKho)" xfId="1143"/>
    <cellStyle name="_TG-TH_2_Sheet1" xfId="1144"/>
    <cellStyle name="_TG-TH_2_TK152-04" xfId="1145"/>
    <cellStyle name="_TG-TH_2_ÿÿÿÿÿ" xfId="1146"/>
    <cellStyle name="_TG-TH_2_ÿÿÿÿÿ_Bieu mau cong trinh khoi cong moi 3-4" xfId="1147"/>
    <cellStyle name="_TG-TH_2_ÿÿÿÿÿ_Bieu3ODA" xfId="1148"/>
    <cellStyle name="_TG-TH_2_ÿÿÿÿÿ_Bieu4HTMT" xfId="1149"/>
    <cellStyle name="_TG-TH_2_ÿÿÿÿÿ_kien giang 2" xfId="1150"/>
    <cellStyle name="_TG-TH_2_ÿÿÿÿÿ_KH TPCP vung TNB (03-1-2012)" xfId="1151"/>
    <cellStyle name="_TG-TH_3" xfId="1152"/>
    <cellStyle name="_TG-TH_3 2" xfId="1153"/>
    <cellStyle name="_TG-TH_3_05-12  KH trung han 2016-2020 - Liem Thinh edited" xfId="1154"/>
    <cellStyle name="_TG-TH_3_Copy of 05-12  KH trung han 2016-2020 - Liem Thinh edited (1)" xfId="1155"/>
    <cellStyle name="_TG-TH_3_KH TPCP 2016-2020 (tong hop)" xfId="1156"/>
    <cellStyle name="_TG-TH_3_Lora-tungchau" xfId="1157"/>
    <cellStyle name="_TG-TH_3_Lora-tungchau 2" xfId="1158"/>
    <cellStyle name="_TG-TH_3_Lora-tungchau_05-12  KH trung han 2016-2020 - Liem Thinh edited" xfId="1159"/>
    <cellStyle name="_TG-TH_3_Lora-tungchau_Copy of 05-12  KH trung han 2016-2020 - Liem Thinh edited (1)" xfId="1160"/>
    <cellStyle name="_TG-TH_3_Lora-tungchau_KH TPCP 2016-2020 (tong hop)" xfId="1161"/>
    <cellStyle name="_TG-TH_3_Qt-HT3PQ1(CauKho)" xfId="1162"/>
    <cellStyle name="_TG-TH_4" xfId="1163"/>
    <cellStyle name="_TK152-04" xfId="1164"/>
    <cellStyle name="_Tong dutoan PP LAHAI" xfId="1165"/>
    <cellStyle name="_TPCP GT-24-5-Mien Nui" xfId="1166"/>
    <cellStyle name="_TPCP GT-24-5-Mien Nui_!1 1 bao cao giao KH ve HTCMT vung TNB   12-12-2011" xfId="1167"/>
    <cellStyle name="_TPCP GT-24-5-Mien Nui_Bieu4HTMT" xfId="1168"/>
    <cellStyle name="_TPCP GT-24-5-Mien Nui_Bieu4HTMT_!1 1 bao cao giao KH ve HTCMT vung TNB   12-12-2011" xfId="1169"/>
    <cellStyle name="_TPCP GT-24-5-Mien Nui_Bieu4HTMT_KH TPCP vung TNB (03-1-2012)" xfId="1170"/>
    <cellStyle name="_TPCP GT-24-5-Mien Nui_KH TPCP vung TNB (03-1-2012)" xfId="1171"/>
    <cellStyle name="_TH KH 2010" xfId="1172"/>
    <cellStyle name="_ung truoc 2011 NSTW Thanh Hoa + Nge An gui Thu 12-5" xfId="1173"/>
    <cellStyle name="_ung truoc 2011 NSTW Thanh Hoa + Nge An gui Thu 12-5_!1 1 bao cao giao KH ve HTCMT vung TNB   12-12-2011" xfId="1174"/>
    <cellStyle name="_ung truoc 2011 NSTW Thanh Hoa + Nge An gui Thu 12-5_Bieu4HTMT" xfId="1175"/>
    <cellStyle name="_ung truoc 2011 NSTW Thanh Hoa + Nge An gui Thu 12-5_Bieu4HTMT_!1 1 bao cao giao KH ve HTCMT vung TNB   12-12-2011" xfId="1176"/>
    <cellStyle name="_ung truoc 2011 NSTW Thanh Hoa + Nge An gui Thu 12-5_Bieu4HTMT_KH TPCP vung TNB (03-1-2012)" xfId="1177"/>
    <cellStyle name="_ung truoc 2011 NSTW Thanh Hoa + Nge An gui Thu 12-5_KH TPCP vung TNB (03-1-2012)" xfId="1178"/>
    <cellStyle name="_ung truoc cua long an (6-5-2010)" xfId="1179"/>
    <cellStyle name="_Ung von nam 2011 vung TNB - Doan Cong tac (12-5-2010)" xfId="1180"/>
    <cellStyle name="_Ung von nam 2011 vung TNB - Doan Cong tac (12-5-2010)_!1 1 bao cao giao KH ve HTCMT vung TNB   12-12-2011" xfId="1181"/>
    <cellStyle name="_Ung von nam 2011 vung TNB - Doan Cong tac (12-5-2010)_Bieu4HTMT" xfId="1182"/>
    <cellStyle name="_Ung von nam 2011 vung TNB - Doan Cong tac (12-5-2010)_Bieu4HTMT_!1 1 bao cao giao KH ve HTCMT vung TNB   12-12-2011" xfId="1183"/>
    <cellStyle name="_Ung von nam 2011 vung TNB - Doan Cong tac (12-5-2010)_Bieu4HTMT_KH TPCP vung TNB (03-1-2012)" xfId="1184"/>
    <cellStyle name="_Ung von nam 2011 vung TNB - Doan Cong tac (12-5-2010)_Cong trinh co y kien LD_Dang_NN_2011-Tay nguyen-9-10" xfId="1185"/>
    <cellStyle name="_Ung von nam 2011 vung TNB - Doan Cong tac (12-5-2010)_Cong trinh co y kien LD_Dang_NN_2011-Tay nguyen-9-10_!1 1 bao cao giao KH ve HTCMT vung TNB   12-12-2011" xfId="1186"/>
    <cellStyle name="_Ung von nam 2011 vung TNB - Doan Cong tac (12-5-2010)_Cong trinh co y kien LD_Dang_NN_2011-Tay nguyen-9-10_Bieu4HTMT" xfId="1187"/>
    <cellStyle name="_Ung von nam 2011 vung TNB - Doan Cong tac (12-5-2010)_Cong trinh co y kien LD_Dang_NN_2011-Tay nguyen-9-10_Bieu4HTMT_!1 1 bao cao giao KH ve HTCMT vung TNB   12-12-2011" xfId="1188"/>
    <cellStyle name="_Ung von nam 2011 vung TNB - Doan Cong tac (12-5-2010)_Cong trinh co y kien LD_Dang_NN_2011-Tay nguyen-9-10_Bieu4HTMT_KH TPCP vung TNB (03-1-2012)" xfId="1189"/>
    <cellStyle name="_Ung von nam 2011 vung TNB - Doan Cong tac (12-5-2010)_Cong trinh co y kien LD_Dang_NN_2011-Tay nguyen-9-10_KH TPCP vung TNB (03-1-2012)" xfId="1190"/>
    <cellStyle name="_Ung von nam 2011 vung TNB - Doan Cong tac (12-5-2010)_Chuẩn bị đầu tư 2011 (sep Hung)_KH 2012 (T3-2013)" xfId="1191"/>
    <cellStyle name="_Ung von nam 2011 vung TNB - Doan Cong tac (12-5-2010)_KH TPCP vung TNB (03-1-2012)" xfId="1192"/>
    <cellStyle name="_Ung von nam 2011 vung TNB - Doan Cong tac (12-5-2010)_TN - Ho tro khac 2011" xfId="1193"/>
    <cellStyle name="_Ung von nam 2011 vung TNB - Doan Cong tac (12-5-2010)_TN - Ho tro khac 2011_!1 1 bao cao giao KH ve HTCMT vung TNB   12-12-2011" xfId="1194"/>
    <cellStyle name="_Ung von nam 2011 vung TNB - Doan Cong tac (12-5-2010)_TN - Ho tro khac 2011_Bieu4HTMT" xfId="1195"/>
    <cellStyle name="_Ung von nam 2011 vung TNB - Doan Cong tac (12-5-2010)_TN - Ho tro khac 2011_Bieu4HTMT_!1 1 bao cao giao KH ve HTCMT vung TNB   12-12-2011" xfId="1196"/>
    <cellStyle name="_Ung von nam 2011 vung TNB - Doan Cong tac (12-5-2010)_TN - Ho tro khac 2011_Bieu4HTMT_KH TPCP vung TNB (03-1-2012)" xfId="1197"/>
    <cellStyle name="_Ung von nam 2011 vung TNB - Doan Cong tac (12-5-2010)_TN - Ho tro khac 2011_KH TPCP vung TNB (03-1-2012)" xfId="1198"/>
    <cellStyle name="_Von dau tu 2006-2020 (TL chien luoc)" xfId="1199"/>
    <cellStyle name="_Von dau tu 2006-2020 (TL chien luoc)_15_10_2013 BC nhu cau von doi ung ODA (2014-2016) ngay 15102013 Sua" xfId="1200"/>
    <cellStyle name="_Von dau tu 2006-2020 (TL chien luoc)_BC nhu cau von doi ung ODA nganh NN (BKH)" xfId="1201"/>
    <cellStyle name="_Von dau tu 2006-2020 (TL chien luoc)_BC nhu cau von doi ung ODA nganh NN (BKH)_05-12  KH trung han 2016-2020 - Liem Thinh edited" xfId="1202"/>
    <cellStyle name="_Von dau tu 2006-2020 (TL chien luoc)_BC nhu cau von doi ung ODA nganh NN (BKH)_Copy of 05-12  KH trung han 2016-2020 - Liem Thinh edited (1)" xfId="1203"/>
    <cellStyle name="_Von dau tu 2006-2020 (TL chien luoc)_BC Tai co cau (bieu TH)" xfId="1204"/>
    <cellStyle name="_Von dau tu 2006-2020 (TL chien luoc)_BC Tai co cau (bieu TH)_05-12  KH trung han 2016-2020 - Liem Thinh edited" xfId="1205"/>
    <cellStyle name="_Von dau tu 2006-2020 (TL chien luoc)_BC Tai co cau (bieu TH)_Copy of 05-12  KH trung han 2016-2020 - Liem Thinh edited (1)" xfId="1206"/>
    <cellStyle name="_Von dau tu 2006-2020 (TL chien luoc)_DK 2014-2015 final" xfId="1207"/>
    <cellStyle name="_Von dau tu 2006-2020 (TL chien luoc)_DK 2014-2015 final_05-12  KH trung han 2016-2020 - Liem Thinh edited" xfId="1208"/>
    <cellStyle name="_Von dau tu 2006-2020 (TL chien luoc)_DK 2014-2015 final_Copy of 05-12  KH trung han 2016-2020 - Liem Thinh edited (1)" xfId="1209"/>
    <cellStyle name="_Von dau tu 2006-2020 (TL chien luoc)_DK 2014-2015 new" xfId="1210"/>
    <cellStyle name="_Von dau tu 2006-2020 (TL chien luoc)_DK 2014-2015 new_05-12  KH trung han 2016-2020 - Liem Thinh edited" xfId="1211"/>
    <cellStyle name="_Von dau tu 2006-2020 (TL chien luoc)_DK 2014-2015 new_Copy of 05-12  KH trung han 2016-2020 - Liem Thinh edited (1)" xfId="1212"/>
    <cellStyle name="_Von dau tu 2006-2020 (TL chien luoc)_DK KH CBDT 2014 11-11-2013" xfId="1213"/>
    <cellStyle name="_Von dau tu 2006-2020 (TL chien luoc)_DK KH CBDT 2014 11-11-2013(1)" xfId="1214"/>
    <cellStyle name="_Von dau tu 2006-2020 (TL chien luoc)_DK KH CBDT 2014 11-11-2013(1)_05-12  KH trung han 2016-2020 - Liem Thinh edited" xfId="1215"/>
    <cellStyle name="_Von dau tu 2006-2020 (TL chien luoc)_DK KH CBDT 2014 11-11-2013(1)_Copy of 05-12  KH trung han 2016-2020 - Liem Thinh edited (1)" xfId="1216"/>
    <cellStyle name="_Von dau tu 2006-2020 (TL chien luoc)_DK KH CBDT 2014 11-11-2013_05-12  KH trung han 2016-2020 - Liem Thinh edited" xfId="1217"/>
    <cellStyle name="_Von dau tu 2006-2020 (TL chien luoc)_DK KH CBDT 2014 11-11-2013_Copy of 05-12  KH trung han 2016-2020 - Liem Thinh edited (1)" xfId="1218"/>
    <cellStyle name="_Von dau tu 2006-2020 (TL chien luoc)_KH 2011-2015" xfId="1219"/>
    <cellStyle name="_Von dau tu 2006-2020 (TL chien luoc)_tai co cau dau tu (tong hop)1" xfId="1220"/>
    <cellStyle name="_x005f_x0001_" xfId="1221"/>
    <cellStyle name="_x005f_x0001__!1 1 bao cao giao KH ve HTCMT vung TNB   12-12-2011" xfId="1222"/>
    <cellStyle name="_x005f_x0001__kien giang 2" xfId="1223"/>
    <cellStyle name="_x005f_x000d__x005f_x000a_JournalTemplate=C:\COMFO\CTALK\JOURSTD.TPL_x005f_x000d__x005f_x000a_LbStateAddress=3 3 0 251 1 89 2 311_x005f_x000d__x005f_x000a_LbStateJou" xfId="1224"/>
    <cellStyle name="_x005f_x005f_x005f_x0001_" xfId="1225"/>
    <cellStyle name="_x005f_x005f_x005f_x0001__!1 1 bao cao giao KH ve HTCMT vung TNB   12-12-2011" xfId="1226"/>
    <cellStyle name="_x005f_x005f_x005f_x0001__kien giang 2" xfId="1227"/>
    <cellStyle name="_x005f_x005f_x005f_x000d__x005f_x005f_x005f_x000a_JournalTemplate=C:\COMFO\CTALK\JOURSTD.TPL_x005f_x005f_x005f_x000d__x005f_x005f_x005f_x000a_LbStateAddress=3 3 0 251 1 89 2 311_x005f_x005f_x005f_x000d__x005f_x005f_x005f_x000a_LbStateJou" xfId="1228"/>
    <cellStyle name="_XDCB thang 12.2010" xfId="1229"/>
    <cellStyle name="_ÿÿÿÿÿ" xfId="1230"/>
    <cellStyle name="_ÿÿÿÿÿ_Bieu mau cong trinh khoi cong moi 3-4" xfId="1231"/>
    <cellStyle name="_ÿÿÿÿÿ_Bieu mau cong trinh khoi cong moi 3-4_!1 1 bao cao giao KH ve HTCMT vung TNB   12-12-2011" xfId="1232"/>
    <cellStyle name="_ÿÿÿÿÿ_Bieu mau cong trinh khoi cong moi 3-4_KH TPCP vung TNB (03-1-2012)" xfId="1233"/>
    <cellStyle name="_ÿÿÿÿÿ_Bieu3ODA" xfId="1234"/>
    <cellStyle name="_ÿÿÿÿÿ_Bieu3ODA_!1 1 bao cao giao KH ve HTCMT vung TNB   12-12-2011" xfId="1235"/>
    <cellStyle name="_ÿÿÿÿÿ_Bieu3ODA_KH TPCP vung TNB (03-1-2012)" xfId="1236"/>
    <cellStyle name="_ÿÿÿÿÿ_Bieu4HTMT" xfId="1237"/>
    <cellStyle name="_ÿÿÿÿÿ_Bieu4HTMT_!1 1 bao cao giao KH ve HTCMT vung TNB   12-12-2011" xfId="1238"/>
    <cellStyle name="_ÿÿÿÿÿ_Bieu4HTMT_KH TPCP vung TNB (03-1-2012)" xfId="1239"/>
    <cellStyle name="_ÿÿÿÿÿ_kien giang 2" xfId="1240"/>
    <cellStyle name="_ÿÿÿÿÿ_Kh ql62 (2010) 11-09" xfId="1241"/>
    <cellStyle name="_ÿÿÿÿÿ_KH TPCP vung TNB (03-1-2012)" xfId="1242"/>
    <cellStyle name="_ÿÿÿÿÿ_Khung 2012" xfId="1243"/>
    <cellStyle name="~1" xfId="1244"/>
    <cellStyle name="’Ê‰Ý [0.00]_laroux" xfId="1245"/>
    <cellStyle name="’Ê‰Ý_laroux" xfId="1246"/>
    <cellStyle name="¤@¯ë_CHI PHI QUAN LY 1-00" xfId="1247"/>
    <cellStyle name="•W?_Format" xfId="1248"/>
    <cellStyle name="•W_’·Šú‰p•¶" xfId="1250"/>
    <cellStyle name="•W€_’·Šú‰p•¶" xfId="1249"/>
    <cellStyle name="0" xfId="1252"/>
    <cellStyle name="0 2" xfId="1253"/>
    <cellStyle name="0,0_x000a__x000a_NA_x000a__x000a_" xfId="1254"/>
    <cellStyle name="0,0_x000d__x000a_NA_x000d__x000a_" xfId="1255"/>
    <cellStyle name="0,0_x000d__x000a_NA_x000d__x000a_ 2" xfId="1256"/>
    <cellStyle name="0,0_x000d__x000a_NA_x000d__x000a__Thanh hoa chinh thuc 28-2" xfId="1257"/>
    <cellStyle name="0,0_x005f_x000d__x005f_x000a_NA_x005f_x000d__x005f_x000a_" xfId="1258"/>
    <cellStyle name="0.0" xfId="32"/>
    <cellStyle name="0.0 2" xfId="1259"/>
    <cellStyle name="0.00" xfId="33"/>
    <cellStyle name="0.00 2" xfId="1260"/>
    <cellStyle name="1" xfId="34"/>
    <cellStyle name="1 2" xfId="1261"/>
    <cellStyle name="1_!1 1 bao cao giao KH ve HTCMT vung TNB   12-12-2011" xfId="1262"/>
    <cellStyle name="1_BAO GIA NGAY 24-10-08 (co dam)" xfId="1263"/>
    <cellStyle name="1_Bieu4HTMT" xfId="1264"/>
    <cellStyle name="1_Book1" xfId="1265"/>
    <cellStyle name="1_Book1_1" xfId="1266"/>
    <cellStyle name="1_Book1_1_!1 1 bao cao giao KH ve HTCMT vung TNB   12-12-2011" xfId="1267"/>
    <cellStyle name="1_Book1_1_Bieu4HTMT" xfId="1268"/>
    <cellStyle name="1_Book1_1_Bieu4HTMT_!1 1 bao cao giao KH ve HTCMT vung TNB   12-12-2011" xfId="1269"/>
    <cellStyle name="1_Book1_1_Bieu4HTMT_KH TPCP vung TNB (03-1-2012)" xfId="1270"/>
    <cellStyle name="1_Book1_1_KH TPCP vung TNB (03-1-2012)" xfId="1271"/>
    <cellStyle name="1_Cau thuy dien Ban La (Cu Anh)" xfId="1272"/>
    <cellStyle name="1_Cau thuy dien Ban La (Cu Anh)_!1 1 bao cao giao KH ve HTCMT vung TNB   12-12-2011" xfId="1273"/>
    <cellStyle name="1_Cau thuy dien Ban La (Cu Anh)_Bieu4HTMT" xfId="1274"/>
    <cellStyle name="1_Cau thuy dien Ban La (Cu Anh)_Bieu4HTMT_!1 1 bao cao giao KH ve HTCMT vung TNB   12-12-2011" xfId="1275"/>
    <cellStyle name="1_Cau thuy dien Ban La (Cu Anh)_Bieu4HTMT_KH TPCP vung TNB (03-1-2012)" xfId="1276"/>
    <cellStyle name="1_Cau thuy dien Ban La (Cu Anh)_KH TPCP vung TNB (03-1-2012)" xfId="1277"/>
    <cellStyle name="1_Cong trinh co y kien LD_Dang_NN_2011-Tay nguyen-9-10" xfId="1278"/>
    <cellStyle name="1_Du toan 558 (Km17+508.12 - Km 22)" xfId="1279"/>
    <cellStyle name="1_Du toan 558 (Km17+508.12 - Km 22)_!1 1 bao cao giao KH ve HTCMT vung TNB   12-12-2011" xfId="1280"/>
    <cellStyle name="1_Du toan 558 (Km17+508.12 - Km 22)_Bieu4HTMT" xfId="1281"/>
    <cellStyle name="1_Du toan 558 (Km17+508.12 - Km 22)_Bieu4HTMT_!1 1 bao cao giao KH ve HTCMT vung TNB   12-12-2011" xfId="1282"/>
    <cellStyle name="1_Du toan 558 (Km17+508.12 - Km 22)_Bieu4HTMT_KH TPCP vung TNB (03-1-2012)" xfId="1283"/>
    <cellStyle name="1_Du toan 558 (Km17+508.12 - Km 22)_KH TPCP vung TNB (03-1-2012)" xfId="1284"/>
    <cellStyle name="1_Gia_VLQL48_duyet " xfId="1285"/>
    <cellStyle name="1_Gia_VLQL48_duyet _!1 1 bao cao giao KH ve HTCMT vung TNB   12-12-2011" xfId="1286"/>
    <cellStyle name="1_Gia_VLQL48_duyet _Bieu4HTMT" xfId="1287"/>
    <cellStyle name="1_Gia_VLQL48_duyet _Bieu4HTMT_!1 1 bao cao giao KH ve HTCMT vung TNB   12-12-2011" xfId="1288"/>
    <cellStyle name="1_Gia_VLQL48_duyet _Bieu4HTMT_KH TPCP vung TNB (03-1-2012)" xfId="1289"/>
    <cellStyle name="1_Gia_VLQL48_duyet _KH TPCP vung TNB (03-1-2012)" xfId="1290"/>
    <cellStyle name="1_KlQdinhduyet" xfId="1291"/>
    <cellStyle name="1_KlQdinhduyet_!1 1 bao cao giao KH ve HTCMT vung TNB   12-12-2011" xfId="1292"/>
    <cellStyle name="1_KlQdinhduyet_Bieu4HTMT" xfId="1293"/>
    <cellStyle name="1_KlQdinhduyet_Bieu4HTMT_!1 1 bao cao giao KH ve HTCMT vung TNB   12-12-2011" xfId="1294"/>
    <cellStyle name="1_KlQdinhduyet_Bieu4HTMT_KH TPCP vung TNB (03-1-2012)" xfId="1295"/>
    <cellStyle name="1_KlQdinhduyet_KH TPCP vung TNB (03-1-2012)" xfId="1296"/>
    <cellStyle name="1_Kh ql62 (2010) 11-09" xfId="1297"/>
    <cellStyle name="1_KH TPCP vung TNB (03-1-2012)" xfId="1298"/>
    <cellStyle name="1_Khung 2012" xfId="1299"/>
    <cellStyle name="1_TN - Ho tro khac 2011" xfId="1300"/>
    <cellStyle name="1_TRUNG PMU 5" xfId="1301"/>
    <cellStyle name="1_ÿÿÿÿÿ" xfId="1302"/>
    <cellStyle name="1_ÿÿÿÿÿ_Bieu tong hop nhu cau ung 2011 da chon loc -Mien nui" xfId="1303"/>
    <cellStyle name="1_ÿÿÿÿÿ_Bieu tong hop nhu cau ung 2011 da chon loc -Mien nui 2" xfId="1304"/>
    <cellStyle name="1_ÿÿÿÿÿ_Kh ql62 (2010) 11-09" xfId="1305"/>
    <cellStyle name="1_ÿÿÿÿÿ_Khung 2012" xfId="1306"/>
    <cellStyle name="15" xfId="1307"/>
    <cellStyle name="18" xfId="1308"/>
    <cellStyle name="¹éºÐÀ²_      " xfId="1309"/>
    <cellStyle name="2" xfId="35"/>
    <cellStyle name="2_Book1" xfId="1310"/>
    <cellStyle name="2_Book1_1" xfId="1311"/>
    <cellStyle name="2_Book1_1_!1 1 bao cao giao KH ve HTCMT vung TNB   12-12-2011" xfId="1312"/>
    <cellStyle name="2_Book1_1_Bieu4HTMT" xfId="1313"/>
    <cellStyle name="2_Book1_1_Bieu4HTMT_!1 1 bao cao giao KH ve HTCMT vung TNB   12-12-2011" xfId="1314"/>
    <cellStyle name="2_Book1_1_Bieu4HTMT_KH TPCP vung TNB (03-1-2012)" xfId="1315"/>
    <cellStyle name="2_Book1_1_KH TPCP vung TNB (03-1-2012)" xfId="1316"/>
    <cellStyle name="2_Cau thuy dien Ban La (Cu Anh)" xfId="1317"/>
    <cellStyle name="2_Cau thuy dien Ban La (Cu Anh)_!1 1 bao cao giao KH ve HTCMT vung TNB   12-12-2011" xfId="1318"/>
    <cellStyle name="2_Cau thuy dien Ban La (Cu Anh)_Bieu4HTMT" xfId="1319"/>
    <cellStyle name="2_Cau thuy dien Ban La (Cu Anh)_Bieu4HTMT_!1 1 bao cao giao KH ve HTCMT vung TNB   12-12-2011" xfId="1320"/>
    <cellStyle name="2_Cau thuy dien Ban La (Cu Anh)_Bieu4HTMT_KH TPCP vung TNB (03-1-2012)" xfId="1321"/>
    <cellStyle name="2_Cau thuy dien Ban La (Cu Anh)_KH TPCP vung TNB (03-1-2012)" xfId="1322"/>
    <cellStyle name="2_Du toan 558 (Km17+508.12 - Km 22)" xfId="1323"/>
    <cellStyle name="2_Du toan 558 (Km17+508.12 - Km 22)_!1 1 bao cao giao KH ve HTCMT vung TNB   12-12-2011" xfId="1324"/>
    <cellStyle name="2_Du toan 558 (Km17+508.12 - Km 22)_Bieu4HTMT" xfId="1325"/>
    <cellStyle name="2_Du toan 558 (Km17+508.12 - Km 22)_Bieu4HTMT_!1 1 bao cao giao KH ve HTCMT vung TNB   12-12-2011" xfId="1326"/>
    <cellStyle name="2_Du toan 558 (Km17+508.12 - Km 22)_Bieu4HTMT_KH TPCP vung TNB (03-1-2012)" xfId="1327"/>
    <cellStyle name="2_Du toan 558 (Km17+508.12 - Km 22)_KH TPCP vung TNB (03-1-2012)" xfId="1328"/>
    <cellStyle name="2_Gia_VLQL48_duyet " xfId="1329"/>
    <cellStyle name="2_Gia_VLQL48_duyet _!1 1 bao cao giao KH ve HTCMT vung TNB   12-12-2011" xfId="1330"/>
    <cellStyle name="2_Gia_VLQL48_duyet _Bieu4HTMT" xfId="1331"/>
    <cellStyle name="2_Gia_VLQL48_duyet _Bieu4HTMT_!1 1 bao cao giao KH ve HTCMT vung TNB   12-12-2011" xfId="1332"/>
    <cellStyle name="2_Gia_VLQL48_duyet _Bieu4HTMT_KH TPCP vung TNB (03-1-2012)" xfId="1333"/>
    <cellStyle name="2_Gia_VLQL48_duyet _KH TPCP vung TNB (03-1-2012)" xfId="1334"/>
    <cellStyle name="2_KlQdinhduyet" xfId="1335"/>
    <cellStyle name="2_KlQdinhduyet_!1 1 bao cao giao KH ve HTCMT vung TNB   12-12-2011" xfId="1336"/>
    <cellStyle name="2_KlQdinhduyet_Bieu4HTMT" xfId="1337"/>
    <cellStyle name="2_KlQdinhduyet_Bieu4HTMT_!1 1 bao cao giao KH ve HTCMT vung TNB   12-12-2011" xfId="1338"/>
    <cellStyle name="2_KlQdinhduyet_Bieu4HTMT_KH TPCP vung TNB (03-1-2012)" xfId="1339"/>
    <cellStyle name="2_KlQdinhduyet_KH TPCP vung TNB (03-1-2012)" xfId="1340"/>
    <cellStyle name="2_TRUNG PMU 5" xfId="1341"/>
    <cellStyle name="2_ÿÿÿÿÿ" xfId="1342"/>
    <cellStyle name="2_ÿÿÿÿÿ_Bieu tong hop nhu cau ung 2011 da chon loc -Mien nui" xfId="1343"/>
    <cellStyle name="2_ÿÿÿÿÿ_Bieu tong hop nhu cau ung 2011 da chon loc -Mien nui 2" xfId="1344"/>
    <cellStyle name="20% - Accent1 2" xfId="1345"/>
    <cellStyle name="20% - Accent2 2" xfId="1346"/>
    <cellStyle name="20% - Accent3 2" xfId="1347"/>
    <cellStyle name="20% - Accent4 2" xfId="1348"/>
    <cellStyle name="20% - Accent5 2" xfId="1349"/>
    <cellStyle name="20% - Accent6 2" xfId="1350"/>
    <cellStyle name="-2001" xfId="1351"/>
    <cellStyle name="3" xfId="36"/>
    <cellStyle name="3_Book1" xfId="1352"/>
    <cellStyle name="3_Book1_1" xfId="1353"/>
    <cellStyle name="3_Book1_1_!1 1 bao cao giao KH ve HTCMT vung TNB   12-12-2011" xfId="1354"/>
    <cellStyle name="3_Book1_1_Bieu4HTMT" xfId="1355"/>
    <cellStyle name="3_Book1_1_Bieu4HTMT_!1 1 bao cao giao KH ve HTCMT vung TNB   12-12-2011" xfId="1356"/>
    <cellStyle name="3_Book1_1_Bieu4HTMT_KH TPCP vung TNB (03-1-2012)" xfId="1357"/>
    <cellStyle name="3_Book1_1_KH TPCP vung TNB (03-1-2012)" xfId="1358"/>
    <cellStyle name="3_Cau thuy dien Ban La (Cu Anh)" xfId="1359"/>
    <cellStyle name="3_Cau thuy dien Ban La (Cu Anh)_!1 1 bao cao giao KH ve HTCMT vung TNB   12-12-2011" xfId="1360"/>
    <cellStyle name="3_Cau thuy dien Ban La (Cu Anh)_Bieu4HTMT" xfId="1361"/>
    <cellStyle name="3_Cau thuy dien Ban La (Cu Anh)_Bieu4HTMT_!1 1 bao cao giao KH ve HTCMT vung TNB   12-12-2011" xfId="1362"/>
    <cellStyle name="3_Cau thuy dien Ban La (Cu Anh)_Bieu4HTMT_KH TPCP vung TNB (03-1-2012)" xfId="1363"/>
    <cellStyle name="3_Cau thuy dien Ban La (Cu Anh)_KH TPCP vung TNB (03-1-2012)" xfId="1364"/>
    <cellStyle name="3_Du toan 558 (Km17+508.12 - Km 22)" xfId="1365"/>
    <cellStyle name="3_Du toan 558 (Km17+508.12 - Km 22)_!1 1 bao cao giao KH ve HTCMT vung TNB   12-12-2011" xfId="1366"/>
    <cellStyle name="3_Du toan 558 (Km17+508.12 - Km 22)_Bieu4HTMT" xfId="1367"/>
    <cellStyle name="3_Du toan 558 (Km17+508.12 - Km 22)_Bieu4HTMT_!1 1 bao cao giao KH ve HTCMT vung TNB   12-12-2011" xfId="1368"/>
    <cellStyle name="3_Du toan 558 (Km17+508.12 - Km 22)_Bieu4HTMT_KH TPCP vung TNB (03-1-2012)" xfId="1369"/>
    <cellStyle name="3_Du toan 558 (Km17+508.12 - Km 22)_KH TPCP vung TNB (03-1-2012)" xfId="1370"/>
    <cellStyle name="3_Gia_VLQL48_duyet " xfId="1371"/>
    <cellStyle name="3_Gia_VLQL48_duyet _!1 1 bao cao giao KH ve HTCMT vung TNB   12-12-2011" xfId="1372"/>
    <cellStyle name="3_Gia_VLQL48_duyet _Bieu4HTMT" xfId="1373"/>
    <cellStyle name="3_Gia_VLQL48_duyet _Bieu4HTMT_!1 1 bao cao giao KH ve HTCMT vung TNB   12-12-2011" xfId="1374"/>
    <cellStyle name="3_Gia_VLQL48_duyet _Bieu4HTMT_KH TPCP vung TNB (03-1-2012)" xfId="1375"/>
    <cellStyle name="3_Gia_VLQL48_duyet _KH TPCP vung TNB (03-1-2012)" xfId="1376"/>
    <cellStyle name="3_KlQdinhduyet" xfId="1377"/>
    <cellStyle name="3_KlQdinhduyet_!1 1 bao cao giao KH ve HTCMT vung TNB   12-12-2011" xfId="1378"/>
    <cellStyle name="3_KlQdinhduyet_Bieu4HTMT" xfId="1379"/>
    <cellStyle name="3_KlQdinhduyet_Bieu4HTMT_!1 1 bao cao giao KH ve HTCMT vung TNB   12-12-2011" xfId="1380"/>
    <cellStyle name="3_KlQdinhduyet_Bieu4HTMT_KH TPCP vung TNB (03-1-2012)" xfId="1381"/>
    <cellStyle name="3_KlQdinhduyet_KH TPCP vung TNB (03-1-2012)" xfId="1382"/>
    <cellStyle name="3_ÿÿÿÿÿ" xfId="1383"/>
    <cellStyle name="4" xfId="37"/>
    <cellStyle name="4_Book1" xfId="1384"/>
    <cellStyle name="4_Book1_1" xfId="1385"/>
    <cellStyle name="4_Book1_1_!1 1 bao cao giao KH ve HTCMT vung TNB   12-12-2011" xfId="1386"/>
    <cellStyle name="4_Book1_1_Bieu4HTMT" xfId="1387"/>
    <cellStyle name="4_Book1_1_Bieu4HTMT_!1 1 bao cao giao KH ve HTCMT vung TNB   12-12-2011" xfId="1388"/>
    <cellStyle name="4_Book1_1_Bieu4HTMT_KH TPCP vung TNB (03-1-2012)" xfId="1389"/>
    <cellStyle name="4_Book1_1_KH TPCP vung TNB (03-1-2012)" xfId="1390"/>
    <cellStyle name="4_Cau thuy dien Ban La (Cu Anh)" xfId="1391"/>
    <cellStyle name="4_Cau thuy dien Ban La (Cu Anh)_!1 1 bao cao giao KH ve HTCMT vung TNB   12-12-2011" xfId="1392"/>
    <cellStyle name="4_Cau thuy dien Ban La (Cu Anh)_Bieu4HTMT" xfId="1393"/>
    <cellStyle name="4_Cau thuy dien Ban La (Cu Anh)_Bieu4HTMT_!1 1 bao cao giao KH ve HTCMT vung TNB   12-12-2011" xfId="1394"/>
    <cellStyle name="4_Cau thuy dien Ban La (Cu Anh)_Bieu4HTMT_KH TPCP vung TNB (03-1-2012)" xfId="1395"/>
    <cellStyle name="4_Cau thuy dien Ban La (Cu Anh)_KH TPCP vung TNB (03-1-2012)" xfId="1396"/>
    <cellStyle name="4_Du toan 558 (Km17+508.12 - Km 22)" xfId="1397"/>
    <cellStyle name="4_Du toan 558 (Km17+508.12 - Km 22)_!1 1 bao cao giao KH ve HTCMT vung TNB   12-12-2011" xfId="1398"/>
    <cellStyle name="4_Du toan 558 (Km17+508.12 - Km 22)_Bieu4HTMT" xfId="1399"/>
    <cellStyle name="4_Du toan 558 (Km17+508.12 - Km 22)_Bieu4HTMT_!1 1 bao cao giao KH ve HTCMT vung TNB   12-12-2011" xfId="1400"/>
    <cellStyle name="4_Du toan 558 (Km17+508.12 - Km 22)_Bieu4HTMT_KH TPCP vung TNB (03-1-2012)" xfId="1401"/>
    <cellStyle name="4_Du toan 558 (Km17+508.12 - Km 22)_KH TPCP vung TNB (03-1-2012)" xfId="1402"/>
    <cellStyle name="4_Gia_VLQL48_duyet " xfId="1403"/>
    <cellStyle name="4_Gia_VLQL48_duyet _!1 1 bao cao giao KH ve HTCMT vung TNB   12-12-2011" xfId="1404"/>
    <cellStyle name="4_Gia_VLQL48_duyet _Bieu4HTMT" xfId="1405"/>
    <cellStyle name="4_Gia_VLQL48_duyet _Bieu4HTMT_!1 1 bao cao giao KH ve HTCMT vung TNB   12-12-2011" xfId="1406"/>
    <cellStyle name="4_Gia_VLQL48_duyet _Bieu4HTMT_KH TPCP vung TNB (03-1-2012)" xfId="1407"/>
    <cellStyle name="4_Gia_VLQL48_duyet _KH TPCP vung TNB (03-1-2012)" xfId="1408"/>
    <cellStyle name="4_KlQdinhduyet" xfId="1409"/>
    <cellStyle name="4_KlQdinhduyet_!1 1 bao cao giao KH ve HTCMT vung TNB   12-12-2011" xfId="1410"/>
    <cellStyle name="4_KlQdinhduyet_Bieu4HTMT" xfId="1411"/>
    <cellStyle name="4_KlQdinhduyet_Bieu4HTMT_!1 1 bao cao giao KH ve HTCMT vung TNB   12-12-2011" xfId="1412"/>
    <cellStyle name="4_KlQdinhduyet_Bieu4HTMT_KH TPCP vung TNB (03-1-2012)" xfId="1413"/>
    <cellStyle name="4_KlQdinhduyet_KH TPCP vung TNB (03-1-2012)" xfId="1414"/>
    <cellStyle name="4_ÿÿÿÿÿ" xfId="1415"/>
    <cellStyle name="40% - Accent1 2" xfId="1416"/>
    <cellStyle name="40% - Accent2 2" xfId="1417"/>
    <cellStyle name="40% - Accent3 2" xfId="1418"/>
    <cellStyle name="40% - Accent4 2" xfId="1419"/>
    <cellStyle name="40% - Accent5 2" xfId="1420"/>
    <cellStyle name="40% - Accent6 2" xfId="1421"/>
    <cellStyle name="52" xfId="1422"/>
    <cellStyle name="6" xfId="38"/>
    <cellStyle name="6_15_10_2013 BC nhu cau von doi ung ODA (2014-2016) ngay 15102013 Sua" xfId="1423"/>
    <cellStyle name="6_BC nhu cau von doi ung ODA nganh NN (BKH)" xfId="1424"/>
    <cellStyle name="6_BC nhu cau von doi ung ODA nganh NN (BKH)_05-12  KH trung han 2016-2020 - Liem Thinh edited" xfId="1425"/>
    <cellStyle name="6_BC nhu cau von doi ung ODA nganh NN (BKH)_Copy of 05-12  KH trung han 2016-2020 - Liem Thinh edited (1)" xfId="1426"/>
    <cellStyle name="6_BC Tai co cau (bieu TH)" xfId="1427"/>
    <cellStyle name="6_BC Tai co cau (bieu TH)_05-12  KH trung han 2016-2020 - Liem Thinh edited" xfId="1428"/>
    <cellStyle name="6_BC Tai co cau (bieu TH)_Copy of 05-12  KH trung han 2016-2020 - Liem Thinh edited (1)" xfId="1429"/>
    <cellStyle name="6_Cong trinh co y kien LD_Dang_NN_2011-Tay nguyen-9-10" xfId="1430"/>
    <cellStyle name="6_Cong trinh co y kien LD_Dang_NN_2011-Tay nguyen-9-10_!1 1 bao cao giao KH ve HTCMT vung TNB   12-12-2011" xfId="1431"/>
    <cellStyle name="6_Cong trinh co y kien LD_Dang_NN_2011-Tay nguyen-9-10_Bieu4HTMT" xfId="1432"/>
    <cellStyle name="6_Cong trinh co y kien LD_Dang_NN_2011-Tay nguyen-9-10_Bieu4HTMT_!1 1 bao cao giao KH ve HTCMT vung TNB   12-12-2011" xfId="1433"/>
    <cellStyle name="6_Cong trinh co y kien LD_Dang_NN_2011-Tay nguyen-9-10_Bieu4HTMT_KH TPCP vung TNB (03-1-2012)" xfId="1434"/>
    <cellStyle name="6_Cong trinh co y kien LD_Dang_NN_2011-Tay nguyen-9-10_KH TPCP vung TNB (03-1-2012)" xfId="1435"/>
    <cellStyle name="6_DK 2014-2015 final" xfId="1436"/>
    <cellStyle name="6_DK 2014-2015 final_05-12  KH trung han 2016-2020 - Liem Thinh edited" xfId="1437"/>
    <cellStyle name="6_DK 2014-2015 final_Copy of 05-12  KH trung han 2016-2020 - Liem Thinh edited (1)" xfId="1438"/>
    <cellStyle name="6_DK 2014-2015 new" xfId="1439"/>
    <cellStyle name="6_DK 2014-2015 new_05-12  KH trung han 2016-2020 - Liem Thinh edited" xfId="1440"/>
    <cellStyle name="6_DK 2014-2015 new_Copy of 05-12  KH trung han 2016-2020 - Liem Thinh edited (1)" xfId="1441"/>
    <cellStyle name="6_DK KH CBDT 2014 11-11-2013" xfId="1442"/>
    <cellStyle name="6_DK KH CBDT 2014 11-11-2013(1)" xfId="1443"/>
    <cellStyle name="6_DK KH CBDT 2014 11-11-2013(1)_05-12  KH trung han 2016-2020 - Liem Thinh edited" xfId="1444"/>
    <cellStyle name="6_DK KH CBDT 2014 11-11-2013(1)_Copy of 05-12  KH trung han 2016-2020 - Liem Thinh edited (1)" xfId="1445"/>
    <cellStyle name="6_DK KH CBDT 2014 11-11-2013_05-12  KH trung han 2016-2020 - Liem Thinh edited" xfId="1446"/>
    <cellStyle name="6_DK KH CBDT 2014 11-11-2013_Copy of 05-12  KH trung han 2016-2020 - Liem Thinh edited (1)" xfId="1447"/>
    <cellStyle name="6_KH 2011-2015" xfId="1448"/>
    <cellStyle name="6_tai co cau dau tu (tong hop)1" xfId="1449"/>
    <cellStyle name="6_TN - Ho tro khac 2011" xfId="1450"/>
    <cellStyle name="6_TN - Ho tro khac 2011_!1 1 bao cao giao KH ve HTCMT vung TNB   12-12-2011" xfId="1451"/>
    <cellStyle name="6_TN - Ho tro khac 2011_Bieu4HTMT" xfId="1452"/>
    <cellStyle name="6_TN - Ho tro khac 2011_Bieu4HTMT_!1 1 bao cao giao KH ve HTCMT vung TNB   12-12-2011" xfId="1453"/>
    <cellStyle name="6_TN - Ho tro khac 2011_Bieu4HTMT_KH TPCP vung TNB (03-1-2012)" xfId="1454"/>
    <cellStyle name="6_TN - Ho tro khac 2011_KH TPCP vung TNB (03-1-2012)" xfId="1455"/>
    <cellStyle name="60% - Accent1 2" xfId="1456"/>
    <cellStyle name="60% - Accent2 2" xfId="1457"/>
    <cellStyle name="60% - Accent3 2" xfId="1458"/>
    <cellStyle name="60% - Accent4 2" xfId="1459"/>
    <cellStyle name="60% - Accent5 2" xfId="1460"/>
    <cellStyle name="60% - Accent6 2" xfId="1461"/>
    <cellStyle name="9" xfId="1462"/>
    <cellStyle name="9_!1 1 bao cao giao KH ve HTCMT vung TNB   12-12-2011" xfId="1463"/>
    <cellStyle name="9_Bieu4HTMT" xfId="1464"/>
    <cellStyle name="9_Bieu4HTMT_!1 1 bao cao giao KH ve HTCMT vung TNB   12-12-2011" xfId="1465"/>
    <cellStyle name="9_Bieu4HTMT_KH TPCP vung TNB (03-1-2012)" xfId="1466"/>
    <cellStyle name="9_KH TPCP vung TNB (03-1-2012)" xfId="1467"/>
    <cellStyle name="Accent1 2" xfId="1468"/>
    <cellStyle name="Accent2 2" xfId="1469"/>
    <cellStyle name="Accent3 2" xfId="1470"/>
    <cellStyle name="Accent4 2" xfId="1471"/>
    <cellStyle name="Accent5 2" xfId="1472"/>
    <cellStyle name="Accent6 2" xfId="1473"/>
    <cellStyle name="ÅëÈ­ [0]_      " xfId="1474"/>
    <cellStyle name="AeE­ [0]_INQUIRY ¿?¾÷AßAø " xfId="1475"/>
    <cellStyle name="ÅëÈ­ [0]_L601CPT" xfId="1476"/>
    <cellStyle name="ÅëÈ­_      " xfId="1477"/>
    <cellStyle name="AeE­_INQUIRY ¿?¾÷AßAø " xfId="1478"/>
    <cellStyle name="ÅëÈ­_L601CPT" xfId="1479"/>
    <cellStyle name="args.style" xfId="1480"/>
    <cellStyle name="args.style 2" xfId="1481"/>
    <cellStyle name="at" xfId="1482"/>
    <cellStyle name="ÄÞ¸¶ [0]_      " xfId="1483"/>
    <cellStyle name="AÞ¸¶ [0]_INQUIRY ¿?¾÷AßAø " xfId="39"/>
    <cellStyle name="ÄÞ¸¶ [0]_L601CPT" xfId="1484"/>
    <cellStyle name="ÄÞ¸¶_      " xfId="1485"/>
    <cellStyle name="AÞ¸¶_INQUIRY ¿?¾÷AßAø " xfId="40"/>
    <cellStyle name="ÄÞ¸¶_L601CPT" xfId="1486"/>
    <cellStyle name="AutoFormat Options" xfId="1487"/>
    <cellStyle name="AutoFormat Options 2" xfId="1488"/>
    <cellStyle name="Bad 2" xfId="1489"/>
    <cellStyle name="Body" xfId="1490"/>
    <cellStyle name="C?AØ_¿?¾÷CoE² " xfId="41"/>
    <cellStyle name="C~1" xfId="1491"/>
    <cellStyle name="Ç¥ÁØ_      " xfId="1492"/>
    <cellStyle name="C￥AØ_¿μ¾÷CoE² " xfId="42"/>
    <cellStyle name="Ç¥ÁØ_±¸¹Ì´ëÃ¥" xfId="1493"/>
    <cellStyle name="C￥AØ_Sheet1_¿μ¾÷CoE² " xfId="1494"/>
    <cellStyle name="Ç¥ÁØ_ÿÿÿÿÿÿ_4_ÃÑÇÕ°è " xfId="1495"/>
    <cellStyle name="Calc Currency (0)" xfId="43"/>
    <cellStyle name="Calc Currency (0) 2" xfId="1496"/>
    <cellStyle name="Calc Currency (2)" xfId="1497"/>
    <cellStyle name="Calc Currency (2) 10" xfId="1498"/>
    <cellStyle name="Calc Currency (2) 11" xfId="1499"/>
    <cellStyle name="Calc Currency (2) 12" xfId="1500"/>
    <cellStyle name="Calc Currency (2) 13" xfId="1501"/>
    <cellStyle name="Calc Currency (2) 14" xfId="1502"/>
    <cellStyle name="Calc Currency (2) 15" xfId="1503"/>
    <cellStyle name="Calc Currency (2) 16" xfId="1504"/>
    <cellStyle name="Calc Currency (2) 2" xfId="1505"/>
    <cellStyle name="Calc Currency (2) 3" xfId="1506"/>
    <cellStyle name="Calc Currency (2) 4" xfId="1507"/>
    <cellStyle name="Calc Currency (2) 5" xfId="1508"/>
    <cellStyle name="Calc Currency (2) 6" xfId="1509"/>
    <cellStyle name="Calc Currency (2) 7" xfId="1510"/>
    <cellStyle name="Calc Currency (2) 8" xfId="1511"/>
    <cellStyle name="Calc Currency (2) 9" xfId="1512"/>
    <cellStyle name="Calc Percent (0)" xfId="1513"/>
    <cellStyle name="Calc Percent (0) 10" xfId="1514"/>
    <cellStyle name="Calc Percent (0) 11" xfId="1515"/>
    <cellStyle name="Calc Percent (0) 12" xfId="1516"/>
    <cellStyle name="Calc Percent (0) 13" xfId="1517"/>
    <cellStyle name="Calc Percent (0) 14" xfId="1518"/>
    <cellStyle name="Calc Percent (0) 15" xfId="1519"/>
    <cellStyle name="Calc Percent (0) 16" xfId="1520"/>
    <cellStyle name="Calc Percent (0) 2" xfId="1521"/>
    <cellStyle name="Calc Percent (0) 3" xfId="1522"/>
    <cellStyle name="Calc Percent (0) 4" xfId="1523"/>
    <cellStyle name="Calc Percent (0) 5" xfId="1524"/>
    <cellStyle name="Calc Percent (0) 6" xfId="1525"/>
    <cellStyle name="Calc Percent (0) 7" xfId="1526"/>
    <cellStyle name="Calc Percent (0) 8" xfId="1527"/>
    <cellStyle name="Calc Percent (0) 9" xfId="1528"/>
    <cellStyle name="Calc Percent (1)" xfId="1529"/>
    <cellStyle name="Calc Percent (1) 10" xfId="1530"/>
    <cellStyle name="Calc Percent (1) 11" xfId="1531"/>
    <cellStyle name="Calc Percent (1) 12" xfId="1532"/>
    <cellStyle name="Calc Percent (1) 13" xfId="1533"/>
    <cellStyle name="Calc Percent (1) 14" xfId="1534"/>
    <cellStyle name="Calc Percent (1) 15" xfId="1535"/>
    <cellStyle name="Calc Percent (1) 16" xfId="1536"/>
    <cellStyle name="Calc Percent (1) 2" xfId="1537"/>
    <cellStyle name="Calc Percent (1) 3" xfId="1538"/>
    <cellStyle name="Calc Percent (1) 4" xfId="1539"/>
    <cellStyle name="Calc Percent (1) 5" xfId="1540"/>
    <cellStyle name="Calc Percent (1) 6" xfId="1541"/>
    <cellStyle name="Calc Percent (1) 7" xfId="1542"/>
    <cellStyle name="Calc Percent (1) 8" xfId="1543"/>
    <cellStyle name="Calc Percent (1) 9" xfId="1544"/>
    <cellStyle name="Calc Percent (2)" xfId="1545"/>
    <cellStyle name="Calc Percent (2) 10" xfId="1546"/>
    <cellStyle name="Calc Percent (2) 11" xfId="1547"/>
    <cellStyle name="Calc Percent (2) 12" xfId="1548"/>
    <cellStyle name="Calc Percent (2) 13" xfId="1549"/>
    <cellStyle name="Calc Percent (2) 14" xfId="1550"/>
    <cellStyle name="Calc Percent (2) 15" xfId="1551"/>
    <cellStyle name="Calc Percent (2) 16" xfId="1552"/>
    <cellStyle name="Calc Percent (2) 2" xfId="1553"/>
    <cellStyle name="Calc Percent (2) 3" xfId="1554"/>
    <cellStyle name="Calc Percent (2) 4" xfId="1555"/>
    <cellStyle name="Calc Percent (2) 5" xfId="1556"/>
    <cellStyle name="Calc Percent (2) 6" xfId="1557"/>
    <cellStyle name="Calc Percent (2) 7" xfId="1558"/>
    <cellStyle name="Calc Percent (2) 8" xfId="1559"/>
    <cellStyle name="Calc Percent (2) 9" xfId="1560"/>
    <cellStyle name="Calc Units (0)" xfId="1561"/>
    <cellStyle name="Calc Units (0) 10" xfId="1562"/>
    <cellStyle name="Calc Units (0) 11" xfId="1563"/>
    <cellStyle name="Calc Units (0) 12" xfId="1564"/>
    <cellStyle name="Calc Units (0) 13" xfId="1565"/>
    <cellStyle name="Calc Units (0) 14" xfId="1566"/>
    <cellStyle name="Calc Units (0) 15" xfId="1567"/>
    <cellStyle name="Calc Units (0) 16" xfId="1568"/>
    <cellStyle name="Calc Units (0) 2" xfId="1569"/>
    <cellStyle name="Calc Units (0) 3" xfId="1570"/>
    <cellStyle name="Calc Units (0) 4" xfId="1571"/>
    <cellStyle name="Calc Units (0) 5" xfId="1572"/>
    <cellStyle name="Calc Units (0) 6" xfId="1573"/>
    <cellStyle name="Calc Units (0) 7" xfId="1574"/>
    <cellStyle name="Calc Units (0) 8" xfId="1575"/>
    <cellStyle name="Calc Units (0) 9" xfId="1576"/>
    <cellStyle name="Calc Units (1)" xfId="1577"/>
    <cellStyle name="Calc Units (1) 10" xfId="1578"/>
    <cellStyle name="Calc Units (1) 11" xfId="1579"/>
    <cellStyle name="Calc Units (1) 12" xfId="1580"/>
    <cellStyle name="Calc Units (1) 13" xfId="1581"/>
    <cellStyle name="Calc Units (1) 14" xfId="1582"/>
    <cellStyle name="Calc Units (1) 15" xfId="1583"/>
    <cellStyle name="Calc Units (1) 16" xfId="1584"/>
    <cellStyle name="Calc Units (1) 2" xfId="1585"/>
    <cellStyle name="Calc Units (1) 3" xfId="1586"/>
    <cellStyle name="Calc Units (1) 4" xfId="1587"/>
    <cellStyle name="Calc Units (1) 5" xfId="1588"/>
    <cellStyle name="Calc Units (1) 6" xfId="1589"/>
    <cellStyle name="Calc Units (1) 7" xfId="1590"/>
    <cellStyle name="Calc Units (1) 8" xfId="1591"/>
    <cellStyle name="Calc Units (1) 9" xfId="1592"/>
    <cellStyle name="Calc Units (2)" xfId="1593"/>
    <cellStyle name="Calc Units (2) 10" xfId="1594"/>
    <cellStyle name="Calc Units (2) 11" xfId="1595"/>
    <cellStyle name="Calc Units (2) 12" xfId="1596"/>
    <cellStyle name="Calc Units (2) 13" xfId="1597"/>
    <cellStyle name="Calc Units (2) 14" xfId="1598"/>
    <cellStyle name="Calc Units (2) 15" xfId="1599"/>
    <cellStyle name="Calc Units (2) 16" xfId="1600"/>
    <cellStyle name="Calc Units (2) 2" xfId="1601"/>
    <cellStyle name="Calc Units (2) 3" xfId="1602"/>
    <cellStyle name="Calc Units (2) 4" xfId="1603"/>
    <cellStyle name="Calc Units (2) 5" xfId="1604"/>
    <cellStyle name="Calc Units (2) 6" xfId="1605"/>
    <cellStyle name="Calc Units (2) 7" xfId="1606"/>
    <cellStyle name="Calc Units (2) 8" xfId="1607"/>
    <cellStyle name="Calc Units (2) 9" xfId="1608"/>
    <cellStyle name="Calculation 2" xfId="1609"/>
    <cellStyle name="category" xfId="44"/>
    <cellStyle name="category 2" xfId="1610"/>
    <cellStyle name="Centered Heading" xfId="1611"/>
    <cellStyle name="Cerrency_Sheet2_XANGDAU" xfId="1612"/>
    <cellStyle name="Column_Title" xfId="1613"/>
    <cellStyle name="Comma" xfId="4305" builtinId="3"/>
    <cellStyle name="Comma  - Style1" xfId="1614"/>
    <cellStyle name="Comma  - Style2" xfId="1615"/>
    <cellStyle name="Comma  - Style3" xfId="1616"/>
    <cellStyle name="Comma  - Style4" xfId="1617"/>
    <cellStyle name="Comma  - Style5" xfId="1618"/>
    <cellStyle name="Comma  - Style6" xfId="1619"/>
    <cellStyle name="Comma  - Style7" xfId="1620"/>
    <cellStyle name="Comma  - Style8" xfId="1621"/>
    <cellStyle name="Comma %" xfId="1622"/>
    <cellStyle name="Comma % 10" xfId="1623"/>
    <cellStyle name="Comma % 11" xfId="1624"/>
    <cellStyle name="Comma % 12" xfId="1625"/>
    <cellStyle name="Comma % 13" xfId="1626"/>
    <cellStyle name="Comma % 14" xfId="1627"/>
    <cellStyle name="Comma % 15" xfId="1628"/>
    <cellStyle name="Comma % 2" xfId="1629"/>
    <cellStyle name="Comma % 3" xfId="1630"/>
    <cellStyle name="Comma % 4" xfId="1631"/>
    <cellStyle name="Comma % 5" xfId="1632"/>
    <cellStyle name="Comma % 6" xfId="1633"/>
    <cellStyle name="Comma % 7" xfId="1634"/>
    <cellStyle name="Comma % 8" xfId="1635"/>
    <cellStyle name="Comma % 9" xfId="1636"/>
    <cellStyle name="Comma [0] 10" xfId="1637"/>
    <cellStyle name="Comma [0] 11" xfId="1638"/>
    <cellStyle name="Comma [0] 12" xfId="4274"/>
    <cellStyle name="Comma [0] 13" xfId="4325"/>
    <cellStyle name="Comma [0] 2" xfId="1639"/>
    <cellStyle name="Comma [0] 2 10" xfId="1640"/>
    <cellStyle name="Comma [0] 2 11" xfId="1641"/>
    <cellStyle name="Comma [0] 2 12" xfId="1642"/>
    <cellStyle name="Comma [0] 2 13" xfId="1643"/>
    <cellStyle name="Comma [0] 2 14" xfId="1644"/>
    <cellStyle name="Comma [0] 2 15" xfId="1645"/>
    <cellStyle name="Comma [0] 2 16" xfId="1646"/>
    <cellStyle name="Comma [0] 2 17" xfId="1647"/>
    <cellStyle name="Comma [0] 2 18" xfId="1648"/>
    <cellStyle name="Comma [0] 2 19" xfId="1649"/>
    <cellStyle name="Comma [0] 2 2" xfId="1650"/>
    <cellStyle name="Comma [0] 2 2 2" xfId="1651"/>
    <cellStyle name="Comma [0] 2 20" xfId="1652"/>
    <cellStyle name="Comma [0] 2 21" xfId="1653"/>
    <cellStyle name="Comma [0] 2 22" xfId="1654"/>
    <cellStyle name="Comma [0] 2 23" xfId="1655"/>
    <cellStyle name="Comma [0] 2 24" xfId="1656"/>
    <cellStyle name="Comma [0] 2 25" xfId="1657"/>
    <cellStyle name="Comma [0] 2 26" xfId="1658"/>
    <cellStyle name="Comma [0] 2 27" xfId="4327"/>
    <cellStyle name="Comma [0] 2 3" xfId="1659"/>
    <cellStyle name="Comma [0] 2 4" xfId="1660"/>
    <cellStyle name="Comma [0] 2 5" xfId="1661"/>
    <cellStyle name="Comma [0] 2 6" xfId="1662"/>
    <cellStyle name="Comma [0] 2 7" xfId="1663"/>
    <cellStyle name="Comma [0] 2 8" xfId="1664"/>
    <cellStyle name="Comma [0] 2 9" xfId="1665"/>
    <cellStyle name="Comma [0] 2_05-12  KH trung han 2016-2020 - Liem Thinh edited" xfId="1666"/>
    <cellStyle name="Comma [0] 3" xfId="1667"/>
    <cellStyle name="Comma [0] 3 2" xfId="1668"/>
    <cellStyle name="Comma [0] 3 3" xfId="1669"/>
    <cellStyle name="Comma [0] 4" xfId="1670"/>
    <cellStyle name="Comma [0] 5" xfId="1671"/>
    <cellStyle name="Comma [0] 6" xfId="1672"/>
    <cellStyle name="Comma [0] 7" xfId="1673"/>
    <cellStyle name="Comma [0] 8" xfId="1674"/>
    <cellStyle name="Comma [0] 9" xfId="1675"/>
    <cellStyle name="Comma [00]" xfId="1676"/>
    <cellStyle name="Comma [00] 10" xfId="1677"/>
    <cellStyle name="Comma [00] 11" xfId="1678"/>
    <cellStyle name="Comma [00] 12" xfId="1679"/>
    <cellStyle name="Comma [00] 13" xfId="1680"/>
    <cellStyle name="Comma [00] 14" xfId="1681"/>
    <cellStyle name="Comma [00] 15" xfId="1682"/>
    <cellStyle name="Comma [00] 16" xfId="1683"/>
    <cellStyle name="Comma [00] 2" xfId="1684"/>
    <cellStyle name="Comma [00] 3" xfId="1685"/>
    <cellStyle name="Comma [00] 4" xfId="1686"/>
    <cellStyle name="Comma [00] 5" xfId="1687"/>
    <cellStyle name="Comma [00] 6" xfId="1688"/>
    <cellStyle name="Comma [00] 7" xfId="1689"/>
    <cellStyle name="Comma [00] 8" xfId="1690"/>
    <cellStyle name="Comma [00] 9" xfId="1691"/>
    <cellStyle name="Comma 0.0" xfId="1692"/>
    <cellStyle name="Comma 0.0%" xfId="1693"/>
    <cellStyle name="Comma 0.00" xfId="1694"/>
    <cellStyle name="Comma 0.00%" xfId="1695"/>
    <cellStyle name="Comma 0.000" xfId="1696"/>
    <cellStyle name="Comma 0.000%" xfId="1697"/>
    <cellStyle name="Comma 10" xfId="1698"/>
    <cellStyle name="Comma 10 10" xfId="45"/>
    <cellStyle name="Comma 10 10 10" xfId="4280"/>
    <cellStyle name="Comma 10 10 2" xfId="4296"/>
    <cellStyle name="Comma 10 2" xfId="1699"/>
    <cellStyle name="Comma 10 2 2" xfId="1700"/>
    <cellStyle name="Comma 10 3" xfId="1701"/>
    <cellStyle name="Comma 10 3 2" xfId="1702"/>
    <cellStyle name="Comma 10 3 3 2" xfId="1703"/>
    <cellStyle name="Comma 11" xfId="1704"/>
    <cellStyle name="Comma 11 2" xfId="1705"/>
    <cellStyle name="Comma 11 3" xfId="1706"/>
    <cellStyle name="Comma 11 3 2" xfId="1707"/>
    <cellStyle name="Comma 11 3 3" xfId="1708"/>
    <cellStyle name="Comma 12" xfId="1709"/>
    <cellStyle name="Comma 12 2" xfId="1710"/>
    <cellStyle name="Comma 12 3" xfId="1711"/>
    <cellStyle name="Comma 13" xfId="1712"/>
    <cellStyle name="Comma 13 2" xfId="1713"/>
    <cellStyle name="Comma 13 2 2" xfId="1714"/>
    <cellStyle name="Comma 13 2 2 2" xfId="1715"/>
    <cellStyle name="Comma 13 2 2 2 2" xfId="1716"/>
    <cellStyle name="Comma 13 2 2 2 3" xfId="1717"/>
    <cellStyle name="Comma 13 2 2 3" xfId="1718"/>
    <cellStyle name="Comma 13 2 2 4" xfId="1719"/>
    <cellStyle name="Comma 13 2 2 5" xfId="1720"/>
    <cellStyle name="Comma 13 2 3" xfId="1721"/>
    <cellStyle name="Comma 13 2 3 2" xfId="1722"/>
    <cellStyle name="Comma 13 2 4" xfId="1723"/>
    <cellStyle name="Comma 13 2 5" xfId="1724"/>
    <cellStyle name="Comma 13 3" xfId="1725"/>
    <cellStyle name="Comma 13 4" xfId="1726"/>
    <cellStyle name="Comma 130" xfId="4304"/>
    <cellStyle name="Comma 14" xfId="46"/>
    <cellStyle name="Comma 14 2" xfId="1727"/>
    <cellStyle name="Comma 14 2 2" xfId="1728"/>
    <cellStyle name="Comma 14 3" xfId="1729"/>
    <cellStyle name="Comma 15" xfId="47"/>
    <cellStyle name="Comma 15 2" xfId="1730"/>
    <cellStyle name="Comma 15 3" xfId="1731"/>
    <cellStyle name="Comma 16" xfId="1732"/>
    <cellStyle name="Comma 16 2" xfId="1733"/>
    <cellStyle name="Comma 16 3" xfId="1734"/>
    <cellStyle name="Comma 16 3 2" xfId="1735"/>
    <cellStyle name="Comma 16 3 2 2" xfId="1736"/>
    <cellStyle name="Comma 16 3 2 2 2 3" xfId="4281"/>
    <cellStyle name="Comma 16 3 3" xfId="1737"/>
    <cellStyle name="Comma 16 3 3 2" xfId="1738"/>
    <cellStyle name="Comma 16 3 4" xfId="1739"/>
    <cellStyle name="Comma 17" xfId="1740"/>
    <cellStyle name="Comma 17 2" xfId="1741"/>
    <cellStyle name="Comma 17 3" xfId="1742"/>
    <cellStyle name="Comma 17 4" xfId="1743"/>
    <cellStyle name="Comma 18" xfId="1744"/>
    <cellStyle name="Comma 18 2" xfId="1745"/>
    <cellStyle name="Comma 18 3" xfId="1746"/>
    <cellStyle name="Comma 19" xfId="1747"/>
    <cellStyle name="Comma 19 2" xfId="1748"/>
    <cellStyle name="Comma 2" xfId="1"/>
    <cellStyle name="Comma 2 10" xfId="1749"/>
    <cellStyle name="Comma 2 11" xfId="1750"/>
    <cellStyle name="Comma 2 12" xfId="1751"/>
    <cellStyle name="Comma 2 13" xfId="1752"/>
    <cellStyle name="Comma 2 14" xfId="1753"/>
    <cellStyle name="Comma 2 15" xfId="1754"/>
    <cellStyle name="Comma 2 16" xfId="1755"/>
    <cellStyle name="Comma 2 17" xfId="1756"/>
    <cellStyle name="Comma 2 18" xfId="1757"/>
    <cellStyle name="Comma 2 19" xfId="1758"/>
    <cellStyle name="Comma 2 2" xfId="1759"/>
    <cellStyle name="Comma 2 2 10" xfId="1760"/>
    <cellStyle name="Comma 2 2 11" xfId="1761"/>
    <cellStyle name="Comma 2 2 12" xfId="1762"/>
    <cellStyle name="Comma 2 2 13" xfId="1763"/>
    <cellStyle name="Comma 2 2 14" xfId="1764"/>
    <cellStyle name="Comma 2 2 15" xfId="1765"/>
    <cellStyle name="Comma 2 2 16" xfId="1766"/>
    <cellStyle name="Comma 2 2 17" xfId="1767"/>
    <cellStyle name="Comma 2 2 18" xfId="1768"/>
    <cellStyle name="Comma 2 2 19" xfId="1769"/>
    <cellStyle name="Comma 2 2 2" xfId="1770"/>
    <cellStyle name="Comma 2 2 2 10" xfId="1771"/>
    <cellStyle name="Comma 2 2 2 11" xfId="1772"/>
    <cellStyle name="Comma 2 2 2 12" xfId="1773"/>
    <cellStyle name="Comma 2 2 2 13" xfId="1774"/>
    <cellStyle name="Comma 2 2 2 14" xfId="1775"/>
    <cellStyle name="Comma 2 2 2 15" xfId="1776"/>
    <cellStyle name="Comma 2 2 2 16" xfId="1777"/>
    <cellStyle name="Comma 2 2 2 17" xfId="1778"/>
    <cellStyle name="Comma 2 2 2 18" xfId="1779"/>
    <cellStyle name="Comma 2 2 2 19" xfId="1780"/>
    <cellStyle name="Comma 2 2 2 2" xfId="1781"/>
    <cellStyle name="Comma 2 2 2 2 2" xfId="1782"/>
    <cellStyle name="Comma 2 2 2 20" xfId="1783"/>
    <cellStyle name="Comma 2 2 2 21" xfId="1784"/>
    <cellStyle name="Comma 2 2 2 22" xfId="1785"/>
    <cellStyle name="Comma 2 2 2 23" xfId="1786"/>
    <cellStyle name="Comma 2 2 2 24" xfId="1787"/>
    <cellStyle name="Comma 2 2 2 3" xfId="1788"/>
    <cellStyle name="Comma 2 2 2 4" xfId="1789"/>
    <cellStyle name="Comma 2 2 2 5" xfId="1790"/>
    <cellStyle name="Comma 2 2 2 6" xfId="1791"/>
    <cellStyle name="Comma 2 2 2 7" xfId="1792"/>
    <cellStyle name="Comma 2 2 2 8" xfId="1793"/>
    <cellStyle name="Comma 2 2 2 9" xfId="1794"/>
    <cellStyle name="Comma 2 2 20" xfId="1795"/>
    <cellStyle name="Comma 2 2 21" xfId="1796"/>
    <cellStyle name="Comma 2 2 22" xfId="1797"/>
    <cellStyle name="Comma 2 2 23" xfId="1798"/>
    <cellStyle name="Comma 2 2 24" xfId="1799"/>
    <cellStyle name="Comma 2 2 24 2" xfId="1800"/>
    <cellStyle name="Comma 2 2 25" xfId="1801"/>
    <cellStyle name="Comma 2 2 3" xfId="1802"/>
    <cellStyle name="Comma 2 2 3 2" xfId="1803"/>
    <cellStyle name="Comma 2 2 4" xfId="1804"/>
    <cellStyle name="Comma 2 2 5" xfId="1805"/>
    <cellStyle name="Comma 2 2 6" xfId="1806"/>
    <cellStyle name="Comma 2 2 7" xfId="1807"/>
    <cellStyle name="Comma 2 2 8" xfId="1808"/>
    <cellStyle name="Comma 2 2 9" xfId="1809"/>
    <cellStyle name="Comma 2 2_05-12  KH trung han 2016-2020 - Liem Thinh edited" xfId="1810"/>
    <cellStyle name="Comma 2 20" xfId="1811"/>
    <cellStyle name="Comma 2 21" xfId="1812"/>
    <cellStyle name="Comma 2 22" xfId="1813"/>
    <cellStyle name="Comma 2 23" xfId="1814"/>
    <cellStyle name="Comma 2 24" xfId="1815"/>
    <cellStyle name="Comma 2 25" xfId="1816"/>
    <cellStyle name="Comma 2 26" xfId="1817"/>
    <cellStyle name="Comma 2 26 2" xfId="1818"/>
    <cellStyle name="Comma 2 27" xfId="1819"/>
    <cellStyle name="Comma 2 28" xfId="48"/>
    <cellStyle name="Comma 2 28 2" xfId="4312"/>
    <cellStyle name="Comma 2 3" xfId="1820"/>
    <cellStyle name="Comma 2 3 2" xfId="1821"/>
    <cellStyle name="Comma 2 3 2 2" xfId="1822"/>
    <cellStyle name="Comma 2 3 2 3" xfId="1823"/>
    <cellStyle name="Comma 2 3 3" xfId="1824"/>
    <cellStyle name="Comma 2 4" xfId="1825"/>
    <cellStyle name="Comma 2 4 2" xfId="1826"/>
    <cellStyle name="Comma 2 5" xfId="1827"/>
    <cellStyle name="Comma 2 5 2" xfId="1828"/>
    <cellStyle name="Comma 2 5 3" xfId="1829"/>
    <cellStyle name="Comma 2 6" xfId="1830"/>
    <cellStyle name="Comma 2 7" xfId="1831"/>
    <cellStyle name="Comma 2 8" xfId="1832"/>
    <cellStyle name="Comma 2 9" xfId="1833"/>
    <cellStyle name="Comma 2_05-12  KH trung han 2016-2020 - Liem Thinh edited" xfId="1834"/>
    <cellStyle name="Comma 20" xfId="1835"/>
    <cellStyle name="Comma 20 2" xfId="1836"/>
    <cellStyle name="Comma 20 3" xfId="1837"/>
    <cellStyle name="Comma 21" xfId="1838"/>
    <cellStyle name="Comma 21 2" xfId="1839"/>
    <cellStyle name="Comma 21 3" xfId="1840"/>
    <cellStyle name="Comma 22" xfId="1841"/>
    <cellStyle name="Comma 22 2" xfId="1842"/>
    <cellStyle name="Comma 22 3" xfId="1843"/>
    <cellStyle name="Comma 23" xfId="1844"/>
    <cellStyle name="Comma 23 2" xfId="1845"/>
    <cellStyle name="Comma 23 3" xfId="1846"/>
    <cellStyle name="Comma 24" xfId="1847"/>
    <cellStyle name="Comma 24 2" xfId="1848"/>
    <cellStyle name="Comma 25" xfId="1849"/>
    <cellStyle name="Comma 25 2" xfId="1850"/>
    <cellStyle name="Comma 26" xfId="1851"/>
    <cellStyle name="Comma 26 2" xfId="1852"/>
    <cellStyle name="Comma 27" xfId="1853"/>
    <cellStyle name="Comma 27 2" xfId="1854"/>
    <cellStyle name="Comma 28" xfId="1855"/>
    <cellStyle name="Comma 28 2" xfId="1856"/>
    <cellStyle name="Comma 29" xfId="1857"/>
    <cellStyle name="Comma 29 2" xfId="1858"/>
    <cellStyle name="Comma 3" xfId="2"/>
    <cellStyle name="Comma 3 2" xfId="1859"/>
    <cellStyle name="Comma 3 2 10" xfId="1860"/>
    <cellStyle name="Comma 3 2 11" xfId="1861"/>
    <cellStyle name="Comma 3 2 12" xfId="1862"/>
    <cellStyle name="Comma 3 2 13" xfId="1863"/>
    <cellStyle name="Comma 3 2 14" xfId="1864"/>
    <cellStyle name="Comma 3 2 15" xfId="1865"/>
    <cellStyle name="Comma 3 2 2" xfId="1866"/>
    <cellStyle name="Comma 3 2 2 2" xfId="1867"/>
    <cellStyle name="Comma 3 2 2 3" xfId="1868"/>
    <cellStyle name="Comma 3 2 3" xfId="1869"/>
    <cellStyle name="Comma 3 2 3 2" xfId="1870"/>
    <cellStyle name="Comma 3 2 3 3" xfId="1871"/>
    <cellStyle name="Comma 3 2 4" xfId="1872"/>
    <cellStyle name="Comma 3 2 5" xfId="1873"/>
    <cellStyle name="Comma 3 2 6" xfId="1874"/>
    <cellStyle name="Comma 3 2 7" xfId="1875"/>
    <cellStyle name="Comma 3 2 8" xfId="1876"/>
    <cellStyle name="Comma 3 2 9" xfId="1877"/>
    <cellStyle name="Comma 3 3" xfId="1878"/>
    <cellStyle name="Comma 3 3 2" xfId="1879"/>
    <cellStyle name="Comma 3 3 3" xfId="1880"/>
    <cellStyle name="Comma 3 4" xfId="1881"/>
    <cellStyle name="Comma 3 4 2" xfId="1882"/>
    <cellStyle name="Comma 3 4 3" xfId="1883"/>
    <cellStyle name="Comma 3 5" xfId="1884"/>
    <cellStyle name="Comma 3 5 2" xfId="1885"/>
    <cellStyle name="Comma 3 6" xfId="1886"/>
    <cellStyle name="Comma 3 6 2" xfId="1887"/>
    <cellStyle name="Comma 3_Biểu 14 - KH2015 dự án ODA" xfId="1888"/>
    <cellStyle name="Comma 30" xfId="1889"/>
    <cellStyle name="Comma 30 2" xfId="1890"/>
    <cellStyle name="Comma 31" xfId="1891"/>
    <cellStyle name="Comma 31 2" xfId="1892"/>
    <cellStyle name="Comma 32" xfId="1893"/>
    <cellStyle name="Comma 32 2" xfId="1894"/>
    <cellStyle name="Comma 32 2 2" xfId="1895"/>
    <cellStyle name="Comma 32 3" xfId="1896"/>
    <cellStyle name="Comma 33" xfId="1897"/>
    <cellStyle name="Comma 33 2" xfId="1898"/>
    <cellStyle name="Comma 34" xfId="1899"/>
    <cellStyle name="Comma 34 2" xfId="1900"/>
    <cellStyle name="Comma 35" xfId="1901"/>
    <cellStyle name="Comma 35 2" xfId="1902"/>
    <cellStyle name="Comma 35 3" xfId="1903"/>
    <cellStyle name="Comma 35 3 2" xfId="1904"/>
    <cellStyle name="Comma 35 4" xfId="1905"/>
    <cellStyle name="Comma 35 4 2" xfId="1906"/>
    <cellStyle name="Comma 36" xfId="1907"/>
    <cellStyle name="Comma 36 2" xfId="1908"/>
    <cellStyle name="Comma 37" xfId="1909"/>
    <cellStyle name="Comma 37 2" xfId="1910"/>
    <cellStyle name="Comma 38" xfId="1911"/>
    <cellStyle name="Comma 39" xfId="1912"/>
    <cellStyle name="Comma 39 2" xfId="1913"/>
    <cellStyle name="Comma 4" xfId="3"/>
    <cellStyle name="Comma 4 10" xfId="1914"/>
    <cellStyle name="Comma 4 11" xfId="1915"/>
    <cellStyle name="Comma 4 12" xfId="1916"/>
    <cellStyle name="Comma 4 13" xfId="1917"/>
    <cellStyle name="Comma 4 14" xfId="1918"/>
    <cellStyle name="Comma 4 15" xfId="1919"/>
    <cellStyle name="Comma 4 16" xfId="1920"/>
    <cellStyle name="Comma 4 17" xfId="1921"/>
    <cellStyle name="Comma 4 18" xfId="1922"/>
    <cellStyle name="Comma 4 19" xfId="1923"/>
    <cellStyle name="Comma 4 2" xfId="1924"/>
    <cellStyle name="Comma 4 2 2" xfId="1925"/>
    <cellStyle name="Comma 4 20" xfId="49"/>
    <cellStyle name="Comma 4 3" xfId="1926"/>
    <cellStyle name="Comma 4 3 2" xfId="1927"/>
    <cellStyle name="Comma 4 3 2 2" xfId="1928"/>
    <cellStyle name="Comma 4 3 3" xfId="1929"/>
    <cellStyle name="Comma 4 4" xfId="1930"/>
    <cellStyle name="Comma 4 4 2" xfId="1931"/>
    <cellStyle name="Comma 4 4 3" xfId="1932"/>
    <cellStyle name="Comma 4 4 4" xfId="1933"/>
    <cellStyle name="Comma 4 5" xfId="1934"/>
    <cellStyle name="Comma 4 6" xfId="1935"/>
    <cellStyle name="Comma 4 7" xfId="1936"/>
    <cellStyle name="Comma 4 8" xfId="1937"/>
    <cellStyle name="Comma 4 9" xfId="1938"/>
    <cellStyle name="Comma 4_THEO DOI THUC HIEN (GỐC 1)" xfId="1939"/>
    <cellStyle name="Comma 40" xfId="1940"/>
    <cellStyle name="Comma 40 2" xfId="1941"/>
    <cellStyle name="Comma 41" xfId="1942"/>
    <cellStyle name="Comma 42" xfId="1943"/>
    <cellStyle name="Comma 43" xfId="1944"/>
    <cellStyle name="Comma 44" xfId="1945"/>
    <cellStyle name="Comma 45" xfId="1946"/>
    <cellStyle name="Comma 46" xfId="1947"/>
    <cellStyle name="Comma 47" xfId="1948"/>
    <cellStyle name="Comma 48" xfId="1949"/>
    <cellStyle name="Comma 49" xfId="1950"/>
    <cellStyle name="Comma 5" xfId="1951"/>
    <cellStyle name="Comma 5 10" xfId="1952"/>
    <cellStyle name="Comma 5 11" xfId="1953"/>
    <cellStyle name="Comma 5 12" xfId="1954"/>
    <cellStyle name="Comma 5 13" xfId="1955"/>
    <cellStyle name="Comma 5 14" xfId="1956"/>
    <cellStyle name="Comma 5 15" xfId="1957"/>
    <cellStyle name="Comma 5 16" xfId="1958"/>
    <cellStyle name="Comma 5 17" xfId="1959"/>
    <cellStyle name="Comma 5 17 2" xfId="1960"/>
    <cellStyle name="Comma 5 18" xfId="1961"/>
    <cellStyle name="Comma 5 19" xfId="1962"/>
    <cellStyle name="Comma 5 2" xfId="1963"/>
    <cellStyle name="Comma 5 2 2" xfId="1964"/>
    <cellStyle name="Comma 5 20" xfId="1965"/>
    <cellStyle name="Comma 5 3" xfId="1966"/>
    <cellStyle name="Comma 5 3 2" xfId="1967"/>
    <cellStyle name="Comma 5 4" xfId="1968"/>
    <cellStyle name="Comma 5 4 2" xfId="1969"/>
    <cellStyle name="Comma 5 5" xfId="1970"/>
    <cellStyle name="Comma 5 5 2" xfId="1971"/>
    <cellStyle name="Comma 5 6" xfId="1972"/>
    <cellStyle name="Comma 5 7" xfId="1973"/>
    <cellStyle name="Comma 5 8" xfId="1974"/>
    <cellStyle name="Comma 5 9" xfId="1975"/>
    <cellStyle name="Comma 5_05-12  KH trung han 2016-2020 - Liem Thinh edited" xfId="1976"/>
    <cellStyle name="Comma 50" xfId="1977"/>
    <cellStyle name="Comma 50 2" xfId="1978"/>
    <cellStyle name="Comma 51" xfId="1979"/>
    <cellStyle name="Comma 51 2" xfId="1980"/>
    <cellStyle name="Comma 52" xfId="1981"/>
    <cellStyle name="Comma 53" xfId="4273"/>
    <cellStyle name="Comma 54" xfId="4321"/>
    <cellStyle name="Comma 55" xfId="4299"/>
    <cellStyle name="Comma 56" xfId="4301"/>
    <cellStyle name="Comma 57" xfId="4302"/>
    <cellStyle name="Comma 6" xfId="4"/>
    <cellStyle name="Comma 6 2" xfId="1982"/>
    <cellStyle name="Comma 6 2 2" xfId="1983"/>
    <cellStyle name="Comma 6 3" xfId="1984"/>
    <cellStyle name="Comma 6 4" xfId="1985"/>
    <cellStyle name="Comma 7" xfId="5"/>
    <cellStyle name="Comma 7 2" xfId="1986"/>
    <cellStyle name="Comma 7 3" xfId="1987"/>
    <cellStyle name="Comma 7 3 2" xfId="1988"/>
    <cellStyle name="Comma 7_20131129 Nhu cau 2014_TPCP ODA (co hoan ung)" xfId="1989"/>
    <cellStyle name="Comma 76" xfId="4315"/>
    <cellStyle name="Comma 8" xfId="50"/>
    <cellStyle name="Comma 8 2" xfId="1990"/>
    <cellStyle name="Comma 8 2 2" xfId="1991"/>
    <cellStyle name="Comma 8 3" xfId="1992"/>
    <cellStyle name="Comma 8 4" xfId="1993"/>
    <cellStyle name="Comma 86" xfId="4318"/>
    <cellStyle name="Comma 9" xfId="1994"/>
    <cellStyle name="Comma 9 2" xfId="1995"/>
    <cellStyle name="Comma 9 2 2" xfId="1996"/>
    <cellStyle name="Comma 9 2 3" xfId="1997"/>
    <cellStyle name="Comma 9 3" xfId="1998"/>
    <cellStyle name="Comma 9 3 2" xfId="1999"/>
    <cellStyle name="Comma 9 4" xfId="2000"/>
    <cellStyle name="Comma 9 5" xfId="2001"/>
    <cellStyle name="Comma 92" xfId="4282"/>
    <cellStyle name="Comma 92 2" xfId="4283"/>
    <cellStyle name="Comma 97" xfId="4284"/>
    <cellStyle name="Comma 97 2" xfId="4285"/>
    <cellStyle name="comma zerodec" xfId="2002"/>
    <cellStyle name="Comma0" xfId="51"/>
    <cellStyle name="Comma0 10" xfId="2003"/>
    <cellStyle name="Comma0 11" xfId="2004"/>
    <cellStyle name="Comma0 12" xfId="2005"/>
    <cellStyle name="Comma0 13" xfId="2006"/>
    <cellStyle name="Comma0 14" xfId="2007"/>
    <cellStyle name="Comma0 15" xfId="2008"/>
    <cellStyle name="Comma0 16" xfId="2009"/>
    <cellStyle name="Comma0 2" xfId="2010"/>
    <cellStyle name="Comma0 2 2" xfId="2011"/>
    <cellStyle name="Comma0 3" xfId="2012"/>
    <cellStyle name="Comma0 4" xfId="2013"/>
    <cellStyle name="Comma0 5" xfId="2014"/>
    <cellStyle name="Comma0 6" xfId="2015"/>
    <cellStyle name="Comma0 7" xfId="2016"/>
    <cellStyle name="Comma0 8" xfId="2017"/>
    <cellStyle name="Comma0 9" xfId="2018"/>
    <cellStyle name="Company Name" xfId="2019"/>
    <cellStyle name="cong" xfId="2020"/>
    <cellStyle name="Copied" xfId="2021"/>
    <cellStyle name="Co聭ma_Sheet1" xfId="2022"/>
    <cellStyle name="CR Comma" xfId="2023"/>
    <cellStyle name="CR Currency" xfId="2024"/>
    <cellStyle name="Credit" xfId="2025"/>
    <cellStyle name="Credit subtotal" xfId="2026"/>
    <cellStyle name="Credit Total" xfId="2027"/>
    <cellStyle name="Cࡵrrency_Sheet1_PRODUCTĠ" xfId="2028"/>
    <cellStyle name="Curråncy [0]_FCST_RESULTS" xfId="2029"/>
    <cellStyle name="Currency %" xfId="2030"/>
    <cellStyle name="Currency % 10" xfId="2031"/>
    <cellStyle name="Currency % 11" xfId="2032"/>
    <cellStyle name="Currency % 12" xfId="2033"/>
    <cellStyle name="Currency % 13" xfId="2034"/>
    <cellStyle name="Currency % 14" xfId="2035"/>
    <cellStyle name="Currency % 15" xfId="2036"/>
    <cellStyle name="Currency % 2" xfId="2037"/>
    <cellStyle name="Currency % 3" xfId="2038"/>
    <cellStyle name="Currency % 4" xfId="2039"/>
    <cellStyle name="Currency % 5" xfId="2040"/>
    <cellStyle name="Currency % 6" xfId="2041"/>
    <cellStyle name="Currency % 7" xfId="2042"/>
    <cellStyle name="Currency % 8" xfId="2043"/>
    <cellStyle name="Currency % 9" xfId="2044"/>
    <cellStyle name="Currency %_05-12  KH trung han 2016-2020 - Liem Thinh edited" xfId="2045"/>
    <cellStyle name="Currency [0]ßmud plant bolted_RESULTS" xfId="2046"/>
    <cellStyle name="Currency [00]" xfId="2047"/>
    <cellStyle name="Currency [00] 10" xfId="2048"/>
    <cellStyle name="Currency [00] 11" xfId="2049"/>
    <cellStyle name="Currency [00] 12" xfId="2050"/>
    <cellStyle name="Currency [00] 13" xfId="2051"/>
    <cellStyle name="Currency [00] 14" xfId="2052"/>
    <cellStyle name="Currency [00] 15" xfId="2053"/>
    <cellStyle name="Currency [00] 16" xfId="2054"/>
    <cellStyle name="Currency [00] 2" xfId="2055"/>
    <cellStyle name="Currency [00] 3" xfId="2056"/>
    <cellStyle name="Currency [00] 4" xfId="2057"/>
    <cellStyle name="Currency [00] 5" xfId="2058"/>
    <cellStyle name="Currency [00] 6" xfId="2059"/>
    <cellStyle name="Currency [00] 7" xfId="2060"/>
    <cellStyle name="Currency [00] 8" xfId="2061"/>
    <cellStyle name="Currency [00] 9" xfId="2062"/>
    <cellStyle name="Currency 0.0" xfId="2063"/>
    <cellStyle name="Currency 0.0%" xfId="2064"/>
    <cellStyle name="Currency 0.0_05-12  KH trung han 2016-2020 - Liem Thinh edited" xfId="2065"/>
    <cellStyle name="Currency 0.00" xfId="2066"/>
    <cellStyle name="Currency 0.00%" xfId="2067"/>
    <cellStyle name="Currency 0.00_05-12  KH trung han 2016-2020 - Liem Thinh edited" xfId="2068"/>
    <cellStyle name="Currency 0.000" xfId="2069"/>
    <cellStyle name="Currency 0.000%" xfId="2070"/>
    <cellStyle name="Currency 0.000_05-12  KH trung han 2016-2020 - Liem Thinh edited" xfId="2071"/>
    <cellStyle name="Currency 2" xfId="2072"/>
    <cellStyle name="Currency 2 10" xfId="2073"/>
    <cellStyle name="Currency 2 11" xfId="2074"/>
    <cellStyle name="Currency 2 12" xfId="2075"/>
    <cellStyle name="Currency 2 13" xfId="2076"/>
    <cellStyle name="Currency 2 14" xfId="2077"/>
    <cellStyle name="Currency 2 15" xfId="2078"/>
    <cellStyle name="Currency 2 16" xfId="2079"/>
    <cellStyle name="Currency 2 2" xfId="2080"/>
    <cellStyle name="Currency 2 3" xfId="2081"/>
    <cellStyle name="Currency 2 4" xfId="2082"/>
    <cellStyle name="Currency 2 5" xfId="2083"/>
    <cellStyle name="Currency 2 6" xfId="2084"/>
    <cellStyle name="Currency 2 7" xfId="2085"/>
    <cellStyle name="Currency 2 8" xfId="2086"/>
    <cellStyle name="Currency 2 9" xfId="2087"/>
    <cellStyle name="Currency![0]_FCSt (2)" xfId="2088"/>
    <cellStyle name="Currency0" xfId="52"/>
    <cellStyle name="Currency0 10" xfId="2089"/>
    <cellStyle name="Currency0 11" xfId="2090"/>
    <cellStyle name="Currency0 12" xfId="2091"/>
    <cellStyle name="Currency0 13" xfId="2092"/>
    <cellStyle name="Currency0 14" xfId="2093"/>
    <cellStyle name="Currency0 15" xfId="2094"/>
    <cellStyle name="Currency0 16" xfId="2095"/>
    <cellStyle name="Currency0 2" xfId="2096"/>
    <cellStyle name="Currency0 2 2" xfId="2097"/>
    <cellStyle name="Currency0 3" xfId="2098"/>
    <cellStyle name="Currency0 4" xfId="2099"/>
    <cellStyle name="Currency0 5" xfId="2100"/>
    <cellStyle name="Currency0 6" xfId="2101"/>
    <cellStyle name="Currency0 7" xfId="2102"/>
    <cellStyle name="Currency0 8" xfId="2103"/>
    <cellStyle name="Currency0 9" xfId="2104"/>
    <cellStyle name="Currency1" xfId="2105"/>
    <cellStyle name="Currency1 10" xfId="2106"/>
    <cellStyle name="Currency1 11" xfId="2107"/>
    <cellStyle name="Currency1 12" xfId="2108"/>
    <cellStyle name="Currency1 13" xfId="2109"/>
    <cellStyle name="Currency1 14" xfId="2110"/>
    <cellStyle name="Currency1 15" xfId="2111"/>
    <cellStyle name="Currency1 16" xfId="2112"/>
    <cellStyle name="Currency1 2" xfId="2113"/>
    <cellStyle name="Currency1 2 2" xfId="2114"/>
    <cellStyle name="Currency1 3" xfId="2115"/>
    <cellStyle name="Currency1 4" xfId="2116"/>
    <cellStyle name="Currency1 5" xfId="2117"/>
    <cellStyle name="Currency1 6" xfId="2118"/>
    <cellStyle name="Currency1 7" xfId="2119"/>
    <cellStyle name="Currency1 8" xfId="2120"/>
    <cellStyle name="Currency1 9" xfId="2121"/>
    <cellStyle name="Check Cell 2" xfId="2122"/>
    <cellStyle name="Chi phÝ kh¸c_Book1" xfId="2123"/>
    <cellStyle name="CHUONG" xfId="2124"/>
    <cellStyle name="D1" xfId="2125"/>
    <cellStyle name="Date" xfId="53"/>
    <cellStyle name="Date 10" xfId="2126"/>
    <cellStyle name="Date 11" xfId="2127"/>
    <cellStyle name="Date 12" xfId="2128"/>
    <cellStyle name="Date 13" xfId="2129"/>
    <cellStyle name="Date 14" xfId="2130"/>
    <cellStyle name="Date 15" xfId="2131"/>
    <cellStyle name="Date 16" xfId="2132"/>
    <cellStyle name="Date 2" xfId="2133"/>
    <cellStyle name="Date 2 2" xfId="2134"/>
    <cellStyle name="Date 3" xfId="2135"/>
    <cellStyle name="Date 4" xfId="2136"/>
    <cellStyle name="Date 5" xfId="2137"/>
    <cellStyle name="Date 6" xfId="2138"/>
    <cellStyle name="Date 7" xfId="2139"/>
    <cellStyle name="Date 8" xfId="2140"/>
    <cellStyle name="Date 9" xfId="2141"/>
    <cellStyle name="Date Short" xfId="2142"/>
    <cellStyle name="Date Short 2" xfId="2143"/>
    <cellStyle name="Date_Book1" xfId="2144"/>
    <cellStyle name="DAUDE" xfId="2145"/>
    <cellStyle name="Dấu_phảy 2" xfId="2146"/>
    <cellStyle name="Debit" xfId="2147"/>
    <cellStyle name="Debit subtotal" xfId="2148"/>
    <cellStyle name="Debit Total" xfId="2149"/>
    <cellStyle name="DELTA" xfId="2150"/>
    <cellStyle name="DELTA 10" xfId="2151"/>
    <cellStyle name="DELTA 11" xfId="2152"/>
    <cellStyle name="DELTA 12" xfId="2153"/>
    <cellStyle name="DELTA 13" xfId="2154"/>
    <cellStyle name="DELTA 14" xfId="2155"/>
    <cellStyle name="DELTA 15" xfId="2156"/>
    <cellStyle name="DELTA 2" xfId="2157"/>
    <cellStyle name="DELTA 3" xfId="2158"/>
    <cellStyle name="DELTA 4" xfId="2159"/>
    <cellStyle name="DELTA 5" xfId="2160"/>
    <cellStyle name="DELTA 6" xfId="2161"/>
    <cellStyle name="DELTA 7" xfId="2162"/>
    <cellStyle name="DELTA 8" xfId="2163"/>
    <cellStyle name="DELTA 9" xfId="2164"/>
    <cellStyle name="Dezimal [0]_35ERI8T2gbIEMixb4v26icuOo" xfId="2165"/>
    <cellStyle name="Dezimal_35ERI8T2gbIEMixb4v26icuOo" xfId="2166"/>
    <cellStyle name="Dg" xfId="2167"/>
    <cellStyle name="Dgia" xfId="2168"/>
    <cellStyle name="Dgia 2" xfId="2169"/>
    <cellStyle name="Dollar (zero dec)" xfId="2170"/>
    <cellStyle name="Dollar (zero dec) 10" xfId="2171"/>
    <cellStyle name="Dollar (zero dec) 11" xfId="2172"/>
    <cellStyle name="Dollar (zero dec) 12" xfId="2173"/>
    <cellStyle name="Dollar (zero dec) 13" xfId="2174"/>
    <cellStyle name="Dollar (zero dec) 14" xfId="2175"/>
    <cellStyle name="Dollar (zero dec) 15" xfId="2176"/>
    <cellStyle name="Dollar (zero dec) 16" xfId="2177"/>
    <cellStyle name="Dollar (zero dec) 2" xfId="2178"/>
    <cellStyle name="Dollar (zero dec) 2 2" xfId="2179"/>
    <cellStyle name="Dollar (zero dec) 3" xfId="2180"/>
    <cellStyle name="Dollar (zero dec) 4" xfId="2181"/>
    <cellStyle name="Dollar (zero dec) 5" xfId="2182"/>
    <cellStyle name="Dollar (zero dec) 6" xfId="2183"/>
    <cellStyle name="Dollar (zero dec) 7" xfId="2184"/>
    <cellStyle name="Dollar (zero dec) 8" xfId="2185"/>
    <cellStyle name="Dollar (zero dec) 9" xfId="2186"/>
    <cellStyle name="Don gia" xfId="2187"/>
    <cellStyle name="Dziesi?tny [0]_Invoices2001Slovakia" xfId="2188"/>
    <cellStyle name="Dziesi?tny_Invoices2001Slovakia" xfId="2189"/>
    <cellStyle name="Dziesietny [0]_Invoices2001Slovakia" xfId="2190"/>
    <cellStyle name="Dziesiętny [0]_Invoices2001Slovakia" xfId="2191"/>
    <cellStyle name="Dziesietny [0]_Invoices2001Slovakia 2" xfId="2192"/>
    <cellStyle name="Dziesiętny [0]_Invoices2001Slovakia 2" xfId="2193"/>
    <cellStyle name="Dziesietny [0]_Invoices2001Slovakia 3" xfId="2194"/>
    <cellStyle name="Dziesiętny [0]_Invoices2001Slovakia 3" xfId="2195"/>
    <cellStyle name="Dziesietny [0]_Invoices2001Slovakia 4" xfId="2196"/>
    <cellStyle name="Dziesiętny [0]_Invoices2001Slovakia 4" xfId="2197"/>
    <cellStyle name="Dziesietny [0]_Invoices2001Slovakia 5" xfId="2198"/>
    <cellStyle name="Dziesiętny [0]_Invoices2001Slovakia 5" xfId="2199"/>
    <cellStyle name="Dziesietny [0]_Invoices2001Slovakia 6" xfId="2200"/>
    <cellStyle name="Dziesiętny [0]_Invoices2001Slovakia 6" xfId="2201"/>
    <cellStyle name="Dziesietny [0]_Invoices2001Slovakia 7" xfId="2202"/>
    <cellStyle name="Dziesiętny [0]_Invoices2001Slovakia 7" xfId="2203"/>
    <cellStyle name="Dziesietny [0]_Invoices2001Slovakia_01_Nha so 1_Dien" xfId="2204"/>
    <cellStyle name="Dziesiętny [0]_Invoices2001Slovakia_01_Nha so 1_Dien" xfId="2205"/>
    <cellStyle name="Dziesietny [0]_Invoices2001Slovakia_05-12  KH trung han 2016-2020 - Liem Thinh edited" xfId="2206"/>
    <cellStyle name="Dziesiętny [0]_Invoices2001Slovakia_05-12  KH trung han 2016-2020 - Liem Thinh edited" xfId="2207"/>
    <cellStyle name="Dziesietny [0]_Invoices2001Slovakia_10_Nha so 10_Dien1" xfId="2208"/>
    <cellStyle name="Dziesiętny [0]_Invoices2001Slovakia_10_Nha so 10_Dien1" xfId="2209"/>
    <cellStyle name="Dziesietny [0]_Invoices2001Slovakia_Book1" xfId="2210"/>
    <cellStyle name="Dziesiętny [0]_Invoices2001Slovakia_Book1" xfId="2211"/>
    <cellStyle name="Dziesietny [0]_Invoices2001Slovakia_Book1_1" xfId="2212"/>
    <cellStyle name="Dziesiętny [0]_Invoices2001Slovakia_Book1_1" xfId="2213"/>
    <cellStyle name="Dziesietny [0]_Invoices2001Slovakia_Book1_1_Book1" xfId="2214"/>
    <cellStyle name="Dziesiętny [0]_Invoices2001Slovakia_Book1_1_Book1" xfId="2215"/>
    <cellStyle name="Dziesietny [0]_Invoices2001Slovakia_Book1_2" xfId="2216"/>
    <cellStyle name="Dziesiętny [0]_Invoices2001Slovakia_Book1_2" xfId="2217"/>
    <cellStyle name="Dziesietny [0]_Invoices2001Slovakia_Book1_Nhu cau von ung truoc 2011 Tha h Hoa + Nge An gui TW" xfId="2218"/>
    <cellStyle name="Dziesiętny [0]_Invoices2001Slovakia_Book1_Nhu cau von ung truoc 2011 Tha h Hoa + Nge An gui TW" xfId="2219"/>
    <cellStyle name="Dziesietny [0]_Invoices2001Slovakia_Book1_Tong hop Cac tuyen(9-1-06)" xfId="2220"/>
    <cellStyle name="Dziesiętny [0]_Invoices2001Slovakia_Book1_Tong hop Cac tuyen(9-1-06)" xfId="2221"/>
    <cellStyle name="Dziesietny [0]_Invoices2001Slovakia_Book1_ung truoc 2011 NSTW Thanh Hoa + Nge An gui Thu 12-5" xfId="2222"/>
    <cellStyle name="Dziesiętny [0]_Invoices2001Slovakia_Book1_ung truoc 2011 NSTW Thanh Hoa + Nge An gui Thu 12-5" xfId="2223"/>
    <cellStyle name="Dziesietny [0]_Invoices2001Slovakia_Copy of 05-12  KH trung han 2016-2020 - Liem Thinh edited (1)" xfId="2224"/>
    <cellStyle name="Dziesiętny [0]_Invoices2001Slovakia_Copy of 05-12  KH trung han 2016-2020 - Liem Thinh edited (1)" xfId="2225"/>
    <cellStyle name="Dziesietny [0]_Invoices2001Slovakia_d-uong+TDT" xfId="2226"/>
    <cellStyle name="Dziesiętny [0]_Invoices2001Slovakia_KH TPCP 2016-2020 (tong hop)" xfId="2227"/>
    <cellStyle name="Dziesietny [0]_Invoices2001Slovakia_Nha bao ve(28-7-05)" xfId="2228"/>
    <cellStyle name="Dziesiętny [0]_Invoices2001Slovakia_Nha bao ve(28-7-05)" xfId="2229"/>
    <cellStyle name="Dziesietny [0]_Invoices2001Slovakia_NHA de xe nguyen du" xfId="2230"/>
    <cellStyle name="Dziesiętny [0]_Invoices2001Slovakia_NHA de xe nguyen du" xfId="2231"/>
    <cellStyle name="Dziesietny [0]_Invoices2001Slovakia_Nhalamviec VTC(25-1-05)" xfId="2232"/>
    <cellStyle name="Dziesiętny [0]_Invoices2001Slovakia_Nhalamviec VTC(25-1-05)" xfId="2233"/>
    <cellStyle name="Dziesietny [0]_Invoices2001Slovakia_Nhu cau von ung truoc 2011 Tha h Hoa + Nge An gui TW" xfId="2234"/>
    <cellStyle name="Dziesiętny [0]_Invoices2001Slovakia_TDT KHANH HOA" xfId="2235"/>
    <cellStyle name="Dziesietny [0]_Invoices2001Slovakia_TDT KHANH HOA_Tong hop Cac tuyen(9-1-06)" xfId="2236"/>
    <cellStyle name="Dziesiętny [0]_Invoices2001Slovakia_TDT KHANH HOA_Tong hop Cac tuyen(9-1-06)" xfId="2237"/>
    <cellStyle name="Dziesietny [0]_Invoices2001Slovakia_TDT quangngai" xfId="2238"/>
    <cellStyle name="Dziesiętny [0]_Invoices2001Slovakia_TDT quangngai" xfId="2239"/>
    <cellStyle name="Dziesietny [0]_Invoices2001Slovakia_TMDT(10-5-06)" xfId="2240"/>
    <cellStyle name="Dziesietny_Invoices2001Slovakia" xfId="2241"/>
    <cellStyle name="Dziesiętny_Invoices2001Slovakia" xfId="2242"/>
    <cellStyle name="Dziesietny_Invoices2001Slovakia 2" xfId="2243"/>
    <cellStyle name="Dziesiętny_Invoices2001Slovakia 2" xfId="2244"/>
    <cellStyle name="Dziesietny_Invoices2001Slovakia 3" xfId="2245"/>
    <cellStyle name="Dziesiętny_Invoices2001Slovakia 3" xfId="2246"/>
    <cellStyle name="Dziesietny_Invoices2001Slovakia 4" xfId="2247"/>
    <cellStyle name="Dziesiętny_Invoices2001Slovakia 4" xfId="2248"/>
    <cellStyle name="Dziesietny_Invoices2001Slovakia 5" xfId="2249"/>
    <cellStyle name="Dziesiętny_Invoices2001Slovakia 5" xfId="2250"/>
    <cellStyle name="Dziesietny_Invoices2001Slovakia 6" xfId="2251"/>
    <cellStyle name="Dziesiętny_Invoices2001Slovakia 6" xfId="2252"/>
    <cellStyle name="Dziesietny_Invoices2001Slovakia 7" xfId="2253"/>
    <cellStyle name="Dziesiętny_Invoices2001Slovakia 7" xfId="2254"/>
    <cellStyle name="Dziesietny_Invoices2001Slovakia_01_Nha so 1_Dien" xfId="2255"/>
    <cellStyle name="Dziesiętny_Invoices2001Slovakia_01_Nha so 1_Dien" xfId="2256"/>
    <cellStyle name="Dziesietny_Invoices2001Slovakia_05-12  KH trung han 2016-2020 - Liem Thinh edited" xfId="2257"/>
    <cellStyle name="Dziesiętny_Invoices2001Slovakia_05-12  KH trung han 2016-2020 - Liem Thinh edited" xfId="2258"/>
    <cellStyle name="Dziesietny_Invoices2001Slovakia_10_Nha so 10_Dien1" xfId="2259"/>
    <cellStyle name="Dziesiętny_Invoices2001Slovakia_10_Nha so 10_Dien1" xfId="2260"/>
    <cellStyle name="Dziesietny_Invoices2001Slovakia_Book1" xfId="2261"/>
    <cellStyle name="Dziesiętny_Invoices2001Slovakia_Book1" xfId="2262"/>
    <cellStyle name="Dziesietny_Invoices2001Slovakia_Book1_1" xfId="2263"/>
    <cellStyle name="Dziesiętny_Invoices2001Slovakia_Book1_1" xfId="2264"/>
    <cellStyle name="Dziesietny_Invoices2001Slovakia_Book1_1_Book1" xfId="2265"/>
    <cellStyle name="Dziesiętny_Invoices2001Slovakia_Book1_1_Book1" xfId="2266"/>
    <cellStyle name="Dziesietny_Invoices2001Slovakia_Book1_2" xfId="2267"/>
    <cellStyle name="Dziesiętny_Invoices2001Slovakia_Book1_2" xfId="2268"/>
    <cellStyle name="Dziesietny_Invoices2001Slovakia_Book1_Nhu cau von ung truoc 2011 Tha h Hoa + Nge An gui TW" xfId="2269"/>
    <cellStyle name="Dziesiętny_Invoices2001Slovakia_Book1_Nhu cau von ung truoc 2011 Tha h Hoa + Nge An gui TW" xfId="2270"/>
    <cellStyle name="Dziesietny_Invoices2001Slovakia_Book1_Tong hop Cac tuyen(9-1-06)" xfId="2271"/>
    <cellStyle name="Dziesiętny_Invoices2001Slovakia_Book1_Tong hop Cac tuyen(9-1-06)" xfId="2272"/>
    <cellStyle name="Dziesietny_Invoices2001Slovakia_Book1_ung truoc 2011 NSTW Thanh Hoa + Nge An gui Thu 12-5" xfId="2273"/>
    <cellStyle name="Dziesiętny_Invoices2001Slovakia_Book1_ung truoc 2011 NSTW Thanh Hoa + Nge An gui Thu 12-5" xfId="2274"/>
    <cellStyle name="Dziesietny_Invoices2001Slovakia_Copy of 05-12  KH trung han 2016-2020 - Liem Thinh edited (1)" xfId="2275"/>
    <cellStyle name="Dziesiętny_Invoices2001Slovakia_Copy of 05-12  KH trung han 2016-2020 - Liem Thinh edited (1)" xfId="2276"/>
    <cellStyle name="Dziesietny_Invoices2001Slovakia_d-uong+TDT" xfId="2277"/>
    <cellStyle name="Dziesiętny_Invoices2001Slovakia_KH TPCP 2016-2020 (tong hop)" xfId="2278"/>
    <cellStyle name="Dziesietny_Invoices2001Slovakia_Nha bao ve(28-7-05)" xfId="2279"/>
    <cellStyle name="Dziesiętny_Invoices2001Slovakia_Nha bao ve(28-7-05)" xfId="2280"/>
    <cellStyle name="Dziesietny_Invoices2001Slovakia_NHA de xe nguyen du" xfId="2281"/>
    <cellStyle name="Dziesiętny_Invoices2001Slovakia_NHA de xe nguyen du" xfId="2282"/>
    <cellStyle name="Dziesietny_Invoices2001Slovakia_Nhalamviec VTC(25-1-05)" xfId="2283"/>
    <cellStyle name="Dziesiętny_Invoices2001Slovakia_Nhalamviec VTC(25-1-05)" xfId="2284"/>
    <cellStyle name="Dziesietny_Invoices2001Slovakia_Nhu cau von ung truoc 2011 Tha h Hoa + Nge An gui TW" xfId="2285"/>
    <cellStyle name="Dziesiętny_Invoices2001Slovakia_TDT KHANH HOA" xfId="2286"/>
    <cellStyle name="Dziesietny_Invoices2001Slovakia_TDT KHANH HOA_Tong hop Cac tuyen(9-1-06)" xfId="2287"/>
    <cellStyle name="Dziesiętny_Invoices2001Slovakia_TDT KHANH HOA_Tong hop Cac tuyen(9-1-06)" xfId="2288"/>
    <cellStyle name="Dziesietny_Invoices2001Slovakia_TDT quangngai" xfId="2289"/>
    <cellStyle name="Dziesiętny_Invoices2001Slovakia_TDT quangngai" xfId="2290"/>
    <cellStyle name="Dziesietny_Invoices2001Slovakia_TMDT(10-5-06)" xfId="2291"/>
    <cellStyle name="e" xfId="2292"/>
    <cellStyle name="Enter Currency (0)" xfId="2293"/>
    <cellStyle name="Enter Currency (0) 10" xfId="2294"/>
    <cellStyle name="Enter Currency (0) 11" xfId="2295"/>
    <cellStyle name="Enter Currency (0) 12" xfId="2296"/>
    <cellStyle name="Enter Currency (0) 13" xfId="2297"/>
    <cellStyle name="Enter Currency (0) 14" xfId="2298"/>
    <cellStyle name="Enter Currency (0) 15" xfId="2299"/>
    <cellStyle name="Enter Currency (0) 16" xfId="2300"/>
    <cellStyle name="Enter Currency (0) 2" xfId="2301"/>
    <cellStyle name="Enter Currency (0) 3" xfId="2302"/>
    <cellStyle name="Enter Currency (0) 4" xfId="2303"/>
    <cellStyle name="Enter Currency (0) 5" xfId="2304"/>
    <cellStyle name="Enter Currency (0) 6" xfId="2305"/>
    <cellStyle name="Enter Currency (0) 7" xfId="2306"/>
    <cellStyle name="Enter Currency (0) 8" xfId="2307"/>
    <cellStyle name="Enter Currency (0) 9" xfId="2308"/>
    <cellStyle name="Enter Currency (2)" xfId="2309"/>
    <cellStyle name="Enter Currency (2) 10" xfId="2310"/>
    <cellStyle name="Enter Currency (2) 11" xfId="2311"/>
    <cellStyle name="Enter Currency (2) 12" xfId="2312"/>
    <cellStyle name="Enter Currency (2) 13" xfId="2313"/>
    <cellStyle name="Enter Currency (2) 14" xfId="2314"/>
    <cellStyle name="Enter Currency (2) 15" xfId="2315"/>
    <cellStyle name="Enter Currency (2) 16" xfId="2316"/>
    <cellStyle name="Enter Currency (2) 2" xfId="2317"/>
    <cellStyle name="Enter Currency (2) 3" xfId="2318"/>
    <cellStyle name="Enter Currency (2) 4" xfId="2319"/>
    <cellStyle name="Enter Currency (2) 5" xfId="2320"/>
    <cellStyle name="Enter Currency (2) 6" xfId="2321"/>
    <cellStyle name="Enter Currency (2) 7" xfId="2322"/>
    <cellStyle name="Enter Currency (2) 8" xfId="2323"/>
    <cellStyle name="Enter Currency (2) 9" xfId="2324"/>
    <cellStyle name="Enter Units (0)" xfId="2325"/>
    <cellStyle name="Enter Units (0) 10" xfId="2326"/>
    <cellStyle name="Enter Units (0) 11" xfId="2327"/>
    <cellStyle name="Enter Units (0) 12" xfId="2328"/>
    <cellStyle name="Enter Units (0) 13" xfId="2329"/>
    <cellStyle name="Enter Units (0) 14" xfId="2330"/>
    <cellStyle name="Enter Units (0) 15" xfId="2331"/>
    <cellStyle name="Enter Units (0) 16" xfId="2332"/>
    <cellStyle name="Enter Units (0) 2" xfId="2333"/>
    <cellStyle name="Enter Units (0) 3" xfId="2334"/>
    <cellStyle name="Enter Units (0) 4" xfId="2335"/>
    <cellStyle name="Enter Units (0) 5" xfId="2336"/>
    <cellStyle name="Enter Units (0) 6" xfId="2337"/>
    <cellStyle name="Enter Units (0) 7" xfId="2338"/>
    <cellStyle name="Enter Units (0) 8" xfId="2339"/>
    <cellStyle name="Enter Units (0) 9" xfId="2340"/>
    <cellStyle name="Enter Units (1)" xfId="2341"/>
    <cellStyle name="Enter Units (1) 10" xfId="2342"/>
    <cellStyle name="Enter Units (1) 11" xfId="2343"/>
    <cellStyle name="Enter Units (1) 12" xfId="2344"/>
    <cellStyle name="Enter Units (1) 13" xfId="2345"/>
    <cellStyle name="Enter Units (1) 14" xfId="2346"/>
    <cellStyle name="Enter Units (1) 15" xfId="2347"/>
    <cellStyle name="Enter Units (1) 16" xfId="2348"/>
    <cellStyle name="Enter Units (1) 2" xfId="2349"/>
    <cellStyle name="Enter Units (1) 3" xfId="2350"/>
    <cellStyle name="Enter Units (1) 4" xfId="2351"/>
    <cellStyle name="Enter Units (1) 5" xfId="2352"/>
    <cellStyle name="Enter Units (1) 6" xfId="2353"/>
    <cellStyle name="Enter Units (1) 7" xfId="2354"/>
    <cellStyle name="Enter Units (1) 8" xfId="2355"/>
    <cellStyle name="Enter Units (1) 9" xfId="2356"/>
    <cellStyle name="Enter Units (2)" xfId="2357"/>
    <cellStyle name="Enter Units (2) 10" xfId="2358"/>
    <cellStyle name="Enter Units (2) 11" xfId="2359"/>
    <cellStyle name="Enter Units (2) 12" xfId="2360"/>
    <cellStyle name="Enter Units (2) 13" xfId="2361"/>
    <cellStyle name="Enter Units (2) 14" xfId="2362"/>
    <cellStyle name="Enter Units (2) 15" xfId="2363"/>
    <cellStyle name="Enter Units (2) 16" xfId="2364"/>
    <cellStyle name="Enter Units (2) 2" xfId="2365"/>
    <cellStyle name="Enter Units (2) 3" xfId="2366"/>
    <cellStyle name="Enter Units (2) 4" xfId="2367"/>
    <cellStyle name="Enter Units (2) 5" xfId="2368"/>
    <cellStyle name="Enter Units (2) 6" xfId="2369"/>
    <cellStyle name="Enter Units (2) 7" xfId="2370"/>
    <cellStyle name="Enter Units (2) 8" xfId="2371"/>
    <cellStyle name="Enter Units (2) 9" xfId="2372"/>
    <cellStyle name="Entered" xfId="2373"/>
    <cellStyle name="Euro" xfId="54"/>
    <cellStyle name="Euro 10" xfId="2374"/>
    <cellStyle name="Euro 11" xfId="2375"/>
    <cellStyle name="Euro 12" xfId="2376"/>
    <cellStyle name="Euro 13" xfId="2377"/>
    <cellStyle name="Euro 14" xfId="2378"/>
    <cellStyle name="Euro 15" xfId="2379"/>
    <cellStyle name="Euro 16" xfId="2380"/>
    <cellStyle name="Euro 2" xfId="2381"/>
    <cellStyle name="Euro 3" xfId="2382"/>
    <cellStyle name="Euro 4" xfId="2383"/>
    <cellStyle name="Euro 5" xfId="2384"/>
    <cellStyle name="Euro 6" xfId="2385"/>
    <cellStyle name="Euro 7" xfId="2386"/>
    <cellStyle name="Euro 8" xfId="2387"/>
    <cellStyle name="Euro 9" xfId="2388"/>
    <cellStyle name="Excel Built-in Normal" xfId="2389"/>
    <cellStyle name="Explanatory Text 2" xfId="2390"/>
    <cellStyle name="f" xfId="2391"/>
    <cellStyle name="f_Danhmuc_Quyhoach2009" xfId="2392"/>
    <cellStyle name="f_Danhmuc_Quyhoach2009 2" xfId="2393"/>
    <cellStyle name="f_Danhmuc_Quyhoach2009 2 2" xfId="2394"/>
    <cellStyle name="Fixed" xfId="55"/>
    <cellStyle name="Fixed 10" xfId="2395"/>
    <cellStyle name="Fixed 11" xfId="2396"/>
    <cellStyle name="Fixed 12" xfId="2397"/>
    <cellStyle name="Fixed 13" xfId="2398"/>
    <cellStyle name="Fixed 14" xfId="2399"/>
    <cellStyle name="Fixed 15" xfId="2400"/>
    <cellStyle name="Fixed 16" xfId="2401"/>
    <cellStyle name="Fixed 2" xfId="2402"/>
    <cellStyle name="Fixed 2 2" xfId="2403"/>
    <cellStyle name="Fixed 3" xfId="2404"/>
    <cellStyle name="Fixed 4" xfId="2405"/>
    <cellStyle name="Fixed 5" xfId="2406"/>
    <cellStyle name="Fixed 6" xfId="2407"/>
    <cellStyle name="Fixed 7" xfId="2408"/>
    <cellStyle name="Fixed 8" xfId="2409"/>
    <cellStyle name="Fixed 9" xfId="2410"/>
    <cellStyle name="Font Britannic16" xfId="2411"/>
    <cellStyle name="Font Britannic18" xfId="2412"/>
    <cellStyle name="Font CenturyCond 18" xfId="2413"/>
    <cellStyle name="Font Cond20" xfId="2414"/>
    <cellStyle name="Font LucidaSans16" xfId="2415"/>
    <cellStyle name="Font NewCenturyCond18" xfId="2416"/>
    <cellStyle name="Font Ottawa14" xfId="2417"/>
    <cellStyle name="Font Ottawa16" xfId="2418"/>
    <cellStyle name="Good 2" xfId="2419"/>
    <cellStyle name="Grey" xfId="56"/>
    <cellStyle name="Grey 10" xfId="2420"/>
    <cellStyle name="Grey 11" xfId="2421"/>
    <cellStyle name="Grey 12" xfId="2422"/>
    <cellStyle name="Grey 13" xfId="2423"/>
    <cellStyle name="Grey 14" xfId="2424"/>
    <cellStyle name="Grey 15" xfId="2425"/>
    <cellStyle name="Grey 16" xfId="2426"/>
    <cellStyle name="Grey 2" xfId="2427"/>
    <cellStyle name="Grey 3" xfId="2428"/>
    <cellStyle name="Grey 4" xfId="2429"/>
    <cellStyle name="Grey 5" xfId="2430"/>
    <cellStyle name="Grey 6" xfId="2431"/>
    <cellStyle name="Grey 7" xfId="2432"/>
    <cellStyle name="Grey 8" xfId="2433"/>
    <cellStyle name="Grey 9" xfId="2434"/>
    <cellStyle name="Grey_KH TPCP 2016-2020 (tong hop)" xfId="2435"/>
    <cellStyle name="Group" xfId="2436"/>
    <cellStyle name="gia" xfId="2437"/>
    <cellStyle name="H" xfId="2438"/>
    <cellStyle name="ha" xfId="2439"/>
    <cellStyle name="HAI" xfId="2440"/>
    <cellStyle name="Head 1" xfId="2441"/>
    <cellStyle name="HEADER" xfId="57"/>
    <cellStyle name="HEADER 2" xfId="2442"/>
    <cellStyle name="Header1" xfId="58"/>
    <cellStyle name="Header1 2" xfId="2443"/>
    <cellStyle name="Header2" xfId="59"/>
    <cellStyle name="Header2 2" xfId="2444"/>
    <cellStyle name="Heading" xfId="2445"/>
    <cellStyle name="Heading 1 2" xfId="2446"/>
    <cellStyle name="Heading 2 2" xfId="2447"/>
    <cellStyle name="Heading 3 2" xfId="2448"/>
    <cellStyle name="Heading 4 2" xfId="2449"/>
    <cellStyle name="Heading No Underline" xfId="2450"/>
    <cellStyle name="Heading With Underline" xfId="2451"/>
    <cellStyle name="Heading1" xfId="60"/>
    <cellStyle name="Heading2" xfId="61"/>
    <cellStyle name="HEADINGS" xfId="2452"/>
    <cellStyle name="HEADINGSTOP" xfId="2453"/>
    <cellStyle name="headoption" xfId="2454"/>
    <cellStyle name="headoption 2" xfId="2455"/>
    <cellStyle name="headoption 3" xfId="2456"/>
    <cellStyle name="Hoa-Scholl" xfId="2457"/>
    <cellStyle name="Hoa-Scholl 2" xfId="2458"/>
    <cellStyle name="HUY" xfId="2459"/>
    <cellStyle name="i phÝ kh¸c_B¶ng 2" xfId="2460"/>
    <cellStyle name="I.3" xfId="2461"/>
    <cellStyle name="i·0" xfId="2462"/>
    <cellStyle name="i·0 2" xfId="2463"/>
    <cellStyle name="ï-¾È»ê_BiÓu TB" xfId="2464"/>
    <cellStyle name="Input [yellow]" xfId="62"/>
    <cellStyle name="Input [yellow] 10" xfId="2465"/>
    <cellStyle name="Input [yellow] 11" xfId="2466"/>
    <cellStyle name="Input [yellow] 12" xfId="2467"/>
    <cellStyle name="Input [yellow] 13" xfId="2468"/>
    <cellStyle name="Input [yellow] 14" xfId="2469"/>
    <cellStyle name="Input [yellow] 15" xfId="2470"/>
    <cellStyle name="Input [yellow] 16" xfId="2471"/>
    <cellStyle name="Input [yellow] 2" xfId="2472"/>
    <cellStyle name="Input [yellow] 2 2" xfId="2473"/>
    <cellStyle name="Input [yellow] 3" xfId="2474"/>
    <cellStyle name="Input [yellow] 4" xfId="2475"/>
    <cellStyle name="Input [yellow] 5" xfId="2476"/>
    <cellStyle name="Input [yellow] 6" xfId="2477"/>
    <cellStyle name="Input [yellow] 7" xfId="2478"/>
    <cellStyle name="Input [yellow] 8" xfId="2479"/>
    <cellStyle name="Input [yellow] 9" xfId="2480"/>
    <cellStyle name="Input [yellow]_KH TPCP 2016-2020 (tong hop)" xfId="2481"/>
    <cellStyle name="Input 2" xfId="2482"/>
    <cellStyle name="Input 3" xfId="2483"/>
    <cellStyle name="Input 4" xfId="2484"/>
    <cellStyle name="Input 5" xfId="2485"/>
    <cellStyle name="Input 6" xfId="2486"/>
    <cellStyle name="Input 7" xfId="2487"/>
    <cellStyle name="k_TONG HOP KINH PHI" xfId="2488"/>
    <cellStyle name="k_TONG HOP KINH PHI_!1 1 bao cao giao KH ve HTCMT vung TNB   12-12-2011" xfId="2489"/>
    <cellStyle name="k_TONG HOP KINH PHI_Bieu4HTMT" xfId="2490"/>
    <cellStyle name="k_TONG HOP KINH PHI_Bieu4HTMT_!1 1 bao cao giao KH ve HTCMT vung TNB   12-12-2011" xfId="2491"/>
    <cellStyle name="k_TONG HOP KINH PHI_Bieu4HTMT_KH TPCP vung TNB (03-1-2012)" xfId="2492"/>
    <cellStyle name="k_TONG HOP KINH PHI_KH TPCP vung TNB (03-1-2012)" xfId="2493"/>
    <cellStyle name="k_ÿÿÿÿÿ" xfId="2494"/>
    <cellStyle name="k_ÿÿÿÿÿ_!1 1 bao cao giao KH ve HTCMT vung TNB   12-12-2011" xfId="2495"/>
    <cellStyle name="k_ÿÿÿÿÿ_1" xfId="2496"/>
    <cellStyle name="k_ÿÿÿÿÿ_2" xfId="2497"/>
    <cellStyle name="k_ÿÿÿÿÿ_2_!1 1 bao cao giao KH ve HTCMT vung TNB   12-12-2011" xfId="2498"/>
    <cellStyle name="k_ÿÿÿÿÿ_2_Bieu4HTMT" xfId="2499"/>
    <cellStyle name="k_ÿÿÿÿÿ_2_Bieu4HTMT_!1 1 bao cao giao KH ve HTCMT vung TNB   12-12-2011" xfId="2500"/>
    <cellStyle name="k_ÿÿÿÿÿ_2_Bieu4HTMT_KH TPCP vung TNB (03-1-2012)" xfId="2501"/>
    <cellStyle name="k_ÿÿÿÿÿ_2_KH TPCP vung TNB (03-1-2012)" xfId="2502"/>
    <cellStyle name="k_ÿÿÿÿÿ_Bieu4HTMT" xfId="2503"/>
    <cellStyle name="k_ÿÿÿÿÿ_Bieu4HTMT_!1 1 bao cao giao KH ve HTCMT vung TNB   12-12-2011" xfId="2504"/>
    <cellStyle name="k_ÿÿÿÿÿ_Bieu4HTMT_KH TPCP vung TNB (03-1-2012)" xfId="2505"/>
    <cellStyle name="k_ÿÿÿÿÿ_KH TPCP vung TNB (03-1-2012)" xfId="2506"/>
    <cellStyle name="Kiểu 1" xfId="4319"/>
    <cellStyle name="kh¸c_Bang Chi tieu" xfId="2507"/>
    <cellStyle name="khanh" xfId="2508"/>
    <cellStyle name="khung" xfId="2509"/>
    <cellStyle name="Ledger 17 x 11 in" xfId="63"/>
    <cellStyle name="Ledger 17 x 11 in 2" xfId="64"/>
    <cellStyle name="Ledger 17 x 11 in 3" xfId="65"/>
    <cellStyle name="left" xfId="2510"/>
    <cellStyle name="Line" xfId="2511"/>
    <cellStyle name="Link Currency (0)" xfId="2512"/>
    <cellStyle name="Link Currency (0) 10" xfId="2513"/>
    <cellStyle name="Link Currency (0) 11" xfId="2514"/>
    <cellStyle name="Link Currency (0) 12" xfId="2515"/>
    <cellStyle name="Link Currency (0) 13" xfId="2516"/>
    <cellStyle name="Link Currency (0) 14" xfId="2517"/>
    <cellStyle name="Link Currency (0) 15" xfId="2518"/>
    <cellStyle name="Link Currency (0) 16" xfId="2519"/>
    <cellStyle name="Link Currency (0) 2" xfId="2520"/>
    <cellStyle name="Link Currency (0) 3" xfId="2521"/>
    <cellStyle name="Link Currency (0) 4" xfId="2522"/>
    <cellStyle name="Link Currency (0) 5" xfId="2523"/>
    <cellStyle name="Link Currency (0) 6" xfId="2524"/>
    <cellStyle name="Link Currency (0) 7" xfId="2525"/>
    <cellStyle name="Link Currency (0) 8" xfId="2526"/>
    <cellStyle name="Link Currency (0) 9" xfId="2527"/>
    <cellStyle name="Link Currency (2)" xfId="2528"/>
    <cellStyle name="Link Currency (2) 10" xfId="2529"/>
    <cellStyle name="Link Currency (2) 11" xfId="2530"/>
    <cellStyle name="Link Currency (2) 12" xfId="2531"/>
    <cellStyle name="Link Currency (2) 13" xfId="2532"/>
    <cellStyle name="Link Currency (2) 14" xfId="2533"/>
    <cellStyle name="Link Currency (2) 15" xfId="2534"/>
    <cellStyle name="Link Currency (2) 16" xfId="2535"/>
    <cellStyle name="Link Currency (2) 2" xfId="2536"/>
    <cellStyle name="Link Currency (2) 3" xfId="2537"/>
    <cellStyle name="Link Currency (2) 4" xfId="2538"/>
    <cellStyle name="Link Currency (2) 5" xfId="2539"/>
    <cellStyle name="Link Currency (2) 6" xfId="2540"/>
    <cellStyle name="Link Currency (2) 7" xfId="2541"/>
    <cellStyle name="Link Currency (2) 8" xfId="2542"/>
    <cellStyle name="Link Currency (2) 9" xfId="2543"/>
    <cellStyle name="Link Units (0)" xfId="2544"/>
    <cellStyle name="Link Units (0) 10" xfId="2545"/>
    <cellStyle name="Link Units (0) 11" xfId="2546"/>
    <cellStyle name="Link Units (0) 12" xfId="2547"/>
    <cellStyle name="Link Units (0) 13" xfId="2548"/>
    <cellStyle name="Link Units (0) 14" xfId="2549"/>
    <cellStyle name="Link Units (0) 15" xfId="2550"/>
    <cellStyle name="Link Units (0) 16" xfId="2551"/>
    <cellStyle name="Link Units (0) 2" xfId="2552"/>
    <cellStyle name="Link Units (0) 3" xfId="2553"/>
    <cellStyle name="Link Units (0) 4" xfId="2554"/>
    <cellStyle name="Link Units (0) 5" xfId="2555"/>
    <cellStyle name="Link Units (0) 6" xfId="2556"/>
    <cellStyle name="Link Units (0) 7" xfId="2557"/>
    <cellStyle name="Link Units (0) 8" xfId="2558"/>
    <cellStyle name="Link Units (0) 9" xfId="2559"/>
    <cellStyle name="Link Units (1)" xfId="2560"/>
    <cellStyle name="Link Units (1) 10" xfId="2561"/>
    <cellStyle name="Link Units (1) 11" xfId="2562"/>
    <cellStyle name="Link Units (1) 12" xfId="2563"/>
    <cellStyle name="Link Units (1) 13" xfId="2564"/>
    <cellStyle name="Link Units (1) 14" xfId="2565"/>
    <cellStyle name="Link Units (1) 15" xfId="2566"/>
    <cellStyle name="Link Units (1) 16" xfId="2567"/>
    <cellStyle name="Link Units (1) 2" xfId="2568"/>
    <cellStyle name="Link Units (1) 3" xfId="2569"/>
    <cellStyle name="Link Units (1) 4" xfId="2570"/>
    <cellStyle name="Link Units (1) 5" xfId="2571"/>
    <cellStyle name="Link Units (1) 6" xfId="2572"/>
    <cellStyle name="Link Units (1) 7" xfId="2573"/>
    <cellStyle name="Link Units (1) 8" xfId="2574"/>
    <cellStyle name="Link Units (1) 9" xfId="2575"/>
    <cellStyle name="Link Units (2)" xfId="2576"/>
    <cellStyle name="Link Units (2) 10" xfId="2577"/>
    <cellStyle name="Link Units (2) 11" xfId="2578"/>
    <cellStyle name="Link Units (2) 12" xfId="2579"/>
    <cellStyle name="Link Units (2) 13" xfId="2580"/>
    <cellStyle name="Link Units (2) 14" xfId="2581"/>
    <cellStyle name="Link Units (2) 15" xfId="2582"/>
    <cellStyle name="Link Units (2) 16" xfId="2583"/>
    <cellStyle name="Link Units (2) 2" xfId="2584"/>
    <cellStyle name="Link Units (2) 3" xfId="2585"/>
    <cellStyle name="Link Units (2) 4" xfId="2586"/>
    <cellStyle name="Link Units (2) 5" xfId="2587"/>
    <cellStyle name="Link Units (2) 6" xfId="2588"/>
    <cellStyle name="Link Units (2) 7" xfId="2589"/>
    <cellStyle name="Link Units (2) 8" xfId="2590"/>
    <cellStyle name="Link Units (2) 9" xfId="2591"/>
    <cellStyle name="Linked Cell 2" xfId="2592"/>
    <cellStyle name="Loai CBDT" xfId="2593"/>
    <cellStyle name="Loai CT" xfId="2594"/>
    <cellStyle name="Loai GD" xfId="2595"/>
    <cellStyle name="MAU" xfId="2596"/>
    <cellStyle name="MAU 2" xfId="2597"/>
    <cellStyle name="Migliaia (0)_CALPREZZ" xfId="66"/>
    <cellStyle name="Migliaia_ PESO ELETTR." xfId="67"/>
    <cellStyle name="Millares [0]_Well Timing" xfId="68"/>
    <cellStyle name="Millares_Well Timing" xfId="69"/>
    <cellStyle name="Milliers [0]_      " xfId="2598"/>
    <cellStyle name="Milliers_      " xfId="2599"/>
    <cellStyle name="Model" xfId="70"/>
    <cellStyle name="Model 2" xfId="2600"/>
    <cellStyle name="moi" xfId="71"/>
    <cellStyle name="moi 2" xfId="2601"/>
    <cellStyle name="moi 3" xfId="2602"/>
    <cellStyle name="Moneda [0]_Well Timing" xfId="72"/>
    <cellStyle name="Moneda_Well Timing" xfId="73"/>
    <cellStyle name="Monétaire [0]_      " xfId="2603"/>
    <cellStyle name="Monétaire_      " xfId="2604"/>
    <cellStyle name="n" xfId="74"/>
    <cellStyle name="Neutral 2" xfId="2605"/>
    <cellStyle name="New" xfId="2606"/>
    <cellStyle name="New Times Roman" xfId="2607"/>
    <cellStyle name="no dec" xfId="2608"/>
    <cellStyle name="no dec 2" xfId="2609"/>
    <cellStyle name="no dec 2 2" xfId="2610"/>
    <cellStyle name="ÑONVÒ" xfId="2611"/>
    <cellStyle name="ÑONVÒ 2" xfId="2612"/>
    <cellStyle name="Normal" xfId="0" builtinId="0"/>
    <cellStyle name="Normal - Style1" xfId="75"/>
    <cellStyle name="Normal - Style1 2" xfId="2613"/>
    <cellStyle name="Normal - Style1 3" xfId="2614"/>
    <cellStyle name="Normal - Style1_KH TPCP 2016-2020 (tong hop)" xfId="2615"/>
    <cellStyle name="Normal - 유형1" xfId="2616"/>
    <cellStyle name="Normal 10" xfId="2617"/>
    <cellStyle name="Normal 10 2" xfId="2618"/>
    <cellStyle name="Normal 10 2 2" xfId="4286"/>
    <cellStyle name="Normal 10 3" xfId="2619"/>
    <cellStyle name="Normal 10 3 2" xfId="2620"/>
    <cellStyle name="Normal 10 3 3" xfId="4287"/>
    <cellStyle name="Normal 10 4" xfId="2621"/>
    <cellStyle name="Normal 10 4 10" xfId="4330"/>
    <cellStyle name="Normal 10 5" xfId="2622"/>
    <cellStyle name="Normal 10 6" xfId="2623"/>
    <cellStyle name="Normal 10 7" xfId="4288"/>
    <cellStyle name="Normal 10 8" xfId="4272"/>
    <cellStyle name="Normal 10 8 2" xfId="4289"/>
    <cellStyle name="Normal 10 9" xfId="4290"/>
    <cellStyle name="Normal 10_05-12  KH trung han 2016-2020 - Liem Thinh edited" xfId="2624"/>
    <cellStyle name="Normal 11" xfId="2625"/>
    <cellStyle name="Normal 11 2" xfId="2626"/>
    <cellStyle name="Normal 11 2 2" xfId="2627"/>
    <cellStyle name="Normal 11 3" xfId="2628"/>
    <cellStyle name="Normal 11 3 2" xfId="2629"/>
    <cellStyle name="Normal 11 3 3" xfId="2630"/>
    <cellStyle name="Normal 11 3 4" xfId="2631"/>
    <cellStyle name="Normal 12" xfId="2632"/>
    <cellStyle name="Normal 12 2" xfId="2633"/>
    <cellStyle name="Normal 12 3" xfId="2634"/>
    <cellStyle name="Normal 13" xfId="2635"/>
    <cellStyle name="Normal 13 2" xfId="2636"/>
    <cellStyle name="Normal 14" xfId="2637"/>
    <cellStyle name="Normal 14 2" xfId="2638"/>
    <cellStyle name="Normal 14 3" xfId="2639"/>
    <cellStyle name="Normal 15" xfId="2640"/>
    <cellStyle name="Normal 15 2" xfId="2641"/>
    <cellStyle name="Normal 15 3" xfId="2642"/>
    <cellStyle name="Normal 16" xfId="2643"/>
    <cellStyle name="Normal 16 2" xfId="2644"/>
    <cellStyle name="Normal 16 2 2" xfId="2645"/>
    <cellStyle name="Normal 16 2 2 2" xfId="2646"/>
    <cellStyle name="Normal 16 2 3" xfId="2647"/>
    <cellStyle name="Normal 16 2 3 2" xfId="2648"/>
    <cellStyle name="Normal 16 2 4" xfId="2649"/>
    <cellStyle name="Normal 16 3" xfId="2650"/>
    <cellStyle name="Normal 16 4" xfId="2651"/>
    <cellStyle name="Normal 16 4 2" xfId="2652"/>
    <cellStyle name="Normal 16 5" xfId="2653"/>
    <cellStyle name="Normal 16 5 2" xfId="2654"/>
    <cellStyle name="Normal 16 6" xfId="4328"/>
    <cellStyle name="Normal 17" xfId="2655"/>
    <cellStyle name="Normal 17 2" xfId="2656"/>
    <cellStyle name="Normal 17 3 2" xfId="2657"/>
    <cellStyle name="Normal 17 3 2 2" xfId="2658"/>
    <cellStyle name="Normal 17 3 2 2 2" xfId="2659"/>
    <cellStyle name="Normal 17 3 2 3" xfId="2660"/>
    <cellStyle name="Normal 17 3 2 3 2" xfId="2661"/>
    <cellStyle name="Normal 17 3 2 4" xfId="2662"/>
    <cellStyle name="Normal 18" xfId="2663"/>
    <cellStyle name="Normal 18 2" xfId="2664"/>
    <cellStyle name="Normal 18 2 2" xfId="2665"/>
    <cellStyle name="Normal 18 3" xfId="2666"/>
    <cellStyle name="Normal 18_05-12  KH trung han 2016-2020 - Liem Thinh edited" xfId="2667"/>
    <cellStyle name="Normal 19" xfId="2668"/>
    <cellStyle name="Normal 19 2" xfId="2669"/>
    <cellStyle name="Normal 19 2 2" xfId="4316"/>
    <cellStyle name="Normal 19 3" xfId="2670"/>
    <cellStyle name="Normal 2" xfId="6"/>
    <cellStyle name="Normal 2 10" xfId="2671"/>
    <cellStyle name="Normal 2 10 2" xfId="2672"/>
    <cellStyle name="Normal 2 11" xfId="2673"/>
    <cellStyle name="Normal 2 11 2" xfId="2674"/>
    <cellStyle name="Normal 2 12" xfId="2675"/>
    <cellStyle name="Normal 2 12 2" xfId="2676"/>
    <cellStyle name="Normal 2 13" xfId="2677"/>
    <cellStyle name="Normal 2 13 2" xfId="2678"/>
    <cellStyle name="Normal 2 14" xfId="2679"/>
    <cellStyle name="Normal 2 14 2" xfId="2680"/>
    <cellStyle name="Normal 2 14_Phuongangiao 1-giaoxulykythuat" xfId="2681"/>
    <cellStyle name="Normal 2 15" xfId="2682"/>
    <cellStyle name="Normal 2 16" xfId="2683"/>
    <cellStyle name="Normal 2 17" xfId="2684"/>
    <cellStyle name="Normal 2 18" xfId="2685"/>
    <cellStyle name="Normal 2 19" xfId="2686"/>
    <cellStyle name="Normal 2 2" xfId="7"/>
    <cellStyle name="Normal 2 2 10" xfId="2687"/>
    <cellStyle name="Normal 2 2 10 2" xfId="2688"/>
    <cellStyle name="Normal 2 2 11" xfId="2689"/>
    <cellStyle name="Normal 2 2 12" xfId="2690"/>
    <cellStyle name="Normal 2 2 13" xfId="2691"/>
    <cellStyle name="Normal 2 2 14" xfId="2692"/>
    <cellStyle name="Normal 2 2 15" xfId="2693"/>
    <cellStyle name="Normal 2 2 2" xfId="2694"/>
    <cellStyle name="Normal 2 2 2 2" xfId="2695"/>
    <cellStyle name="Normal 2 2 2 3" xfId="2696"/>
    <cellStyle name="Normal 2 2 3" xfId="2697"/>
    <cellStyle name="Normal 2 2 4" xfId="2698"/>
    <cellStyle name="Normal 2 2 4 2" xfId="2699"/>
    <cellStyle name="Normal 2 2 4 3" xfId="2700"/>
    <cellStyle name="Normal 2 2 5" xfId="2701"/>
    <cellStyle name="Normal 2 2 6" xfId="2702"/>
    <cellStyle name="Normal 2 2 7" xfId="2703"/>
    <cellStyle name="Normal 2 2 8" xfId="2704"/>
    <cellStyle name="Normal 2 2 9" xfId="2705"/>
    <cellStyle name="Normal 2 2_Bieu chi tiet tang quy mo, dch ky thuat 4" xfId="2706"/>
    <cellStyle name="Normal 2 20" xfId="2707"/>
    <cellStyle name="Normal 2 21" xfId="2708"/>
    <cellStyle name="Normal 2 22" xfId="2709"/>
    <cellStyle name="Normal 2 23" xfId="2710"/>
    <cellStyle name="Normal 2 24" xfId="2711"/>
    <cellStyle name="Normal 2 25" xfId="2712"/>
    <cellStyle name="Normal 2 25 2" xfId="4291"/>
    <cellStyle name="Normal 2 26" xfId="2713"/>
    <cellStyle name="Normal 2 26 2" xfId="2714"/>
    <cellStyle name="Normal 2 27" xfId="2715"/>
    <cellStyle name="Normal 2 28" xfId="4326"/>
    <cellStyle name="Normal 2 3" xfId="8"/>
    <cellStyle name="Normal 2 3 2" xfId="76"/>
    <cellStyle name="Normal 2 3 2 2" xfId="2716"/>
    <cellStyle name="Normal 2 3 3" xfId="2717"/>
    <cellStyle name="Normal 2 32" xfId="2718"/>
    <cellStyle name="Normal 2 4" xfId="2719"/>
    <cellStyle name="Normal 2 4 2" xfId="2720"/>
    <cellStyle name="Normal 2 4 2 2" xfId="2721"/>
    <cellStyle name="Normal 2 4 3" xfId="2722"/>
    <cellStyle name="Normal 2 4 3 2" xfId="2723"/>
    <cellStyle name="Normal 2 5" xfId="2724"/>
    <cellStyle name="Normal 2 5 2" xfId="2725"/>
    <cellStyle name="Normal 2 6" xfId="2726"/>
    <cellStyle name="Normal 2 6 2" xfId="2727"/>
    <cellStyle name="Normal 2 7" xfId="2728"/>
    <cellStyle name="Normal 2 7 2" xfId="2729"/>
    <cellStyle name="Normal 2 8" xfId="2730"/>
    <cellStyle name="Normal 2 8 2" xfId="2731"/>
    <cellStyle name="Normal 2 9" xfId="2732"/>
    <cellStyle name="Normal 2 9 2" xfId="2733"/>
    <cellStyle name="Normal 2_05-12  KH trung han 2016-2020 - Liem Thinh edited" xfId="2734"/>
    <cellStyle name="Normal 20" xfId="2735"/>
    <cellStyle name="Normal 20 2" xfId="2736"/>
    <cellStyle name="Normal 21" xfId="2737"/>
    <cellStyle name="Normal 21 2" xfId="2738"/>
    <cellStyle name="Normal 22" xfId="2739"/>
    <cellStyle name="Normal 22 2" xfId="2740"/>
    <cellStyle name="Normal 22 2 2" xfId="4308"/>
    <cellStyle name="Normal 23" xfId="77"/>
    <cellStyle name="Normal 23 2" xfId="2741"/>
    <cellStyle name="Normal 23 3" xfId="2742"/>
    <cellStyle name="Normal 24" xfId="78"/>
    <cellStyle name="Normal 24 2" xfId="2743"/>
    <cellStyle name="Normal 24 2 2" xfId="2744"/>
    <cellStyle name="Normal 25" xfId="79"/>
    <cellStyle name="Normal 25 2" xfId="2745"/>
    <cellStyle name="Normal 25 3" xfId="2746"/>
    <cellStyle name="Normal 26" xfId="80"/>
    <cellStyle name="Normal 26 2" xfId="2747"/>
    <cellStyle name="Normal 27" xfId="81"/>
    <cellStyle name="Normal 27 2" xfId="2748"/>
    <cellStyle name="Normal 28" xfId="82"/>
    <cellStyle name="Normal 28 2" xfId="2749"/>
    <cellStyle name="Normal 28 2 3" xfId="4317"/>
    <cellStyle name="Normal 29" xfId="83"/>
    <cellStyle name="Normal 29 2" xfId="2750"/>
    <cellStyle name="Normal 3" xfId="9"/>
    <cellStyle name="Normal 3 10" xfId="2751"/>
    <cellStyle name="Normal 3 11" xfId="2752"/>
    <cellStyle name="Normal 3 12" xfId="2753"/>
    <cellStyle name="Normal 3 13" xfId="2754"/>
    <cellStyle name="Normal 3 14" xfId="2755"/>
    <cellStyle name="Normal 3 15" xfId="2756"/>
    <cellStyle name="Normal 3 16" xfId="2757"/>
    <cellStyle name="Normal 3 17" xfId="2758"/>
    <cellStyle name="Normal 3 18" xfId="2759"/>
    <cellStyle name="Normal 3 2" xfId="2760"/>
    <cellStyle name="Normal 3 2 2" xfId="2761"/>
    <cellStyle name="Normal 3 2 2 2" xfId="2762"/>
    <cellStyle name="Normal 3 2 3" xfId="2763"/>
    <cellStyle name="Normal 3 2 3 2" xfId="125"/>
    <cellStyle name="Normal 3 2 4" xfId="2764"/>
    <cellStyle name="Normal 3 2 5" xfId="2765"/>
    <cellStyle name="Normal 3 2 5 2" xfId="2766"/>
    <cellStyle name="Normal 3 2 6" xfId="2767"/>
    <cellStyle name="Normal 3 2 6 2" xfId="2768"/>
    <cellStyle name="Normal 3 2 7" xfId="2769"/>
    <cellStyle name="Normal 3 3" xfId="2770"/>
    <cellStyle name="Normal 3 3 2" xfId="2771"/>
    <cellStyle name="Normal 3 4" xfId="2772"/>
    <cellStyle name="Normal 3 4 2" xfId="2773"/>
    <cellStyle name="Normal 3 5" xfId="2774"/>
    <cellStyle name="Normal 3 6" xfId="2775"/>
    <cellStyle name="Normal 3 7" xfId="2776"/>
    <cellStyle name="Normal 3 8" xfId="2777"/>
    <cellStyle name="Normal 3 9" xfId="2778"/>
    <cellStyle name="Normal 3_Bieu TH TPCP Vung TNB ngay 4-1-2012" xfId="2779"/>
    <cellStyle name="Normal 30" xfId="84"/>
    <cellStyle name="Normal 30 2" xfId="2780"/>
    <cellStyle name="Normal 30 2 2" xfId="2781"/>
    <cellStyle name="Normal 30 3" xfId="2782"/>
    <cellStyle name="Normal 30 3 2" xfId="2783"/>
    <cellStyle name="Normal 30 4" xfId="2784"/>
    <cellStyle name="Normal 31" xfId="85"/>
    <cellStyle name="Normal 31 2" xfId="2785"/>
    <cellStyle name="Normal 31 2 2" xfId="2786"/>
    <cellStyle name="Normal 31 3" xfId="2787"/>
    <cellStyle name="Normal 31 3 2" xfId="2788"/>
    <cellStyle name="Normal 31 4" xfId="2789"/>
    <cellStyle name="Normal 32" xfId="86"/>
    <cellStyle name="Normal 32 2" xfId="2790"/>
    <cellStyle name="Normal 32 2 2" xfId="2791"/>
    <cellStyle name="Normal 33" xfId="2792"/>
    <cellStyle name="Normal 33 2" xfId="2793"/>
    <cellStyle name="Normal 34" xfId="2794"/>
    <cellStyle name="Normal 34 2" xfId="4292"/>
    <cellStyle name="Normal 35" xfId="2795"/>
    <cellStyle name="Normal 36" xfId="2796"/>
    <cellStyle name="Normal 37" xfId="2797"/>
    <cellStyle name="Normal 37 2" xfId="2798"/>
    <cellStyle name="Normal 37 2 2" xfId="2799"/>
    <cellStyle name="Normal 37 2 3" xfId="2800"/>
    <cellStyle name="Normal 37 3" xfId="2801"/>
    <cellStyle name="Normal 37 3 2" xfId="2802"/>
    <cellStyle name="Normal 37 4" xfId="2803"/>
    <cellStyle name="Normal 38" xfId="2804"/>
    <cellStyle name="Normal 38 2" xfId="2805"/>
    <cellStyle name="Normal 38 2 2" xfId="2806"/>
    <cellStyle name="Normal 39" xfId="2807"/>
    <cellStyle name="Normal 39 2" xfId="2808"/>
    <cellStyle name="Normal 39 2 2" xfId="2809"/>
    <cellStyle name="Normal 39 3" xfId="2810"/>
    <cellStyle name="Normal 39 3 2" xfId="2811"/>
    <cellStyle name="Normal 4" xfId="10"/>
    <cellStyle name="Normal 4 10" xfId="2812"/>
    <cellStyle name="Normal 4 11" xfId="2813"/>
    <cellStyle name="Normal 4 12" xfId="2814"/>
    <cellStyle name="Normal 4 13" xfId="2815"/>
    <cellStyle name="Normal 4 14" xfId="2816"/>
    <cellStyle name="Normal 4 15" xfId="2817"/>
    <cellStyle name="Normal 4 16" xfId="2818"/>
    <cellStyle name="Normal 4 17" xfId="2819"/>
    <cellStyle name="Normal 4 2" xfId="11"/>
    <cellStyle name="Normal 4 2 2" xfId="2820"/>
    <cellStyle name="Normal 4 3" xfId="2821"/>
    <cellStyle name="Normal 4 4" xfId="2822"/>
    <cellStyle name="Normal 4 5" xfId="2823"/>
    <cellStyle name="Normal 4 6" xfId="2824"/>
    <cellStyle name="Normal 4 7" xfId="2825"/>
    <cellStyle name="Normal 4 8" xfId="2826"/>
    <cellStyle name="Normal 4 9" xfId="2827"/>
    <cellStyle name="Normal 4_Bang bieu" xfId="12"/>
    <cellStyle name="Normal 40" xfId="2828"/>
    <cellStyle name="Normal 41" xfId="2829"/>
    <cellStyle name="Normal 42" xfId="2830"/>
    <cellStyle name="Normal 43" xfId="2831"/>
    <cellStyle name="Normal 44" xfId="2832"/>
    <cellStyle name="Normal 45" xfId="2833"/>
    <cellStyle name="Normal 46" xfId="2834"/>
    <cellStyle name="Normal 46 2" xfId="2835"/>
    <cellStyle name="Normal 47" xfId="2836"/>
    <cellStyle name="Normal 48" xfId="2837"/>
    <cellStyle name="Normal 49" xfId="2838"/>
    <cellStyle name="Normal 5" xfId="13"/>
    <cellStyle name="Normal 5 2" xfId="2839"/>
    <cellStyle name="Normal 5 2 2" xfId="2840"/>
    <cellStyle name="Normal 50" xfId="2841"/>
    <cellStyle name="Normal 51" xfId="2842"/>
    <cellStyle name="Normal 52" xfId="2843"/>
    <cellStyle name="Normal 53" xfId="2844"/>
    <cellStyle name="Normal 54" xfId="2845"/>
    <cellStyle name="Normal 55" xfId="4293"/>
    <cellStyle name="Normal 56" xfId="4297"/>
    <cellStyle name="Normal 57" xfId="4298"/>
    <cellStyle name="Normal 59" xfId="4300"/>
    <cellStyle name="Normal 6" xfId="14"/>
    <cellStyle name="Normal 6 10" xfId="2846"/>
    <cellStyle name="Normal 6 11" xfId="2847"/>
    <cellStyle name="Normal 6 12" xfId="2848"/>
    <cellStyle name="Normal 6 13" xfId="2849"/>
    <cellStyle name="Normal 6 14" xfId="2850"/>
    <cellStyle name="Normal 6 15" xfId="2851"/>
    <cellStyle name="Normal 6 16" xfId="2852"/>
    <cellStyle name="Normal 6 2" xfId="2853"/>
    <cellStyle name="Normal 6 2 2" xfId="2854"/>
    <cellStyle name="Normal 6 3" xfId="2855"/>
    <cellStyle name="Normal 6 4" xfId="2856"/>
    <cellStyle name="Normal 6 5" xfId="2857"/>
    <cellStyle name="Normal 6 6" xfId="2858"/>
    <cellStyle name="Normal 6 7" xfId="2859"/>
    <cellStyle name="Normal 6 8" xfId="2860"/>
    <cellStyle name="Normal 6 9" xfId="2861"/>
    <cellStyle name="Normal 6_TPCP trinh UBND ngay 27-12" xfId="2862"/>
    <cellStyle name="Normal 61" xfId="4303"/>
    <cellStyle name="Normal 7" xfId="15"/>
    <cellStyle name="Normal 7 2" xfId="2863"/>
    <cellStyle name="Normal 7 3" xfId="2864"/>
    <cellStyle name="Normal 7 3 2" xfId="2865"/>
    <cellStyle name="Normal 7 3 3" xfId="2866"/>
    <cellStyle name="Normal 7_!1 1 bao cao giao KH ve HTCMT vung TNB   12-12-2011" xfId="2867"/>
    <cellStyle name="Normal 8" xfId="16"/>
    <cellStyle name="Normal 8 2" xfId="2868"/>
    <cellStyle name="Normal 8 2 2" xfId="2869"/>
    <cellStyle name="Normal 8 2 2 2" xfId="2870"/>
    <cellStyle name="Normal 8 2 3" xfId="2871"/>
    <cellStyle name="Normal 8 2_Phuongangiao 1-giaoxulykythuat" xfId="2872"/>
    <cellStyle name="Normal 8 3" xfId="2873"/>
    <cellStyle name="Normal 8_KH KH2014-TPCP (11-12-2013)-3 ( lay theo DH TPCP 2012-2015 da trinh)" xfId="2874"/>
    <cellStyle name="Normal 80 2" xfId="4294"/>
    <cellStyle name="Normal 9" xfId="17"/>
    <cellStyle name="Normal 9 10" xfId="2875"/>
    <cellStyle name="Normal 9 12" xfId="2876"/>
    <cellStyle name="Normal 9 13" xfId="2877"/>
    <cellStyle name="Normal 9 17" xfId="2878"/>
    <cellStyle name="Normal 9 2" xfId="18"/>
    <cellStyle name="Normal 9 21" xfId="2879"/>
    <cellStyle name="Normal 9 23" xfId="2880"/>
    <cellStyle name="Normal 9 3" xfId="2881"/>
    <cellStyle name="Normal 9 46" xfId="2882"/>
    <cellStyle name="Normal 9 47" xfId="2883"/>
    <cellStyle name="Normal 9 48" xfId="2884"/>
    <cellStyle name="Normal 9 49" xfId="2885"/>
    <cellStyle name="Normal 9 50" xfId="2886"/>
    <cellStyle name="Normal 9 51" xfId="2887"/>
    <cellStyle name="Normal 9 52" xfId="2888"/>
    <cellStyle name="Normal 9_Bieu KH trung han BKH TW" xfId="2889"/>
    <cellStyle name="Normal 91" xfId="4314"/>
    <cellStyle name="Normal_09 05 13 TH nguon KF thuc hien NQ 30a 2" xfId="4311"/>
    <cellStyle name="Normal_Bieu giao KH 2007 (gui chuyen vien)" xfId="4295"/>
    <cellStyle name="Normal_Bieu mau (CV )" xfId="19"/>
    <cellStyle name="Normal_Bieu mau (CV ) 2" xfId="20"/>
    <cellStyle name="Normal_Bieu mau (CV ) 2 2" xfId="4275"/>
    <cellStyle name="Normal_Bieu nhu cau bo tri  TPCP- 2010 -TH" xfId="4313"/>
    <cellStyle name="Normal_Book2" xfId="4324"/>
    <cellStyle name="Normal_Book2_Biểu cân đối nguồn vốn 79 (thang 10 nam 2014)" xfId="4322"/>
    <cellStyle name="Normal_CDT-01 STC" xfId="4306"/>
    <cellStyle name="Normal_KH 2012 ngay 8_7_2011" xfId="4329"/>
    <cellStyle name="Normal_KH PT KTXH năm 2018 Chuẩn" xfId="4307"/>
    <cellStyle name="Normal_Sheet1" xfId="4309"/>
    <cellStyle name="Normal_Sheet2" xfId="4310"/>
    <cellStyle name="Normal1" xfId="87"/>
    <cellStyle name="Normal8" xfId="2890"/>
    <cellStyle name="Normale_ PESO ELETTR." xfId="88"/>
    <cellStyle name="Normalny_Cennik obowiazuje od 06-08-2001 r (1)" xfId="2891"/>
    <cellStyle name="Note 2" xfId="2892"/>
    <cellStyle name="Note 2 2" xfId="2893"/>
    <cellStyle name="Note 3" xfId="2894"/>
    <cellStyle name="Note 3 2" xfId="2895"/>
    <cellStyle name="Note 4" xfId="2896"/>
    <cellStyle name="Note 4 2" xfId="2897"/>
    <cellStyle name="Note 5" xfId="2898"/>
    <cellStyle name="NWM" xfId="2899"/>
    <cellStyle name="nga" xfId="2900"/>
    <cellStyle name="Ò_x000a_Normal_123569" xfId="2901"/>
    <cellStyle name="Ò_x000d_Normal_123569" xfId="2902"/>
    <cellStyle name="Ò_x005f_x000d_Normal_123569" xfId="2903"/>
    <cellStyle name="Ò_x005f_x005f_x005f_x000d_Normal_123569" xfId="2904"/>
    <cellStyle name="Œ…‹æØ‚è [0.00]_ÆÂ¹²" xfId="2905"/>
    <cellStyle name="Œ…‹æØ‚è_laroux" xfId="89"/>
    <cellStyle name="oft Excel]_x000a__x000a_Comment=open=/f ‚ðw’è‚·‚é‚ÆAƒ†[ƒU[’è‹`ŠÖ”‚ðŠÖ”“\‚è•t‚¯‚Ìˆê——‚É“o˜^‚·‚é‚±‚Æ‚ª‚Å‚«‚Ü‚·B_x000a__x000a_Maximized" xfId="2906"/>
    <cellStyle name="oft Excel]_x000a__x000a_Comment=open=/f ‚ðŽw’è‚·‚é‚ÆAƒ†[ƒU[’è‹`ŠÖ”‚ðŠÖ”“\‚è•t‚¯‚Ìˆê——‚É“o˜^‚·‚é‚±‚Æ‚ª‚Å‚«‚Ü‚·B_x000a__x000a_Maximized" xfId="2907"/>
    <cellStyle name="oft Excel]_x000a__x000a_Comment=The open=/f lines load custom functions into the Paste Function list._x000a__x000a_Maximized=2_x000a__x000a_Basics=1_x000a__x000a_A" xfId="2908"/>
    <cellStyle name="oft Excel]_x000a__x000a_Comment=The open=/f lines load custom functions into the Paste Function list._x000a__x000a_Maximized=3_x000a__x000a_Basics=1_x000a__x000a_A" xfId="2909"/>
    <cellStyle name="oft Excel]_x000d__x000a_Comment=open=/f ‚ðw’è‚·‚é‚ÆAƒ†[ƒU[’è‹`ŠÖ”‚ðŠÖ”“\‚è•t‚¯‚Ìˆê——‚É“o˜^‚·‚é‚±‚Æ‚ª‚Å‚«‚Ü‚·B_x000d__x000a_Maximized" xfId="2910"/>
    <cellStyle name="oft Excel]_x000d__x000a_Comment=open=/f ‚ðŽw’è‚·‚é‚ÆAƒ†[ƒU[’è‹`ŠÖ”‚ðŠÖ”“\‚è•t‚¯‚Ìˆê——‚É“o˜^‚·‚é‚±‚Æ‚ª‚Å‚«‚Ü‚·B_x000d__x000a_Maximized" xfId="2911"/>
    <cellStyle name="oft Excel]_x000d__x000a_Comment=The open=/f lines load custom functions into the Paste Function list._x000d__x000a_Maximized=2_x000d__x000a_Basics=1_x000d__x000a_A" xfId="90"/>
    <cellStyle name="oft Excel]_x000d__x000a_Comment=The open=/f lines load custom functions into the Paste Function list._x000d__x000a_Maximized=3_x000d__x000a_Basics=1_x000d__x000a_A" xfId="91"/>
    <cellStyle name="oft Excel]_x005f_x000d__x005f_x000a_Comment=open=/f ‚ðw’è‚·‚é‚ÆAƒ†[ƒU[’è‹`ŠÖ”‚ðŠÖ”“\‚è•t‚¯‚Ìˆê——‚É“o˜^‚·‚é‚±‚Æ‚ª‚Å‚«‚Ü‚·B_x005f_x000d__x005f_x000a_Maximized" xfId="2912"/>
    <cellStyle name="omma [0]_Mktg Prog" xfId="92"/>
    <cellStyle name="ormal_Sheet1_1" xfId="93"/>
    <cellStyle name="Output 2" xfId="2913"/>
    <cellStyle name="p" xfId="2914"/>
    <cellStyle name="paint" xfId="2915"/>
    <cellStyle name="paint 2" xfId="2916"/>
    <cellStyle name="paint_05-12  KH trung han 2016-2020 - Liem Thinh edited" xfId="2917"/>
    <cellStyle name="Pattern" xfId="2918"/>
    <cellStyle name="Pattern 10" xfId="2919"/>
    <cellStyle name="Pattern 11" xfId="2920"/>
    <cellStyle name="Pattern 12" xfId="2921"/>
    <cellStyle name="Pattern 13" xfId="2922"/>
    <cellStyle name="Pattern 14" xfId="2923"/>
    <cellStyle name="Pattern 15" xfId="2924"/>
    <cellStyle name="Pattern 16" xfId="2925"/>
    <cellStyle name="Pattern 2" xfId="2926"/>
    <cellStyle name="Pattern 3" xfId="2927"/>
    <cellStyle name="Pattern 4" xfId="2928"/>
    <cellStyle name="Pattern 5" xfId="2929"/>
    <cellStyle name="Pattern 6" xfId="2930"/>
    <cellStyle name="Pattern 7" xfId="2931"/>
    <cellStyle name="Pattern 8" xfId="2932"/>
    <cellStyle name="Pattern 9" xfId="2933"/>
    <cellStyle name="per.style" xfId="2934"/>
    <cellStyle name="per.style 2" xfId="2935"/>
    <cellStyle name="Percent %" xfId="2936"/>
    <cellStyle name="Percent % Long Underline" xfId="2937"/>
    <cellStyle name="Percent %_Worksheet in  US Financial Statements Ref. Workbook - Single Co" xfId="2938"/>
    <cellStyle name="Percent (0)" xfId="2939"/>
    <cellStyle name="Percent (0) 10" xfId="2940"/>
    <cellStyle name="Percent (0) 11" xfId="2941"/>
    <cellStyle name="Percent (0) 12" xfId="2942"/>
    <cellStyle name="Percent (0) 13" xfId="2943"/>
    <cellStyle name="Percent (0) 14" xfId="2944"/>
    <cellStyle name="Percent (0) 15" xfId="2945"/>
    <cellStyle name="Percent (0) 2" xfId="2946"/>
    <cellStyle name="Percent (0) 3" xfId="2947"/>
    <cellStyle name="Percent (0) 4" xfId="2948"/>
    <cellStyle name="Percent (0) 5" xfId="2949"/>
    <cellStyle name="Percent (0) 6" xfId="2950"/>
    <cellStyle name="Percent (0) 7" xfId="2951"/>
    <cellStyle name="Percent (0) 8" xfId="2952"/>
    <cellStyle name="Percent (0) 9" xfId="2953"/>
    <cellStyle name="Percent [0]" xfId="2954"/>
    <cellStyle name="Percent [0] 10" xfId="2955"/>
    <cellStyle name="Percent [0] 11" xfId="2956"/>
    <cellStyle name="Percent [0] 12" xfId="2957"/>
    <cellStyle name="Percent [0] 13" xfId="2958"/>
    <cellStyle name="Percent [0] 14" xfId="2959"/>
    <cellStyle name="Percent [0] 15" xfId="2960"/>
    <cellStyle name="Percent [0] 16" xfId="2961"/>
    <cellStyle name="Percent [0] 2" xfId="2962"/>
    <cellStyle name="Percent [0] 3" xfId="2963"/>
    <cellStyle name="Percent [0] 4" xfId="2964"/>
    <cellStyle name="Percent [0] 5" xfId="2965"/>
    <cellStyle name="Percent [0] 6" xfId="2966"/>
    <cellStyle name="Percent [0] 7" xfId="2967"/>
    <cellStyle name="Percent [0] 8" xfId="2968"/>
    <cellStyle name="Percent [0] 9" xfId="2969"/>
    <cellStyle name="Percent [00]" xfId="2970"/>
    <cellStyle name="Percent [00] 10" xfId="2971"/>
    <cellStyle name="Percent [00] 11" xfId="2972"/>
    <cellStyle name="Percent [00] 12" xfId="2973"/>
    <cellStyle name="Percent [00] 13" xfId="2974"/>
    <cellStyle name="Percent [00] 14" xfId="2975"/>
    <cellStyle name="Percent [00] 15" xfId="2976"/>
    <cellStyle name="Percent [00] 16" xfId="2977"/>
    <cellStyle name="Percent [00] 2" xfId="2978"/>
    <cellStyle name="Percent [00] 3" xfId="2979"/>
    <cellStyle name="Percent [00] 4" xfId="2980"/>
    <cellStyle name="Percent [00] 5" xfId="2981"/>
    <cellStyle name="Percent [00] 6" xfId="2982"/>
    <cellStyle name="Percent [00] 7" xfId="2983"/>
    <cellStyle name="Percent [00] 8" xfId="2984"/>
    <cellStyle name="Percent [00] 9" xfId="2985"/>
    <cellStyle name="Percent [2]" xfId="94"/>
    <cellStyle name="Percent [2] 10" xfId="2986"/>
    <cellStyle name="Percent [2] 11" xfId="2987"/>
    <cellStyle name="Percent [2] 12" xfId="2988"/>
    <cellStyle name="Percent [2] 13" xfId="2989"/>
    <cellStyle name="Percent [2] 14" xfId="2990"/>
    <cellStyle name="Percent [2] 15" xfId="2991"/>
    <cellStyle name="Percent [2] 16" xfId="2992"/>
    <cellStyle name="Percent [2] 2" xfId="2993"/>
    <cellStyle name="Percent [2] 2 2" xfId="2994"/>
    <cellStyle name="Percent [2] 3" xfId="2995"/>
    <cellStyle name="Percent [2] 4" xfId="2996"/>
    <cellStyle name="Percent [2] 5" xfId="2997"/>
    <cellStyle name="Percent [2] 6" xfId="2998"/>
    <cellStyle name="Percent [2] 7" xfId="2999"/>
    <cellStyle name="Percent [2] 8" xfId="3000"/>
    <cellStyle name="Percent [2] 9" xfId="3001"/>
    <cellStyle name="Percent 0.0%" xfId="3002"/>
    <cellStyle name="Percent 0.0% Long Underline" xfId="3003"/>
    <cellStyle name="Percent 0.00%" xfId="3004"/>
    <cellStyle name="Percent 0.00% Long Underline" xfId="3005"/>
    <cellStyle name="Percent 0.000%" xfId="3006"/>
    <cellStyle name="Percent 0.000% Long Underline" xfId="3007"/>
    <cellStyle name="Percent 10" xfId="3008"/>
    <cellStyle name="Percent 10 2" xfId="3009"/>
    <cellStyle name="Percent 11" xfId="3010"/>
    <cellStyle name="Percent 11 2" xfId="3011"/>
    <cellStyle name="Percent 12" xfId="3012"/>
    <cellStyle name="Percent 12 2" xfId="3013"/>
    <cellStyle name="Percent 13" xfId="3014"/>
    <cellStyle name="Percent 13 2" xfId="3015"/>
    <cellStyle name="Percent 14" xfId="3016"/>
    <cellStyle name="Percent 14 2" xfId="3017"/>
    <cellStyle name="Percent 15" xfId="3018"/>
    <cellStyle name="Percent 16" xfId="3019"/>
    <cellStyle name="Percent 17" xfId="3020"/>
    <cellStyle name="Percent 18" xfId="3021"/>
    <cellStyle name="Percent 19" xfId="3022"/>
    <cellStyle name="Percent 19 2" xfId="3023"/>
    <cellStyle name="Percent 2" xfId="21"/>
    <cellStyle name="Percent 2 2" xfId="3024"/>
    <cellStyle name="Percent 2 2 2" xfId="3025"/>
    <cellStyle name="Percent 2 2 3" xfId="3026"/>
    <cellStyle name="Percent 2 3" xfId="3027"/>
    <cellStyle name="Percent 2 4" xfId="3028"/>
    <cellStyle name="Percent 20" xfId="3029"/>
    <cellStyle name="Percent 20 2" xfId="3030"/>
    <cellStyle name="Percent 21" xfId="3031"/>
    <cellStyle name="Percent 22" xfId="3032"/>
    <cellStyle name="Percent 23" xfId="3033"/>
    <cellStyle name="Percent 3" xfId="3034"/>
    <cellStyle name="Percent 3 2" xfId="3035"/>
    <cellStyle name="Percent 3 3" xfId="3036"/>
    <cellStyle name="Percent 4" xfId="3037"/>
    <cellStyle name="Percent 4 2" xfId="3038"/>
    <cellStyle name="Percent 5" xfId="3039"/>
    <cellStyle name="Percent 5 2" xfId="3040"/>
    <cellStyle name="Percent 6" xfId="3041"/>
    <cellStyle name="Percent 6 2" xfId="3042"/>
    <cellStyle name="Percent 7" xfId="3043"/>
    <cellStyle name="Percent 7 2" xfId="3044"/>
    <cellStyle name="Percent 8" xfId="3045"/>
    <cellStyle name="Percent 8 2" xfId="3046"/>
    <cellStyle name="Percent 9" xfId="3047"/>
    <cellStyle name="Percent 9 2" xfId="3048"/>
    <cellStyle name="PERCENTAGE" xfId="3049"/>
    <cellStyle name="PERCENTAGE 2" xfId="3050"/>
    <cellStyle name="PrePop Currency (0)" xfId="3051"/>
    <cellStyle name="PrePop Currency (0) 10" xfId="3052"/>
    <cellStyle name="PrePop Currency (0) 11" xfId="3053"/>
    <cellStyle name="PrePop Currency (0) 12" xfId="3054"/>
    <cellStyle name="PrePop Currency (0) 13" xfId="3055"/>
    <cellStyle name="PrePop Currency (0) 14" xfId="3056"/>
    <cellStyle name="PrePop Currency (0) 15" xfId="3057"/>
    <cellStyle name="PrePop Currency (0) 16" xfId="3058"/>
    <cellStyle name="PrePop Currency (0) 2" xfId="3059"/>
    <cellStyle name="PrePop Currency (0) 3" xfId="3060"/>
    <cellStyle name="PrePop Currency (0) 4" xfId="3061"/>
    <cellStyle name="PrePop Currency (0) 5" xfId="3062"/>
    <cellStyle name="PrePop Currency (0) 6" xfId="3063"/>
    <cellStyle name="PrePop Currency (0) 7" xfId="3064"/>
    <cellStyle name="PrePop Currency (0) 8" xfId="3065"/>
    <cellStyle name="PrePop Currency (0) 9" xfId="3066"/>
    <cellStyle name="PrePop Currency (2)" xfId="3067"/>
    <cellStyle name="PrePop Currency (2) 10" xfId="3068"/>
    <cellStyle name="PrePop Currency (2) 11" xfId="3069"/>
    <cellStyle name="PrePop Currency (2) 12" xfId="3070"/>
    <cellStyle name="PrePop Currency (2) 13" xfId="3071"/>
    <cellStyle name="PrePop Currency (2) 14" xfId="3072"/>
    <cellStyle name="PrePop Currency (2) 15" xfId="3073"/>
    <cellStyle name="PrePop Currency (2) 16" xfId="3074"/>
    <cellStyle name="PrePop Currency (2) 2" xfId="3075"/>
    <cellStyle name="PrePop Currency (2) 3" xfId="3076"/>
    <cellStyle name="PrePop Currency (2) 4" xfId="3077"/>
    <cellStyle name="PrePop Currency (2) 5" xfId="3078"/>
    <cellStyle name="PrePop Currency (2) 6" xfId="3079"/>
    <cellStyle name="PrePop Currency (2) 7" xfId="3080"/>
    <cellStyle name="PrePop Currency (2) 8" xfId="3081"/>
    <cellStyle name="PrePop Currency (2) 9" xfId="3082"/>
    <cellStyle name="PrePop Units (0)" xfId="3083"/>
    <cellStyle name="PrePop Units (0) 10" xfId="3084"/>
    <cellStyle name="PrePop Units (0) 11" xfId="3085"/>
    <cellStyle name="PrePop Units (0) 12" xfId="3086"/>
    <cellStyle name="PrePop Units (0) 13" xfId="3087"/>
    <cellStyle name="PrePop Units (0) 14" xfId="3088"/>
    <cellStyle name="PrePop Units (0) 15" xfId="3089"/>
    <cellStyle name="PrePop Units (0) 16" xfId="3090"/>
    <cellStyle name="PrePop Units (0) 2" xfId="3091"/>
    <cellStyle name="PrePop Units (0) 3" xfId="3092"/>
    <cellStyle name="PrePop Units (0) 4" xfId="3093"/>
    <cellStyle name="PrePop Units (0) 5" xfId="3094"/>
    <cellStyle name="PrePop Units (0) 6" xfId="3095"/>
    <cellStyle name="PrePop Units (0) 7" xfId="3096"/>
    <cellStyle name="PrePop Units (0) 8" xfId="3097"/>
    <cellStyle name="PrePop Units (0) 9" xfId="3098"/>
    <cellStyle name="PrePop Units (1)" xfId="3099"/>
    <cellStyle name="PrePop Units (1) 10" xfId="3100"/>
    <cellStyle name="PrePop Units (1) 11" xfId="3101"/>
    <cellStyle name="PrePop Units (1) 12" xfId="3102"/>
    <cellStyle name="PrePop Units (1) 13" xfId="3103"/>
    <cellStyle name="PrePop Units (1) 14" xfId="3104"/>
    <cellStyle name="PrePop Units (1) 15" xfId="3105"/>
    <cellStyle name="PrePop Units (1) 16" xfId="3106"/>
    <cellStyle name="PrePop Units (1) 2" xfId="3107"/>
    <cellStyle name="PrePop Units (1) 3" xfId="3108"/>
    <cellStyle name="PrePop Units (1) 4" xfId="3109"/>
    <cellStyle name="PrePop Units (1) 5" xfId="3110"/>
    <cellStyle name="PrePop Units (1) 6" xfId="3111"/>
    <cellStyle name="PrePop Units (1) 7" xfId="3112"/>
    <cellStyle name="PrePop Units (1) 8" xfId="3113"/>
    <cellStyle name="PrePop Units (1) 9" xfId="3114"/>
    <cellStyle name="PrePop Units (2)" xfId="3115"/>
    <cellStyle name="PrePop Units (2) 10" xfId="3116"/>
    <cellStyle name="PrePop Units (2) 11" xfId="3117"/>
    <cellStyle name="PrePop Units (2) 12" xfId="3118"/>
    <cellStyle name="PrePop Units (2) 13" xfId="3119"/>
    <cellStyle name="PrePop Units (2) 14" xfId="3120"/>
    <cellStyle name="PrePop Units (2) 15" xfId="3121"/>
    <cellStyle name="PrePop Units (2) 16" xfId="3122"/>
    <cellStyle name="PrePop Units (2) 2" xfId="3123"/>
    <cellStyle name="PrePop Units (2) 3" xfId="3124"/>
    <cellStyle name="PrePop Units (2) 4" xfId="3125"/>
    <cellStyle name="PrePop Units (2) 5" xfId="3126"/>
    <cellStyle name="PrePop Units (2) 6" xfId="3127"/>
    <cellStyle name="PrePop Units (2) 7" xfId="3128"/>
    <cellStyle name="PrePop Units (2) 8" xfId="3129"/>
    <cellStyle name="PrePop Units (2) 9" xfId="3130"/>
    <cellStyle name="pricing" xfId="3131"/>
    <cellStyle name="pricing 2" xfId="3132"/>
    <cellStyle name="PSChar" xfId="3133"/>
    <cellStyle name="PSHeading" xfId="3134"/>
    <cellStyle name="Quantity" xfId="3135"/>
    <cellStyle name="regstoresfromspecstores" xfId="3136"/>
    <cellStyle name="regstoresfromspecstores 2" xfId="3137"/>
    <cellStyle name="RevList" xfId="3138"/>
    <cellStyle name="rlink_tiªn l­în_x005f_x001b_Hyperlink_TONG HOP KINH PHI" xfId="3139"/>
    <cellStyle name="rmal_ADAdot" xfId="3140"/>
    <cellStyle name="S—_x0008_" xfId="3141"/>
    <cellStyle name="S—_x0008_ 2" xfId="3142"/>
    <cellStyle name="s]_x000a__x000a_spooler=yes_x000a__x000a_load=_x000a__x000a_Beep=yes_x000a__x000a_NullPort=None_x000a__x000a_BorderWidth=3_x000a__x000a_CursorBlinkRate=1200_x000a__x000a_DoubleClickSpeed=452_x000a__x000a_Programs=co" xfId="3143"/>
    <cellStyle name="s]_x000d__x000a_spooler=yes_x000d__x000a_load=_x000d__x000a_Beep=yes_x000d__x000a_NullPort=None_x000d__x000a_BorderWidth=3_x000d__x000a_CursorBlinkRate=1200_x000d__x000a_DoubleClickSpeed=452_x000d__x000a_Programs=co" xfId="95"/>
    <cellStyle name="s]_x005f_x000d__x005f_x000a_spooler=yes_x005f_x000d__x005f_x000a_load=_x005f_x000d__x005f_x000a_Beep=yes_x005f_x000d__x005f_x000a_NullPort=None_x005f_x000d__x005f_x000a_BorderWidth=3_x005f_x000d__x005f_x000a_CursorBlinkRate=1200_x005f_x000d__x005f_x000a_DoubleClickSpeed=452_x005f_x000d__x005f_x000a_Programs=co" xfId="3144"/>
    <cellStyle name="S—_x0008__KH TPCP vung TNB (03-1-2012)" xfId="3145"/>
    <cellStyle name="S—_x005f_x0008_" xfId="3146"/>
    <cellStyle name="SAPBEXaggData" xfId="3147"/>
    <cellStyle name="SAPBEXaggData 2" xfId="3148"/>
    <cellStyle name="SAPBEXaggDataEmph" xfId="3149"/>
    <cellStyle name="SAPBEXaggDataEmph 2" xfId="3150"/>
    <cellStyle name="SAPBEXaggItem" xfId="3151"/>
    <cellStyle name="SAPBEXaggItem 2" xfId="3152"/>
    <cellStyle name="SAPBEXchaText" xfId="3153"/>
    <cellStyle name="SAPBEXchaText 2" xfId="3154"/>
    <cellStyle name="SAPBEXexcBad7" xfId="3155"/>
    <cellStyle name="SAPBEXexcBad7 2" xfId="3156"/>
    <cellStyle name="SAPBEXexcBad8" xfId="3157"/>
    <cellStyle name="SAPBEXexcBad8 2" xfId="3158"/>
    <cellStyle name="SAPBEXexcBad9" xfId="3159"/>
    <cellStyle name="SAPBEXexcBad9 2" xfId="3160"/>
    <cellStyle name="SAPBEXexcCritical4" xfId="3161"/>
    <cellStyle name="SAPBEXexcCritical4 2" xfId="3162"/>
    <cellStyle name="SAPBEXexcCritical5" xfId="3163"/>
    <cellStyle name="SAPBEXexcCritical5 2" xfId="3164"/>
    <cellStyle name="SAPBEXexcCritical6" xfId="3165"/>
    <cellStyle name="SAPBEXexcCritical6 2" xfId="3166"/>
    <cellStyle name="SAPBEXexcGood1" xfId="3167"/>
    <cellStyle name="SAPBEXexcGood1 2" xfId="3168"/>
    <cellStyle name="SAPBEXexcGood2" xfId="3169"/>
    <cellStyle name="SAPBEXexcGood2 2" xfId="3170"/>
    <cellStyle name="SAPBEXexcGood3" xfId="3171"/>
    <cellStyle name="SAPBEXexcGood3 2" xfId="3172"/>
    <cellStyle name="SAPBEXfilterDrill" xfId="3173"/>
    <cellStyle name="SAPBEXfilterDrill 2" xfId="3174"/>
    <cellStyle name="SAPBEXfilterItem" xfId="3175"/>
    <cellStyle name="SAPBEXfilterItem 2" xfId="3176"/>
    <cellStyle name="SAPBEXfilterText" xfId="3177"/>
    <cellStyle name="SAPBEXfilterText 2" xfId="3178"/>
    <cellStyle name="SAPBEXformats" xfId="3179"/>
    <cellStyle name="SAPBEXformats 2" xfId="3180"/>
    <cellStyle name="SAPBEXheaderItem" xfId="3181"/>
    <cellStyle name="SAPBEXheaderItem 2" xfId="3182"/>
    <cellStyle name="SAPBEXheaderText" xfId="3183"/>
    <cellStyle name="SAPBEXheaderText 2" xfId="3184"/>
    <cellStyle name="SAPBEXresData" xfId="3185"/>
    <cellStyle name="SAPBEXresData 2" xfId="3186"/>
    <cellStyle name="SAPBEXresDataEmph" xfId="3187"/>
    <cellStyle name="SAPBEXresDataEmph 2" xfId="3188"/>
    <cellStyle name="SAPBEXresItem" xfId="3189"/>
    <cellStyle name="SAPBEXresItem 2" xfId="3190"/>
    <cellStyle name="SAPBEXstdData" xfId="3191"/>
    <cellStyle name="SAPBEXstdData 2" xfId="3192"/>
    <cellStyle name="SAPBEXstdDataEmph" xfId="3193"/>
    <cellStyle name="SAPBEXstdDataEmph 2" xfId="3194"/>
    <cellStyle name="SAPBEXstdItem" xfId="3195"/>
    <cellStyle name="SAPBEXstdItem 2" xfId="3196"/>
    <cellStyle name="SAPBEXtitle" xfId="3197"/>
    <cellStyle name="SAPBEXtitle 2" xfId="3198"/>
    <cellStyle name="SAPBEXundefined" xfId="3199"/>
    <cellStyle name="SAPBEXundefined 2" xfId="3200"/>
    <cellStyle name="serJet 1200 Series PCL 6" xfId="3201"/>
    <cellStyle name="SHADEDSTORES" xfId="3202"/>
    <cellStyle name="SHADEDSTORES 2" xfId="3203"/>
    <cellStyle name="songuyen" xfId="3204"/>
    <cellStyle name="specstores" xfId="3205"/>
    <cellStyle name="Standard_AAbgleich" xfId="3206"/>
    <cellStyle name="STTDG" xfId="3207"/>
    <cellStyle name="style" xfId="96"/>
    <cellStyle name="Style 1" xfId="97"/>
    <cellStyle name="Style 1 2" xfId="3208"/>
    <cellStyle name="Style 1 3" xfId="3209"/>
    <cellStyle name="Style 1 4" xfId="4320"/>
    <cellStyle name="Style 10" xfId="3210"/>
    <cellStyle name="Style 10 2" xfId="3211"/>
    <cellStyle name="Style 100" xfId="3212"/>
    <cellStyle name="Style 101" xfId="3213"/>
    <cellStyle name="Style 102" xfId="3214"/>
    <cellStyle name="Style 103" xfId="3215"/>
    <cellStyle name="Style 104" xfId="3216"/>
    <cellStyle name="Style 105" xfId="3217"/>
    <cellStyle name="Style 106" xfId="3218"/>
    <cellStyle name="Style 107" xfId="3219"/>
    <cellStyle name="Style 108" xfId="3220"/>
    <cellStyle name="Style 109" xfId="3221"/>
    <cellStyle name="Style 11" xfId="3222"/>
    <cellStyle name="Style 11 2" xfId="3223"/>
    <cellStyle name="Style 110" xfId="3224"/>
    <cellStyle name="Style 111" xfId="3225"/>
    <cellStyle name="Style 112" xfId="3226"/>
    <cellStyle name="Style 113" xfId="3227"/>
    <cellStyle name="Style 114" xfId="3228"/>
    <cellStyle name="Style 115" xfId="3229"/>
    <cellStyle name="Style 116" xfId="3230"/>
    <cellStyle name="Style 117" xfId="3231"/>
    <cellStyle name="Style 118" xfId="3232"/>
    <cellStyle name="Style 119" xfId="3233"/>
    <cellStyle name="Style 12" xfId="3234"/>
    <cellStyle name="Style 12 2" xfId="3235"/>
    <cellStyle name="Style 120" xfId="3236"/>
    <cellStyle name="Style 121" xfId="3237"/>
    <cellStyle name="Style 122" xfId="3238"/>
    <cellStyle name="Style 123" xfId="3239"/>
    <cellStyle name="Style 124" xfId="3240"/>
    <cellStyle name="Style 125" xfId="3241"/>
    <cellStyle name="Style 126" xfId="3242"/>
    <cellStyle name="Style 127" xfId="3243"/>
    <cellStyle name="Style 128" xfId="3244"/>
    <cellStyle name="Style 129" xfId="3245"/>
    <cellStyle name="Style 13" xfId="3246"/>
    <cellStyle name="Style 13 2" xfId="3247"/>
    <cellStyle name="Style 130" xfId="3248"/>
    <cellStyle name="Style 131" xfId="3249"/>
    <cellStyle name="Style 132" xfId="3250"/>
    <cellStyle name="Style 133" xfId="3251"/>
    <cellStyle name="Style 134" xfId="3252"/>
    <cellStyle name="Style 135" xfId="3253"/>
    <cellStyle name="Style 136" xfId="3254"/>
    <cellStyle name="Style 137" xfId="3255"/>
    <cellStyle name="Style 138" xfId="3256"/>
    <cellStyle name="Style 139" xfId="3257"/>
    <cellStyle name="Style 14" xfId="3258"/>
    <cellStyle name="Style 14 2" xfId="3259"/>
    <cellStyle name="Style 140" xfId="3260"/>
    <cellStyle name="Style 141" xfId="3261"/>
    <cellStyle name="Style 142" xfId="3262"/>
    <cellStyle name="Style 143" xfId="3263"/>
    <cellStyle name="Style 144" xfId="3264"/>
    <cellStyle name="Style 145" xfId="3265"/>
    <cellStyle name="Style 146" xfId="3266"/>
    <cellStyle name="Style 147" xfId="3267"/>
    <cellStyle name="Style 148" xfId="3268"/>
    <cellStyle name="Style 149" xfId="3269"/>
    <cellStyle name="Style 15" xfId="3270"/>
    <cellStyle name="Style 15 2" xfId="3271"/>
    <cellStyle name="Style 150" xfId="3272"/>
    <cellStyle name="Style 151" xfId="3273"/>
    <cellStyle name="Style 152" xfId="3274"/>
    <cellStyle name="Style 153" xfId="3275"/>
    <cellStyle name="Style 154" xfId="3276"/>
    <cellStyle name="Style 155" xfId="3277"/>
    <cellStyle name="Style 16" xfId="3278"/>
    <cellStyle name="Style 16 2" xfId="3279"/>
    <cellStyle name="Style 17" xfId="3280"/>
    <cellStyle name="Style 17 2" xfId="3281"/>
    <cellStyle name="Style 18" xfId="3282"/>
    <cellStyle name="Style 18 2" xfId="3283"/>
    <cellStyle name="Style 19" xfId="3284"/>
    <cellStyle name="Style 19 2" xfId="3285"/>
    <cellStyle name="Style 2" xfId="3286"/>
    <cellStyle name="Style 2 2" xfId="3287"/>
    <cellStyle name="Style 20" xfId="3288"/>
    <cellStyle name="Style 20 2" xfId="3289"/>
    <cellStyle name="Style 21" xfId="3290"/>
    <cellStyle name="Style 21 2" xfId="3291"/>
    <cellStyle name="Style 22" xfId="3292"/>
    <cellStyle name="Style 22 2" xfId="3293"/>
    <cellStyle name="Style 23" xfId="3294"/>
    <cellStyle name="Style 23 2" xfId="3295"/>
    <cellStyle name="Style 24" xfId="3296"/>
    <cellStyle name="Style 24 2" xfId="3297"/>
    <cellStyle name="Style 25" xfId="3298"/>
    <cellStyle name="Style 25 2" xfId="3299"/>
    <cellStyle name="Style 26" xfId="3300"/>
    <cellStyle name="Style 26 2" xfId="3301"/>
    <cellStyle name="Style 27" xfId="3302"/>
    <cellStyle name="Style 27 2" xfId="3303"/>
    <cellStyle name="Style 28" xfId="3304"/>
    <cellStyle name="Style 28 2" xfId="3305"/>
    <cellStyle name="Style 29" xfId="3306"/>
    <cellStyle name="Style 29 2" xfId="3307"/>
    <cellStyle name="Style 3" xfId="3308"/>
    <cellStyle name="Style 3 2" xfId="3309"/>
    <cellStyle name="Style 30" xfId="3310"/>
    <cellStyle name="Style 30 2" xfId="3311"/>
    <cellStyle name="Style 31" xfId="3312"/>
    <cellStyle name="Style 31 2" xfId="3313"/>
    <cellStyle name="Style 32" xfId="3314"/>
    <cellStyle name="Style 32 2" xfId="3315"/>
    <cellStyle name="Style 33" xfId="3316"/>
    <cellStyle name="Style 33 2" xfId="3317"/>
    <cellStyle name="Style 34" xfId="3318"/>
    <cellStyle name="Style 34 2" xfId="3319"/>
    <cellStyle name="Style 35" xfId="3320"/>
    <cellStyle name="Style 35 2" xfId="3321"/>
    <cellStyle name="Style 36" xfId="3322"/>
    <cellStyle name="Style 37" xfId="3323"/>
    <cellStyle name="Style 37 2" xfId="3324"/>
    <cellStyle name="Style 38" xfId="3325"/>
    <cellStyle name="Style 38 2" xfId="3326"/>
    <cellStyle name="Style 39" xfId="3327"/>
    <cellStyle name="Style 39 2" xfId="3328"/>
    <cellStyle name="Style 4" xfId="3329"/>
    <cellStyle name="Style 4 2" xfId="3330"/>
    <cellStyle name="Style 40" xfId="3331"/>
    <cellStyle name="Style 40 2" xfId="3332"/>
    <cellStyle name="Style 41" xfId="3333"/>
    <cellStyle name="Style 41 2" xfId="3334"/>
    <cellStyle name="Style 42" xfId="3335"/>
    <cellStyle name="Style 42 2" xfId="3336"/>
    <cellStyle name="Style 43" xfId="3337"/>
    <cellStyle name="Style 43 2" xfId="3338"/>
    <cellStyle name="Style 44" xfId="3339"/>
    <cellStyle name="Style 44 2" xfId="3340"/>
    <cellStyle name="Style 45" xfId="3341"/>
    <cellStyle name="Style 45 2" xfId="3342"/>
    <cellStyle name="Style 46" xfId="3343"/>
    <cellStyle name="Style 46 2" xfId="3344"/>
    <cellStyle name="Style 47" xfId="3345"/>
    <cellStyle name="Style 47 2" xfId="3346"/>
    <cellStyle name="Style 48" xfId="3347"/>
    <cellStyle name="Style 48 2" xfId="3348"/>
    <cellStyle name="Style 49" xfId="3349"/>
    <cellStyle name="Style 49 2" xfId="3350"/>
    <cellStyle name="Style 5" xfId="3351"/>
    <cellStyle name="Style 50" xfId="3352"/>
    <cellStyle name="Style 50 2" xfId="3353"/>
    <cellStyle name="Style 51" xfId="3354"/>
    <cellStyle name="Style 51 2" xfId="3355"/>
    <cellStyle name="Style 52" xfId="3356"/>
    <cellStyle name="Style 52 2" xfId="3357"/>
    <cellStyle name="Style 53" xfId="3358"/>
    <cellStyle name="Style 53 2" xfId="3359"/>
    <cellStyle name="Style 54" xfId="3360"/>
    <cellStyle name="Style 54 2" xfId="3361"/>
    <cellStyle name="Style 55" xfId="3362"/>
    <cellStyle name="Style 55 2" xfId="3363"/>
    <cellStyle name="Style 56" xfId="3364"/>
    <cellStyle name="Style 57" xfId="3365"/>
    <cellStyle name="Style 58" xfId="3366"/>
    <cellStyle name="Style 59" xfId="3367"/>
    <cellStyle name="Style 6" xfId="3368"/>
    <cellStyle name="Style 6 2" xfId="3369"/>
    <cellStyle name="Style 60" xfId="3370"/>
    <cellStyle name="Style 61" xfId="3371"/>
    <cellStyle name="Style 62" xfId="3372"/>
    <cellStyle name="Style 63" xfId="3373"/>
    <cellStyle name="Style 64" xfId="3374"/>
    <cellStyle name="Style 65" xfId="3375"/>
    <cellStyle name="Style 66" xfId="3376"/>
    <cellStyle name="Style 67" xfId="3377"/>
    <cellStyle name="Style 68" xfId="3378"/>
    <cellStyle name="Style 69" xfId="3379"/>
    <cellStyle name="Style 7" xfId="3380"/>
    <cellStyle name="Style 7 2" xfId="3381"/>
    <cellStyle name="Style 70" xfId="3382"/>
    <cellStyle name="Style 71" xfId="3383"/>
    <cellStyle name="Style 72" xfId="3384"/>
    <cellStyle name="Style 73" xfId="3385"/>
    <cellStyle name="Style 74" xfId="3386"/>
    <cellStyle name="Style 75" xfId="3387"/>
    <cellStyle name="Style 76" xfId="3388"/>
    <cellStyle name="Style 77" xfId="3389"/>
    <cellStyle name="Style 78" xfId="3390"/>
    <cellStyle name="Style 79" xfId="3391"/>
    <cellStyle name="Style 8" xfId="3392"/>
    <cellStyle name="Style 8 2" xfId="3393"/>
    <cellStyle name="Style 80" xfId="3394"/>
    <cellStyle name="Style 81" xfId="3395"/>
    <cellStyle name="Style 82" xfId="3396"/>
    <cellStyle name="Style 83" xfId="3397"/>
    <cellStyle name="Style 84" xfId="3398"/>
    <cellStyle name="Style 85" xfId="3399"/>
    <cellStyle name="Style 86" xfId="3400"/>
    <cellStyle name="Style 87" xfId="3401"/>
    <cellStyle name="Style 88" xfId="3402"/>
    <cellStyle name="Style 89" xfId="3403"/>
    <cellStyle name="Style 9" xfId="3404"/>
    <cellStyle name="Style 9 2" xfId="3405"/>
    <cellStyle name="Style 90" xfId="3406"/>
    <cellStyle name="Style 91" xfId="3407"/>
    <cellStyle name="Style 92" xfId="3408"/>
    <cellStyle name="Style 93" xfId="3409"/>
    <cellStyle name="Style 94" xfId="3410"/>
    <cellStyle name="Style 95" xfId="3411"/>
    <cellStyle name="Style 96" xfId="3412"/>
    <cellStyle name="Style 97" xfId="3413"/>
    <cellStyle name="Style 98" xfId="3414"/>
    <cellStyle name="Style 99" xfId="3415"/>
    <cellStyle name="Style Date" xfId="3416"/>
    <cellStyle name="style_1" xfId="3417"/>
    <cellStyle name="subhead" xfId="98"/>
    <cellStyle name="subhead 2" xfId="3418"/>
    <cellStyle name="Subtotal" xfId="3419"/>
    <cellStyle name="symbol" xfId="3420"/>
    <cellStyle name="T" xfId="99"/>
    <cellStyle name="T 2" xfId="3421"/>
    <cellStyle name="T_15_10_2013 BC nhu cau von doi ung ODA (2014-2016) ngay 15102013 Sua" xfId="3422"/>
    <cellStyle name="T_bao cao" xfId="3423"/>
    <cellStyle name="T_bao cao 2" xfId="3424"/>
    <cellStyle name="T_bao cao phan bo KHDT 2011(final)" xfId="3425"/>
    <cellStyle name="T_Bao cao so lieu kiem toan nam 2007 sua" xfId="3426"/>
    <cellStyle name="T_Bao cao so lieu kiem toan nam 2007 sua 2" xfId="3427"/>
    <cellStyle name="T_Bao cao so lieu kiem toan nam 2007 sua_!1 1 bao cao giao KH ve HTCMT vung TNB   12-12-2011" xfId="3428"/>
    <cellStyle name="T_Bao cao so lieu kiem toan nam 2007 sua_!1 1 bao cao giao KH ve HTCMT vung TNB   12-12-2011 2" xfId="3429"/>
    <cellStyle name="T_Bao cao so lieu kiem toan nam 2007 sua_KH TPCP vung TNB (03-1-2012)" xfId="3430"/>
    <cellStyle name="T_Bao cao so lieu kiem toan nam 2007 sua_KH TPCP vung TNB (03-1-2012) 2" xfId="3431"/>
    <cellStyle name="T_bao cao_!1 1 bao cao giao KH ve HTCMT vung TNB   12-12-2011" xfId="3432"/>
    <cellStyle name="T_bao cao_!1 1 bao cao giao KH ve HTCMT vung TNB   12-12-2011 2" xfId="3433"/>
    <cellStyle name="T_bao cao_Bieu4HTMT" xfId="3434"/>
    <cellStyle name="T_bao cao_Bieu4HTMT 2" xfId="3435"/>
    <cellStyle name="T_bao cao_Bieu4HTMT_!1 1 bao cao giao KH ve HTCMT vung TNB   12-12-2011" xfId="3436"/>
    <cellStyle name="T_bao cao_Bieu4HTMT_!1 1 bao cao giao KH ve HTCMT vung TNB   12-12-2011 2" xfId="3437"/>
    <cellStyle name="T_bao cao_Bieu4HTMT_KH TPCP vung TNB (03-1-2012)" xfId="3438"/>
    <cellStyle name="T_bao cao_Bieu4HTMT_KH TPCP vung TNB (03-1-2012) 2" xfId="3439"/>
    <cellStyle name="T_bao cao_KH TPCP vung TNB (03-1-2012)" xfId="3440"/>
    <cellStyle name="T_bao cao_KH TPCP vung TNB (03-1-2012) 2" xfId="3441"/>
    <cellStyle name="T_BBTNG-06" xfId="3442"/>
    <cellStyle name="T_BBTNG-06 2" xfId="3443"/>
    <cellStyle name="T_BBTNG-06_!1 1 bao cao giao KH ve HTCMT vung TNB   12-12-2011" xfId="3444"/>
    <cellStyle name="T_BBTNG-06_!1 1 bao cao giao KH ve HTCMT vung TNB   12-12-2011 2" xfId="3445"/>
    <cellStyle name="T_BBTNG-06_Bieu4HTMT" xfId="3446"/>
    <cellStyle name="T_BBTNG-06_Bieu4HTMT 2" xfId="3447"/>
    <cellStyle name="T_BBTNG-06_Bieu4HTMT_!1 1 bao cao giao KH ve HTCMT vung TNB   12-12-2011" xfId="3448"/>
    <cellStyle name="T_BBTNG-06_Bieu4HTMT_!1 1 bao cao giao KH ve HTCMT vung TNB   12-12-2011 2" xfId="3449"/>
    <cellStyle name="T_BBTNG-06_Bieu4HTMT_KH TPCP vung TNB (03-1-2012)" xfId="3450"/>
    <cellStyle name="T_BBTNG-06_Bieu4HTMT_KH TPCP vung TNB (03-1-2012) 2" xfId="3451"/>
    <cellStyle name="T_BBTNG-06_KH TPCP vung TNB (03-1-2012)" xfId="3452"/>
    <cellStyle name="T_BBTNG-06_KH TPCP vung TNB (03-1-2012) 2" xfId="3453"/>
    <cellStyle name="T_BC  NAM 2007" xfId="3454"/>
    <cellStyle name="T_BC  NAM 2007 2" xfId="3455"/>
    <cellStyle name="T_BC CTMT-2008 Ttinh" xfId="3456"/>
    <cellStyle name="T_BC CTMT-2008 Ttinh 2" xfId="3457"/>
    <cellStyle name="T_BC CTMT-2008 Ttinh_!1 1 bao cao giao KH ve HTCMT vung TNB   12-12-2011" xfId="3458"/>
    <cellStyle name="T_BC CTMT-2008 Ttinh_!1 1 bao cao giao KH ve HTCMT vung TNB   12-12-2011 2" xfId="3459"/>
    <cellStyle name="T_BC CTMT-2008 Ttinh_KH TPCP vung TNB (03-1-2012)" xfId="3460"/>
    <cellStyle name="T_BC CTMT-2008 Ttinh_KH TPCP vung TNB (03-1-2012) 2" xfId="3461"/>
    <cellStyle name="T_BC nhu cau von doi ung ODA nganh NN (BKH)" xfId="3462"/>
    <cellStyle name="T_BC nhu cau von doi ung ODA nganh NN (BKH)_05-12  KH trung han 2016-2020 - Liem Thinh edited" xfId="3463"/>
    <cellStyle name="T_BC nhu cau von doi ung ODA nganh NN (BKH)_Copy of 05-12  KH trung han 2016-2020 - Liem Thinh edited (1)" xfId="3464"/>
    <cellStyle name="T_BC Tai co cau (bieu TH)" xfId="3465"/>
    <cellStyle name="T_BC Tai co cau (bieu TH)_05-12  KH trung han 2016-2020 - Liem Thinh edited" xfId="3466"/>
    <cellStyle name="T_BC Tai co cau (bieu TH)_Copy of 05-12  KH trung han 2016-2020 - Liem Thinh edited (1)" xfId="3467"/>
    <cellStyle name="T_Bieu 4.2 A, B KHCTgiong 2011" xfId="3468"/>
    <cellStyle name="T_Bieu 4.2 A, B KHCTgiong 2011 10" xfId="3469"/>
    <cellStyle name="T_Bieu 4.2 A, B KHCTgiong 2011 11" xfId="3470"/>
    <cellStyle name="T_Bieu 4.2 A, B KHCTgiong 2011 12" xfId="3471"/>
    <cellStyle name="T_Bieu 4.2 A, B KHCTgiong 2011 13" xfId="3472"/>
    <cellStyle name="T_Bieu 4.2 A, B KHCTgiong 2011 14" xfId="3473"/>
    <cellStyle name="T_Bieu 4.2 A, B KHCTgiong 2011 15" xfId="3474"/>
    <cellStyle name="T_Bieu 4.2 A, B KHCTgiong 2011 2" xfId="3475"/>
    <cellStyle name="T_Bieu 4.2 A, B KHCTgiong 2011 3" xfId="3476"/>
    <cellStyle name="T_Bieu 4.2 A, B KHCTgiong 2011 4" xfId="3477"/>
    <cellStyle name="T_Bieu 4.2 A, B KHCTgiong 2011 5" xfId="3478"/>
    <cellStyle name="T_Bieu 4.2 A, B KHCTgiong 2011 6" xfId="3479"/>
    <cellStyle name="T_Bieu 4.2 A, B KHCTgiong 2011 7" xfId="3480"/>
    <cellStyle name="T_Bieu 4.2 A, B KHCTgiong 2011 8" xfId="3481"/>
    <cellStyle name="T_Bieu 4.2 A, B KHCTgiong 2011 9" xfId="3482"/>
    <cellStyle name="T_Bieu mau cong trinh khoi cong moi 3-4" xfId="3483"/>
    <cellStyle name="T_Bieu mau cong trinh khoi cong moi 3-4 2" xfId="3484"/>
    <cellStyle name="T_Bieu mau cong trinh khoi cong moi 3-4_!1 1 bao cao giao KH ve HTCMT vung TNB   12-12-2011" xfId="3485"/>
    <cellStyle name="T_Bieu mau cong trinh khoi cong moi 3-4_!1 1 bao cao giao KH ve HTCMT vung TNB   12-12-2011 2" xfId="3486"/>
    <cellStyle name="T_Bieu mau cong trinh khoi cong moi 3-4_KH TPCP vung TNB (03-1-2012)" xfId="3487"/>
    <cellStyle name="T_Bieu mau cong trinh khoi cong moi 3-4_KH TPCP vung TNB (03-1-2012) 2" xfId="3488"/>
    <cellStyle name="T_Bieu mau danh muc du an thuoc CTMTQG nam 2008" xfId="3489"/>
    <cellStyle name="T_Bieu mau danh muc du an thuoc CTMTQG nam 2008 2" xfId="3490"/>
    <cellStyle name="T_Bieu mau danh muc du an thuoc CTMTQG nam 2008_!1 1 bao cao giao KH ve HTCMT vung TNB   12-12-2011" xfId="3491"/>
    <cellStyle name="T_Bieu mau danh muc du an thuoc CTMTQG nam 2008_!1 1 bao cao giao KH ve HTCMT vung TNB   12-12-2011 2" xfId="3492"/>
    <cellStyle name="T_Bieu mau danh muc du an thuoc CTMTQG nam 2008_KH TPCP vung TNB (03-1-2012)" xfId="3493"/>
    <cellStyle name="T_Bieu mau danh muc du an thuoc CTMTQG nam 2008_KH TPCP vung TNB (03-1-2012) 2" xfId="3494"/>
    <cellStyle name="T_Bieu tong hop nhu cau ung 2011 da chon loc -Mien nui" xfId="3495"/>
    <cellStyle name="T_Bieu tong hop nhu cau ung 2011 da chon loc -Mien nui 2" xfId="3496"/>
    <cellStyle name="T_Bieu tong hop nhu cau ung 2011 da chon loc -Mien nui_!1 1 bao cao giao KH ve HTCMT vung TNB   12-12-2011" xfId="3497"/>
    <cellStyle name="T_Bieu tong hop nhu cau ung 2011 da chon loc -Mien nui_!1 1 bao cao giao KH ve HTCMT vung TNB   12-12-2011 2" xfId="3498"/>
    <cellStyle name="T_Bieu tong hop nhu cau ung 2011 da chon loc -Mien nui_KH TPCP vung TNB (03-1-2012)" xfId="3499"/>
    <cellStyle name="T_Bieu tong hop nhu cau ung 2011 da chon loc -Mien nui_KH TPCP vung TNB (03-1-2012) 2" xfId="3500"/>
    <cellStyle name="T_Bieu3ODA" xfId="3501"/>
    <cellStyle name="T_Bieu3ODA 2" xfId="3502"/>
    <cellStyle name="T_Bieu3ODA_!1 1 bao cao giao KH ve HTCMT vung TNB   12-12-2011" xfId="3503"/>
    <cellStyle name="T_Bieu3ODA_!1 1 bao cao giao KH ve HTCMT vung TNB   12-12-2011 2" xfId="3504"/>
    <cellStyle name="T_Bieu3ODA_1" xfId="3505"/>
    <cellStyle name="T_Bieu3ODA_1 2" xfId="3506"/>
    <cellStyle name="T_Bieu3ODA_1_!1 1 bao cao giao KH ve HTCMT vung TNB   12-12-2011" xfId="3507"/>
    <cellStyle name="T_Bieu3ODA_1_!1 1 bao cao giao KH ve HTCMT vung TNB   12-12-2011 2" xfId="3508"/>
    <cellStyle name="T_Bieu3ODA_1_KH TPCP vung TNB (03-1-2012)" xfId="3509"/>
    <cellStyle name="T_Bieu3ODA_1_KH TPCP vung TNB (03-1-2012) 2" xfId="3510"/>
    <cellStyle name="T_Bieu3ODA_KH TPCP vung TNB (03-1-2012)" xfId="3511"/>
    <cellStyle name="T_Bieu3ODA_KH TPCP vung TNB (03-1-2012) 2" xfId="3512"/>
    <cellStyle name="T_Bieu4HTMT" xfId="3513"/>
    <cellStyle name="T_Bieu4HTMT 2" xfId="3514"/>
    <cellStyle name="T_Bieu4HTMT_!1 1 bao cao giao KH ve HTCMT vung TNB   12-12-2011" xfId="3515"/>
    <cellStyle name="T_Bieu4HTMT_!1 1 bao cao giao KH ve HTCMT vung TNB   12-12-2011 2" xfId="3516"/>
    <cellStyle name="T_Bieu4HTMT_KH TPCP vung TNB (03-1-2012)" xfId="3517"/>
    <cellStyle name="T_Bieu4HTMT_KH TPCP vung TNB (03-1-2012) 2" xfId="3518"/>
    <cellStyle name="T_bo sung von KCH nam 2010 va Du an tre kho khan" xfId="3519"/>
    <cellStyle name="T_bo sung von KCH nam 2010 va Du an tre kho khan 2" xfId="3520"/>
    <cellStyle name="T_bo sung von KCH nam 2010 va Du an tre kho khan_!1 1 bao cao giao KH ve HTCMT vung TNB   12-12-2011" xfId="3521"/>
    <cellStyle name="T_bo sung von KCH nam 2010 va Du an tre kho khan_!1 1 bao cao giao KH ve HTCMT vung TNB   12-12-2011 2" xfId="3522"/>
    <cellStyle name="T_bo sung von KCH nam 2010 va Du an tre kho khan_KH TPCP vung TNB (03-1-2012)" xfId="3523"/>
    <cellStyle name="T_bo sung von KCH nam 2010 va Du an tre kho khan_KH TPCP vung TNB (03-1-2012) 2" xfId="3524"/>
    <cellStyle name="T_Book1" xfId="3525"/>
    <cellStyle name="T_Book1 2" xfId="3526"/>
    <cellStyle name="T_Book1 3" xfId="3527"/>
    <cellStyle name="T_Book1_!1 1 bao cao giao KH ve HTCMT vung TNB   12-12-2011" xfId="3528"/>
    <cellStyle name="T_Book1_!1 1 bao cao giao KH ve HTCMT vung TNB   12-12-2011 2" xfId="3529"/>
    <cellStyle name="T_Book1_1" xfId="3530"/>
    <cellStyle name="T_Book1_1 2" xfId="3531"/>
    <cellStyle name="T_Book1_1_Bieu tong hop nhu cau ung 2011 da chon loc -Mien nui" xfId="3532"/>
    <cellStyle name="T_Book1_1_Bieu tong hop nhu cau ung 2011 da chon loc -Mien nui 2" xfId="3533"/>
    <cellStyle name="T_Book1_1_Bieu tong hop nhu cau ung 2011 da chon loc -Mien nui_!1 1 bao cao giao KH ve HTCMT vung TNB   12-12-2011" xfId="3534"/>
    <cellStyle name="T_Book1_1_Bieu tong hop nhu cau ung 2011 da chon loc -Mien nui_!1 1 bao cao giao KH ve HTCMT vung TNB   12-12-2011 2" xfId="3535"/>
    <cellStyle name="T_Book1_1_Bieu tong hop nhu cau ung 2011 da chon loc -Mien nui_KH TPCP vung TNB (03-1-2012)" xfId="3536"/>
    <cellStyle name="T_Book1_1_Bieu tong hop nhu cau ung 2011 da chon loc -Mien nui_KH TPCP vung TNB (03-1-2012) 2" xfId="3537"/>
    <cellStyle name="T_Book1_1_Bieu3ODA" xfId="3538"/>
    <cellStyle name="T_Book1_1_Bieu3ODA 2" xfId="3539"/>
    <cellStyle name="T_Book1_1_Bieu3ODA_!1 1 bao cao giao KH ve HTCMT vung TNB   12-12-2011" xfId="3540"/>
    <cellStyle name="T_Book1_1_Bieu3ODA_!1 1 bao cao giao KH ve HTCMT vung TNB   12-12-2011 2" xfId="3541"/>
    <cellStyle name="T_Book1_1_Bieu3ODA_KH TPCP vung TNB (03-1-2012)" xfId="3542"/>
    <cellStyle name="T_Book1_1_Bieu3ODA_KH TPCP vung TNB (03-1-2012) 2" xfId="3543"/>
    <cellStyle name="T_Book1_1_CPK" xfId="3544"/>
    <cellStyle name="T_Book1_1_CPK 2" xfId="3545"/>
    <cellStyle name="T_Book1_1_CPK_!1 1 bao cao giao KH ve HTCMT vung TNB   12-12-2011" xfId="3546"/>
    <cellStyle name="T_Book1_1_CPK_!1 1 bao cao giao KH ve HTCMT vung TNB   12-12-2011 2" xfId="3547"/>
    <cellStyle name="T_Book1_1_CPK_Bieu4HTMT" xfId="3548"/>
    <cellStyle name="T_Book1_1_CPK_Bieu4HTMT 2" xfId="3549"/>
    <cellStyle name="T_Book1_1_CPK_Bieu4HTMT_!1 1 bao cao giao KH ve HTCMT vung TNB   12-12-2011" xfId="3550"/>
    <cellStyle name="T_Book1_1_CPK_Bieu4HTMT_!1 1 bao cao giao KH ve HTCMT vung TNB   12-12-2011 2" xfId="3551"/>
    <cellStyle name="T_Book1_1_CPK_Bieu4HTMT_KH TPCP vung TNB (03-1-2012)" xfId="3552"/>
    <cellStyle name="T_Book1_1_CPK_Bieu4HTMT_KH TPCP vung TNB (03-1-2012) 2" xfId="3553"/>
    <cellStyle name="T_Book1_1_CPK_KH TPCP vung TNB (03-1-2012)" xfId="3554"/>
    <cellStyle name="T_Book1_1_CPK_KH TPCP vung TNB (03-1-2012) 2" xfId="3555"/>
    <cellStyle name="T_Book1_1_kien giang 2" xfId="3556"/>
    <cellStyle name="T_Book1_1_kien giang 2 2" xfId="3557"/>
    <cellStyle name="T_Book1_1_KH TPCP vung TNB (03-1-2012)" xfId="3558"/>
    <cellStyle name="T_Book1_1_KH TPCP vung TNB (03-1-2012) 2" xfId="3559"/>
    <cellStyle name="T_Book1_1_Luy ke von ung nam 2011 -Thoa gui ngay 12-8-2012" xfId="3560"/>
    <cellStyle name="T_Book1_1_Luy ke von ung nam 2011 -Thoa gui ngay 12-8-2012 2" xfId="3561"/>
    <cellStyle name="T_Book1_1_Luy ke von ung nam 2011 -Thoa gui ngay 12-8-2012_!1 1 bao cao giao KH ve HTCMT vung TNB   12-12-2011" xfId="3562"/>
    <cellStyle name="T_Book1_1_Luy ke von ung nam 2011 -Thoa gui ngay 12-8-2012_!1 1 bao cao giao KH ve HTCMT vung TNB   12-12-2011 2" xfId="3563"/>
    <cellStyle name="T_Book1_1_Luy ke von ung nam 2011 -Thoa gui ngay 12-8-2012_KH TPCP vung TNB (03-1-2012)" xfId="3564"/>
    <cellStyle name="T_Book1_1_Luy ke von ung nam 2011 -Thoa gui ngay 12-8-2012_KH TPCP vung TNB (03-1-2012) 2" xfId="3565"/>
    <cellStyle name="T_Book1_1_Thiet bi" xfId="3566"/>
    <cellStyle name="T_Book1_1_Thiet bi 2" xfId="3567"/>
    <cellStyle name="T_Book1_1_Thiet bi_!1 1 bao cao giao KH ve HTCMT vung TNB   12-12-2011" xfId="3568"/>
    <cellStyle name="T_Book1_1_Thiet bi_!1 1 bao cao giao KH ve HTCMT vung TNB   12-12-2011 2" xfId="3569"/>
    <cellStyle name="T_Book1_1_Thiet bi_Bieu4HTMT" xfId="3570"/>
    <cellStyle name="T_Book1_1_Thiet bi_Bieu4HTMT 2" xfId="3571"/>
    <cellStyle name="T_Book1_1_Thiet bi_Bieu4HTMT_!1 1 bao cao giao KH ve HTCMT vung TNB   12-12-2011" xfId="3572"/>
    <cellStyle name="T_Book1_1_Thiet bi_Bieu4HTMT_!1 1 bao cao giao KH ve HTCMT vung TNB   12-12-2011 2" xfId="3573"/>
    <cellStyle name="T_Book1_1_Thiet bi_Bieu4HTMT_KH TPCP vung TNB (03-1-2012)" xfId="3574"/>
    <cellStyle name="T_Book1_1_Thiet bi_Bieu4HTMT_KH TPCP vung TNB (03-1-2012) 2" xfId="3575"/>
    <cellStyle name="T_Book1_1_Thiet bi_KH TPCP vung TNB (03-1-2012)" xfId="3576"/>
    <cellStyle name="T_Book1_1_Thiet bi_KH TPCP vung TNB (03-1-2012) 2" xfId="3577"/>
    <cellStyle name="T_Book1_15_10_2013 BC nhu cau von doi ung ODA (2014-2016) ngay 15102013 Sua" xfId="3578"/>
    <cellStyle name="T_Book1_bao cao phan bo KHDT 2011(final)" xfId="3579"/>
    <cellStyle name="T_Book1_bao cao phan bo KHDT 2011(final)_BC nhu cau von doi ung ODA nganh NN (BKH)" xfId="3580"/>
    <cellStyle name="T_Book1_bao cao phan bo KHDT 2011(final)_BC Tai co cau (bieu TH)" xfId="3581"/>
    <cellStyle name="T_Book1_bao cao phan bo KHDT 2011(final)_DK 2014-2015 final" xfId="3582"/>
    <cellStyle name="T_Book1_bao cao phan bo KHDT 2011(final)_DK 2014-2015 new" xfId="3583"/>
    <cellStyle name="T_Book1_bao cao phan bo KHDT 2011(final)_DK KH CBDT 2014 11-11-2013" xfId="3584"/>
    <cellStyle name="T_Book1_bao cao phan bo KHDT 2011(final)_DK KH CBDT 2014 11-11-2013(1)" xfId="3585"/>
    <cellStyle name="T_Book1_bao cao phan bo KHDT 2011(final)_KH 2011-2015" xfId="3586"/>
    <cellStyle name="T_Book1_bao cao phan bo KHDT 2011(final)_tai co cau dau tu (tong hop)1" xfId="3587"/>
    <cellStyle name="T_Book1_BC NQ11-CP - chinh sua lai" xfId="3588"/>
    <cellStyle name="T_Book1_BC NQ11-CP - chinh sua lai 2" xfId="3589"/>
    <cellStyle name="T_Book1_BC NQ11-CP-Quynh sau bieu so3" xfId="3590"/>
    <cellStyle name="T_Book1_BC NQ11-CP-Quynh sau bieu so3 2" xfId="3591"/>
    <cellStyle name="T_Book1_BC nhu cau von doi ung ODA nganh NN (BKH)" xfId="3592"/>
    <cellStyle name="T_Book1_BC nhu cau von doi ung ODA nganh NN (BKH)_05-12  KH trung han 2016-2020 - Liem Thinh edited" xfId="3593"/>
    <cellStyle name="T_Book1_BC nhu cau von doi ung ODA nganh NN (BKH)_Copy of 05-12  KH trung han 2016-2020 - Liem Thinh edited (1)" xfId="3594"/>
    <cellStyle name="T_Book1_BC Tai co cau (bieu TH)" xfId="3595"/>
    <cellStyle name="T_Book1_BC Tai co cau (bieu TH)_05-12  KH trung han 2016-2020 - Liem Thinh edited" xfId="3596"/>
    <cellStyle name="T_Book1_BC Tai co cau (bieu TH)_Copy of 05-12  KH trung han 2016-2020 - Liem Thinh edited (1)" xfId="3597"/>
    <cellStyle name="T_Book1_BC_NQ11-CP_-_Thao_sua_lai" xfId="3598"/>
    <cellStyle name="T_Book1_BC_NQ11-CP_-_Thao_sua_lai 2" xfId="3599"/>
    <cellStyle name="T_Book1_Bieu mau cong trinh khoi cong moi 3-4" xfId="3600"/>
    <cellStyle name="T_Book1_Bieu mau cong trinh khoi cong moi 3-4 2" xfId="3601"/>
    <cellStyle name="T_Book1_Bieu mau cong trinh khoi cong moi 3-4_!1 1 bao cao giao KH ve HTCMT vung TNB   12-12-2011" xfId="3602"/>
    <cellStyle name="T_Book1_Bieu mau cong trinh khoi cong moi 3-4_!1 1 bao cao giao KH ve HTCMT vung TNB   12-12-2011 2" xfId="3603"/>
    <cellStyle name="T_Book1_Bieu mau cong trinh khoi cong moi 3-4_KH TPCP vung TNB (03-1-2012)" xfId="3604"/>
    <cellStyle name="T_Book1_Bieu mau cong trinh khoi cong moi 3-4_KH TPCP vung TNB (03-1-2012) 2" xfId="3605"/>
    <cellStyle name="T_Book1_Bieu mau danh muc du an thuoc CTMTQG nam 2008" xfId="3606"/>
    <cellStyle name="T_Book1_Bieu mau danh muc du an thuoc CTMTQG nam 2008 2" xfId="3607"/>
    <cellStyle name="T_Book1_Bieu mau danh muc du an thuoc CTMTQG nam 2008_!1 1 bao cao giao KH ve HTCMT vung TNB   12-12-2011" xfId="3608"/>
    <cellStyle name="T_Book1_Bieu mau danh muc du an thuoc CTMTQG nam 2008_!1 1 bao cao giao KH ve HTCMT vung TNB   12-12-2011 2" xfId="3609"/>
    <cellStyle name="T_Book1_Bieu mau danh muc du an thuoc CTMTQG nam 2008_KH TPCP vung TNB (03-1-2012)" xfId="3610"/>
    <cellStyle name="T_Book1_Bieu mau danh muc du an thuoc CTMTQG nam 2008_KH TPCP vung TNB (03-1-2012) 2" xfId="3611"/>
    <cellStyle name="T_Book1_Bieu tong hop nhu cau ung 2011 da chon loc -Mien nui" xfId="3612"/>
    <cellStyle name="T_Book1_Bieu tong hop nhu cau ung 2011 da chon loc -Mien nui 2" xfId="3613"/>
    <cellStyle name="T_Book1_Bieu tong hop nhu cau ung 2011 da chon loc -Mien nui_!1 1 bao cao giao KH ve HTCMT vung TNB   12-12-2011" xfId="3614"/>
    <cellStyle name="T_Book1_Bieu tong hop nhu cau ung 2011 da chon loc -Mien nui_!1 1 bao cao giao KH ve HTCMT vung TNB   12-12-2011 2" xfId="3615"/>
    <cellStyle name="T_Book1_Bieu tong hop nhu cau ung 2011 da chon loc -Mien nui_KH TPCP vung TNB (03-1-2012)" xfId="3616"/>
    <cellStyle name="T_Book1_Bieu tong hop nhu cau ung 2011 da chon loc -Mien nui_KH TPCP vung TNB (03-1-2012) 2" xfId="3617"/>
    <cellStyle name="T_Book1_Bieu3ODA" xfId="3618"/>
    <cellStyle name="T_Book1_Bieu3ODA 2" xfId="3619"/>
    <cellStyle name="T_Book1_Bieu3ODA_!1 1 bao cao giao KH ve HTCMT vung TNB   12-12-2011" xfId="3620"/>
    <cellStyle name="T_Book1_Bieu3ODA_!1 1 bao cao giao KH ve HTCMT vung TNB   12-12-2011 2" xfId="3621"/>
    <cellStyle name="T_Book1_Bieu3ODA_1" xfId="3622"/>
    <cellStyle name="T_Book1_Bieu3ODA_1 2" xfId="3623"/>
    <cellStyle name="T_Book1_Bieu3ODA_1_!1 1 bao cao giao KH ve HTCMT vung TNB   12-12-2011" xfId="3624"/>
    <cellStyle name="T_Book1_Bieu3ODA_1_!1 1 bao cao giao KH ve HTCMT vung TNB   12-12-2011 2" xfId="3625"/>
    <cellStyle name="T_Book1_Bieu3ODA_1_KH TPCP vung TNB (03-1-2012)" xfId="3626"/>
    <cellStyle name="T_Book1_Bieu3ODA_1_KH TPCP vung TNB (03-1-2012) 2" xfId="3627"/>
    <cellStyle name="T_Book1_Bieu3ODA_KH TPCP vung TNB (03-1-2012)" xfId="3628"/>
    <cellStyle name="T_Book1_Bieu3ODA_KH TPCP vung TNB (03-1-2012) 2" xfId="3629"/>
    <cellStyle name="T_Book1_Bieu4HTMT" xfId="3630"/>
    <cellStyle name="T_Book1_Bieu4HTMT 2" xfId="3631"/>
    <cellStyle name="T_Book1_Bieu4HTMT_!1 1 bao cao giao KH ve HTCMT vung TNB   12-12-2011" xfId="3632"/>
    <cellStyle name="T_Book1_Bieu4HTMT_!1 1 bao cao giao KH ve HTCMT vung TNB   12-12-2011 2" xfId="3633"/>
    <cellStyle name="T_Book1_Bieu4HTMT_KH TPCP vung TNB (03-1-2012)" xfId="3634"/>
    <cellStyle name="T_Book1_Bieu4HTMT_KH TPCP vung TNB (03-1-2012) 2" xfId="3635"/>
    <cellStyle name="T_Book1_Book1" xfId="3636"/>
    <cellStyle name="T_Book1_Book1 2" xfId="3637"/>
    <cellStyle name="T_Book1_Cong trinh co y kien LD_Dang_NN_2011-Tay nguyen-9-10" xfId="3638"/>
    <cellStyle name="T_Book1_Cong trinh co y kien LD_Dang_NN_2011-Tay nguyen-9-10 2" xfId="3639"/>
    <cellStyle name="T_Book1_Cong trinh co y kien LD_Dang_NN_2011-Tay nguyen-9-10_!1 1 bao cao giao KH ve HTCMT vung TNB   12-12-2011" xfId="3640"/>
    <cellStyle name="T_Book1_Cong trinh co y kien LD_Dang_NN_2011-Tay nguyen-9-10_!1 1 bao cao giao KH ve HTCMT vung TNB   12-12-2011 2" xfId="3641"/>
    <cellStyle name="T_Book1_Cong trinh co y kien LD_Dang_NN_2011-Tay nguyen-9-10_Bieu4HTMT" xfId="3642"/>
    <cellStyle name="T_Book1_Cong trinh co y kien LD_Dang_NN_2011-Tay nguyen-9-10_Bieu4HTMT 2" xfId="3643"/>
    <cellStyle name="T_Book1_Cong trinh co y kien LD_Dang_NN_2011-Tay nguyen-9-10_KH TPCP vung TNB (03-1-2012)" xfId="3644"/>
    <cellStyle name="T_Book1_Cong trinh co y kien LD_Dang_NN_2011-Tay nguyen-9-10_KH TPCP vung TNB (03-1-2012) 2" xfId="3645"/>
    <cellStyle name="T_Book1_CPK" xfId="3646"/>
    <cellStyle name="T_Book1_CPK 2" xfId="3647"/>
    <cellStyle name="T_Book1_danh muc chuan bi dau tu 2011 ngay 07-6-2011" xfId="3648"/>
    <cellStyle name="T_Book1_danh muc chuan bi dau tu 2011 ngay 07-6-2011 2" xfId="3649"/>
    <cellStyle name="T_Book1_dieu chinh KH 2011 ngay 26-5-2011111" xfId="3650"/>
    <cellStyle name="T_Book1_dieu chinh KH 2011 ngay 26-5-2011111 2" xfId="3651"/>
    <cellStyle name="T_Book1_DK 2014-2015 final" xfId="3652"/>
    <cellStyle name="T_Book1_DK 2014-2015 final_05-12  KH trung han 2016-2020 - Liem Thinh edited" xfId="3653"/>
    <cellStyle name="T_Book1_DK 2014-2015 final_Copy of 05-12  KH trung han 2016-2020 - Liem Thinh edited (1)" xfId="3654"/>
    <cellStyle name="T_Book1_DK 2014-2015 new" xfId="3655"/>
    <cellStyle name="T_Book1_DK 2014-2015 new_05-12  KH trung han 2016-2020 - Liem Thinh edited" xfId="3656"/>
    <cellStyle name="T_Book1_DK 2014-2015 new_Copy of 05-12  KH trung han 2016-2020 - Liem Thinh edited (1)" xfId="3657"/>
    <cellStyle name="T_Book1_DK KH CBDT 2014 11-11-2013" xfId="3658"/>
    <cellStyle name="T_Book1_DK KH CBDT 2014 11-11-2013(1)" xfId="3659"/>
    <cellStyle name="T_Book1_DK KH CBDT 2014 11-11-2013(1)_05-12  KH trung han 2016-2020 - Liem Thinh edited" xfId="3660"/>
    <cellStyle name="T_Book1_DK KH CBDT 2014 11-11-2013(1)_Copy of 05-12  KH trung han 2016-2020 - Liem Thinh edited (1)" xfId="3661"/>
    <cellStyle name="T_Book1_DK KH CBDT 2014 11-11-2013_05-12  KH trung han 2016-2020 - Liem Thinh edited" xfId="3662"/>
    <cellStyle name="T_Book1_DK KH CBDT 2014 11-11-2013_Copy of 05-12  KH trung han 2016-2020 - Liem Thinh edited (1)" xfId="3663"/>
    <cellStyle name="T_Book1_Du an khoi cong moi nam 2010" xfId="3664"/>
    <cellStyle name="T_Book1_Du an khoi cong moi nam 2010 2" xfId="3665"/>
    <cellStyle name="T_Book1_Du an khoi cong moi nam 2010_!1 1 bao cao giao KH ve HTCMT vung TNB   12-12-2011" xfId="3666"/>
    <cellStyle name="T_Book1_Du an khoi cong moi nam 2010_!1 1 bao cao giao KH ve HTCMT vung TNB   12-12-2011 2" xfId="3667"/>
    <cellStyle name="T_Book1_Du an khoi cong moi nam 2010_KH TPCP vung TNB (03-1-2012)" xfId="3668"/>
    <cellStyle name="T_Book1_Du an khoi cong moi nam 2010_KH TPCP vung TNB (03-1-2012) 2" xfId="3669"/>
    <cellStyle name="T_Book1_giao KH 2011 ngay 10-12-2010" xfId="3670"/>
    <cellStyle name="T_Book1_giao KH 2011 ngay 10-12-2010 2" xfId="3671"/>
    <cellStyle name="T_Book1_Hang Tom goi9 9-07(Cau 12 sua)" xfId="3672"/>
    <cellStyle name="T_Book1_Hang Tom goi9 9-07(Cau 12 sua) 2" xfId="3673"/>
    <cellStyle name="T_Book1_Ket qua phan bo von nam 2008" xfId="3674"/>
    <cellStyle name="T_Book1_Ket qua phan bo von nam 2008 2" xfId="3675"/>
    <cellStyle name="T_Book1_Ket qua phan bo von nam 2008_!1 1 bao cao giao KH ve HTCMT vung TNB   12-12-2011" xfId="3676"/>
    <cellStyle name="T_Book1_Ket qua phan bo von nam 2008_!1 1 bao cao giao KH ve HTCMT vung TNB   12-12-2011 2" xfId="3677"/>
    <cellStyle name="T_Book1_Ket qua phan bo von nam 2008_KH TPCP vung TNB (03-1-2012)" xfId="3678"/>
    <cellStyle name="T_Book1_Ket qua phan bo von nam 2008_KH TPCP vung TNB (03-1-2012) 2" xfId="3679"/>
    <cellStyle name="T_Book1_kien giang 2" xfId="3680"/>
    <cellStyle name="T_Book1_kien giang 2 2" xfId="3681"/>
    <cellStyle name="T_Book1_KH TPCP vung TNB (03-1-2012)" xfId="3682"/>
    <cellStyle name="T_Book1_KH TPCP vung TNB (03-1-2012) 2" xfId="3683"/>
    <cellStyle name="T_Book1_KH XDCB_2008 lan 2 sua ngay 10-11" xfId="3684"/>
    <cellStyle name="T_Book1_KH XDCB_2008 lan 2 sua ngay 10-11 2" xfId="3685"/>
    <cellStyle name="T_Book1_KH XDCB_2008 lan 2 sua ngay 10-11_!1 1 bao cao giao KH ve HTCMT vung TNB   12-12-2011" xfId="3686"/>
    <cellStyle name="T_Book1_KH XDCB_2008 lan 2 sua ngay 10-11_!1 1 bao cao giao KH ve HTCMT vung TNB   12-12-2011 2" xfId="3687"/>
    <cellStyle name="T_Book1_KH XDCB_2008 lan 2 sua ngay 10-11_KH TPCP vung TNB (03-1-2012)" xfId="3688"/>
    <cellStyle name="T_Book1_KH XDCB_2008 lan 2 sua ngay 10-11_KH TPCP vung TNB (03-1-2012) 2" xfId="3689"/>
    <cellStyle name="T_Book1_Khoi luong chinh Hang Tom" xfId="3690"/>
    <cellStyle name="T_Book1_Khoi luong chinh Hang Tom 2" xfId="3691"/>
    <cellStyle name="T_Book1_Luy ke von ung nam 2011 -Thoa gui ngay 12-8-2012" xfId="3692"/>
    <cellStyle name="T_Book1_Luy ke von ung nam 2011 -Thoa gui ngay 12-8-2012 2" xfId="3693"/>
    <cellStyle name="T_Book1_Luy ke von ung nam 2011 -Thoa gui ngay 12-8-2012_!1 1 bao cao giao KH ve HTCMT vung TNB   12-12-2011" xfId="3694"/>
    <cellStyle name="T_Book1_Luy ke von ung nam 2011 -Thoa gui ngay 12-8-2012_!1 1 bao cao giao KH ve HTCMT vung TNB   12-12-2011 2" xfId="3695"/>
    <cellStyle name="T_Book1_Luy ke von ung nam 2011 -Thoa gui ngay 12-8-2012_KH TPCP vung TNB (03-1-2012)" xfId="3696"/>
    <cellStyle name="T_Book1_Luy ke von ung nam 2011 -Thoa gui ngay 12-8-2012_KH TPCP vung TNB (03-1-2012) 2" xfId="3697"/>
    <cellStyle name="T_Book1_Nhu cau von ung truoc 2011 Tha h Hoa + Nge An gui TW" xfId="3698"/>
    <cellStyle name="T_Book1_Nhu cau von ung truoc 2011 Tha h Hoa + Nge An gui TW 2" xfId="3699"/>
    <cellStyle name="T_Book1_Nhu cau von ung truoc 2011 Tha h Hoa + Nge An gui TW_!1 1 bao cao giao KH ve HTCMT vung TNB   12-12-2011" xfId="3700"/>
    <cellStyle name="T_Book1_Nhu cau von ung truoc 2011 Tha h Hoa + Nge An gui TW_!1 1 bao cao giao KH ve HTCMT vung TNB   12-12-2011 2" xfId="3701"/>
    <cellStyle name="T_Book1_Nhu cau von ung truoc 2011 Tha h Hoa + Nge An gui TW_Bieu4HTMT" xfId="3702"/>
    <cellStyle name="T_Book1_Nhu cau von ung truoc 2011 Tha h Hoa + Nge An gui TW_Bieu4HTMT 2" xfId="3703"/>
    <cellStyle name="T_Book1_Nhu cau von ung truoc 2011 Tha h Hoa + Nge An gui TW_Bieu4HTMT_!1 1 bao cao giao KH ve HTCMT vung TNB   12-12-2011" xfId="3704"/>
    <cellStyle name="T_Book1_Nhu cau von ung truoc 2011 Tha h Hoa + Nge An gui TW_Bieu4HTMT_!1 1 bao cao giao KH ve HTCMT vung TNB   12-12-2011 2" xfId="3705"/>
    <cellStyle name="T_Book1_Nhu cau von ung truoc 2011 Tha h Hoa + Nge An gui TW_Bieu4HTMT_KH TPCP vung TNB (03-1-2012)" xfId="3706"/>
    <cellStyle name="T_Book1_Nhu cau von ung truoc 2011 Tha h Hoa + Nge An gui TW_Bieu4HTMT_KH TPCP vung TNB (03-1-2012) 2" xfId="3707"/>
    <cellStyle name="T_Book1_Nhu cau von ung truoc 2011 Tha h Hoa + Nge An gui TW_KH TPCP vung TNB (03-1-2012)" xfId="3708"/>
    <cellStyle name="T_Book1_Nhu cau von ung truoc 2011 Tha h Hoa + Nge An gui TW_KH TPCP vung TNB (03-1-2012) 2" xfId="3709"/>
    <cellStyle name="T_Book1_phu luc tong ket tinh hinh TH giai doan 03-10 (ngay 30)" xfId="3710"/>
    <cellStyle name="T_Book1_phu luc tong ket tinh hinh TH giai doan 03-10 (ngay 30) 2" xfId="3711"/>
    <cellStyle name="T_Book1_phu luc tong ket tinh hinh TH giai doan 03-10 (ngay 30)_!1 1 bao cao giao KH ve HTCMT vung TNB   12-12-2011" xfId="3712"/>
    <cellStyle name="T_Book1_phu luc tong ket tinh hinh TH giai doan 03-10 (ngay 30)_!1 1 bao cao giao KH ve HTCMT vung TNB   12-12-2011 2" xfId="3713"/>
    <cellStyle name="T_Book1_phu luc tong ket tinh hinh TH giai doan 03-10 (ngay 30)_KH TPCP vung TNB (03-1-2012)" xfId="3714"/>
    <cellStyle name="T_Book1_phu luc tong ket tinh hinh TH giai doan 03-10 (ngay 30)_KH TPCP vung TNB (03-1-2012) 2" xfId="3715"/>
    <cellStyle name="T_Book1_TN - Ho tro khac 2011" xfId="3716"/>
    <cellStyle name="T_Book1_TN - Ho tro khac 2011 2" xfId="3717"/>
    <cellStyle name="T_Book1_TN - Ho tro khac 2011_!1 1 bao cao giao KH ve HTCMT vung TNB   12-12-2011" xfId="3718"/>
    <cellStyle name="T_Book1_TN - Ho tro khac 2011_!1 1 bao cao giao KH ve HTCMT vung TNB   12-12-2011 2" xfId="3719"/>
    <cellStyle name="T_Book1_TN - Ho tro khac 2011_Bieu4HTMT" xfId="3720"/>
    <cellStyle name="T_Book1_TN - Ho tro khac 2011_Bieu4HTMT 2" xfId="3721"/>
    <cellStyle name="T_Book1_TN - Ho tro khac 2011_KH TPCP vung TNB (03-1-2012)" xfId="3722"/>
    <cellStyle name="T_Book1_TN - Ho tro khac 2011_KH TPCP vung TNB (03-1-2012) 2" xfId="3723"/>
    <cellStyle name="T_Book1_TH ung tren 70%-Ra soat phap ly-8-6 (dung de chuyen vao vu TH)" xfId="3724"/>
    <cellStyle name="T_Book1_TH ung tren 70%-Ra soat phap ly-8-6 (dung de chuyen vao vu TH) 2" xfId="3725"/>
    <cellStyle name="T_Book1_TH ung tren 70%-Ra soat phap ly-8-6 (dung de chuyen vao vu TH)_!1 1 bao cao giao KH ve HTCMT vung TNB   12-12-2011" xfId="3726"/>
    <cellStyle name="T_Book1_TH ung tren 70%-Ra soat phap ly-8-6 (dung de chuyen vao vu TH)_!1 1 bao cao giao KH ve HTCMT vung TNB   12-12-2011 2" xfId="3727"/>
    <cellStyle name="T_Book1_TH ung tren 70%-Ra soat phap ly-8-6 (dung de chuyen vao vu TH)_Bieu4HTMT" xfId="3728"/>
    <cellStyle name="T_Book1_TH ung tren 70%-Ra soat phap ly-8-6 (dung de chuyen vao vu TH)_Bieu4HTMT 2" xfId="3729"/>
    <cellStyle name="T_Book1_TH ung tren 70%-Ra soat phap ly-8-6 (dung de chuyen vao vu TH)_KH TPCP vung TNB (03-1-2012)" xfId="3730"/>
    <cellStyle name="T_Book1_TH ung tren 70%-Ra soat phap ly-8-6 (dung de chuyen vao vu TH)_KH TPCP vung TNB (03-1-2012) 2" xfId="3731"/>
    <cellStyle name="T_Book1_TH y kien LD_KH 2010 Ca Nuoc 22-9-2011-Gui ca Vu" xfId="3732"/>
    <cellStyle name="T_Book1_TH y kien LD_KH 2010 Ca Nuoc 22-9-2011-Gui ca Vu 2" xfId="3733"/>
    <cellStyle name="T_Book1_TH y kien LD_KH 2010 Ca Nuoc 22-9-2011-Gui ca Vu_!1 1 bao cao giao KH ve HTCMT vung TNB   12-12-2011" xfId="3734"/>
    <cellStyle name="T_Book1_TH y kien LD_KH 2010 Ca Nuoc 22-9-2011-Gui ca Vu_!1 1 bao cao giao KH ve HTCMT vung TNB   12-12-2011 2" xfId="3735"/>
    <cellStyle name="T_Book1_TH y kien LD_KH 2010 Ca Nuoc 22-9-2011-Gui ca Vu_Bieu4HTMT" xfId="3736"/>
    <cellStyle name="T_Book1_TH y kien LD_KH 2010 Ca Nuoc 22-9-2011-Gui ca Vu_Bieu4HTMT 2" xfId="3737"/>
    <cellStyle name="T_Book1_TH y kien LD_KH 2010 Ca Nuoc 22-9-2011-Gui ca Vu_KH TPCP vung TNB (03-1-2012)" xfId="3738"/>
    <cellStyle name="T_Book1_TH y kien LD_KH 2010 Ca Nuoc 22-9-2011-Gui ca Vu_KH TPCP vung TNB (03-1-2012) 2" xfId="3739"/>
    <cellStyle name="T_Book1_Thiet bi" xfId="3740"/>
    <cellStyle name="T_Book1_Thiet bi 2" xfId="3741"/>
    <cellStyle name="T_Book1_ung truoc 2011 NSTW Thanh Hoa + Nge An gui Thu 12-5" xfId="3742"/>
    <cellStyle name="T_Book1_ung truoc 2011 NSTW Thanh Hoa + Nge An gui Thu 12-5 2" xfId="3743"/>
    <cellStyle name="T_Book1_ung truoc 2011 NSTW Thanh Hoa + Nge An gui Thu 12-5_!1 1 bao cao giao KH ve HTCMT vung TNB   12-12-2011" xfId="3744"/>
    <cellStyle name="T_Book1_ung truoc 2011 NSTW Thanh Hoa + Nge An gui Thu 12-5_!1 1 bao cao giao KH ve HTCMT vung TNB   12-12-2011 2" xfId="3745"/>
    <cellStyle name="T_Book1_ung truoc 2011 NSTW Thanh Hoa + Nge An gui Thu 12-5_Bieu4HTMT" xfId="3746"/>
    <cellStyle name="T_Book1_ung truoc 2011 NSTW Thanh Hoa + Nge An gui Thu 12-5_Bieu4HTMT 2" xfId="3747"/>
    <cellStyle name="T_Book1_ung truoc 2011 NSTW Thanh Hoa + Nge An gui Thu 12-5_Bieu4HTMT_!1 1 bao cao giao KH ve HTCMT vung TNB   12-12-2011" xfId="3748"/>
    <cellStyle name="T_Book1_ung truoc 2011 NSTW Thanh Hoa + Nge An gui Thu 12-5_Bieu4HTMT_!1 1 bao cao giao KH ve HTCMT vung TNB   12-12-2011 2" xfId="3749"/>
    <cellStyle name="T_Book1_ung truoc 2011 NSTW Thanh Hoa + Nge An gui Thu 12-5_Bieu4HTMT_KH TPCP vung TNB (03-1-2012)" xfId="3750"/>
    <cellStyle name="T_Book1_ung truoc 2011 NSTW Thanh Hoa + Nge An gui Thu 12-5_Bieu4HTMT_KH TPCP vung TNB (03-1-2012) 2" xfId="3751"/>
    <cellStyle name="T_Book1_ung truoc 2011 NSTW Thanh Hoa + Nge An gui Thu 12-5_KH TPCP vung TNB (03-1-2012)" xfId="3752"/>
    <cellStyle name="T_Book1_ung truoc 2011 NSTW Thanh Hoa + Nge An gui Thu 12-5_KH TPCP vung TNB (03-1-2012) 2" xfId="3753"/>
    <cellStyle name="T_Book1_ÿÿÿÿÿ" xfId="3754"/>
    <cellStyle name="T_Book1_ÿÿÿÿÿ 2" xfId="3755"/>
    <cellStyle name="T_Copy of Bao cao  XDCB 7 thang nam 2008_So KH&amp;DT SUA" xfId="3756"/>
    <cellStyle name="T_Copy of Bao cao  XDCB 7 thang nam 2008_So KH&amp;DT SUA 2" xfId="3757"/>
    <cellStyle name="T_Copy of Bao cao  XDCB 7 thang nam 2008_So KH&amp;DT SUA_!1 1 bao cao giao KH ve HTCMT vung TNB   12-12-2011" xfId="3758"/>
    <cellStyle name="T_Copy of Bao cao  XDCB 7 thang nam 2008_So KH&amp;DT SUA_!1 1 bao cao giao KH ve HTCMT vung TNB   12-12-2011 2" xfId="3759"/>
    <cellStyle name="T_Copy of Bao cao  XDCB 7 thang nam 2008_So KH&amp;DT SUA_KH TPCP vung TNB (03-1-2012)" xfId="3760"/>
    <cellStyle name="T_Copy of Bao cao  XDCB 7 thang nam 2008_So KH&amp;DT SUA_KH TPCP vung TNB (03-1-2012) 2" xfId="3761"/>
    <cellStyle name="T_CPK" xfId="3762"/>
    <cellStyle name="T_CPK 2" xfId="3763"/>
    <cellStyle name="T_CPK_!1 1 bao cao giao KH ve HTCMT vung TNB   12-12-2011" xfId="3764"/>
    <cellStyle name="T_CPK_!1 1 bao cao giao KH ve HTCMT vung TNB   12-12-2011 2" xfId="3765"/>
    <cellStyle name="T_CPK_Bieu4HTMT" xfId="3766"/>
    <cellStyle name="T_CPK_Bieu4HTMT 2" xfId="3767"/>
    <cellStyle name="T_CPK_Bieu4HTMT_!1 1 bao cao giao KH ve HTCMT vung TNB   12-12-2011" xfId="3768"/>
    <cellStyle name="T_CPK_Bieu4HTMT_!1 1 bao cao giao KH ve HTCMT vung TNB   12-12-2011 2" xfId="3769"/>
    <cellStyle name="T_CPK_Bieu4HTMT_KH TPCP vung TNB (03-1-2012)" xfId="3770"/>
    <cellStyle name="T_CPK_Bieu4HTMT_KH TPCP vung TNB (03-1-2012) 2" xfId="3771"/>
    <cellStyle name="T_CPK_KH TPCP vung TNB (03-1-2012)" xfId="3772"/>
    <cellStyle name="T_CPK_KH TPCP vung TNB (03-1-2012) 2" xfId="3773"/>
    <cellStyle name="T_CTMTQG 2008" xfId="3774"/>
    <cellStyle name="T_CTMTQG 2008 2" xfId="3775"/>
    <cellStyle name="T_CTMTQG 2008_!1 1 bao cao giao KH ve HTCMT vung TNB   12-12-2011" xfId="3776"/>
    <cellStyle name="T_CTMTQG 2008_!1 1 bao cao giao KH ve HTCMT vung TNB   12-12-2011 2" xfId="3777"/>
    <cellStyle name="T_CTMTQG 2008_Bieu mau danh muc du an thuoc CTMTQG nam 2008" xfId="3778"/>
    <cellStyle name="T_CTMTQG 2008_Bieu mau danh muc du an thuoc CTMTQG nam 2008 2" xfId="3779"/>
    <cellStyle name="T_CTMTQG 2008_Bieu mau danh muc du an thuoc CTMTQG nam 2008_!1 1 bao cao giao KH ve HTCMT vung TNB   12-12-2011" xfId="3780"/>
    <cellStyle name="T_CTMTQG 2008_Bieu mau danh muc du an thuoc CTMTQG nam 2008_!1 1 bao cao giao KH ve HTCMT vung TNB   12-12-2011 2" xfId="3781"/>
    <cellStyle name="T_CTMTQG 2008_Bieu mau danh muc du an thuoc CTMTQG nam 2008_KH TPCP vung TNB (03-1-2012)" xfId="3782"/>
    <cellStyle name="T_CTMTQG 2008_Bieu mau danh muc du an thuoc CTMTQG nam 2008_KH TPCP vung TNB (03-1-2012) 2" xfId="3783"/>
    <cellStyle name="T_CTMTQG 2008_Hi-Tong hop KQ phan bo KH nam 08- LD fong giao 15-11-08" xfId="3784"/>
    <cellStyle name="T_CTMTQG 2008_Hi-Tong hop KQ phan bo KH nam 08- LD fong giao 15-11-08 2" xfId="3785"/>
    <cellStyle name="T_CTMTQG 2008_Hi-Tong hop KQ phan bo KH nam 08- LD fong giao 15-11-08_!1 1 bao cao giao KH ve HTCMT vung TNB   12-12-2011" xfId="3786"/>
    <cellStyle name="T_CTMTQG 2008_Hi-Tong hop KQ phan bo KH nam 08- LD fong giao 15-11-08_!1 1 bao cao giao KH ve HTCMT vung TNB   12-12-2011 2" xfId="3787"/>
    <cellStyle name="T_CTMTQG 2008_Hi-Tong hop KQ phan bo KH nam 08- LD fong giao 15-11-08_KH TPCP vung TNB (03-1-2012)" xfId="3788"/>
    <cellStyle name="T_CTMTQG 2008_Hi-Tong hop KQ phan bo KH nam 08- LD fong giao 15-11-08_KH TPCP vung TNB (03-1-2012) 2" xfId="3789"/>
    <cellStyle name="T_CTMTQG 2008_Ket qua thuc hien nam 2008" xfId="3790"/>
    <cellStyle name="T_CTMTQG 2008_Ket qua thuc hien nam 2008 2" xfId="3791"/>
    <cellStyle name="T_CTMTQG 2008_Ket qua thuc hien nam 2008_!1 1 bao cao giao KH ve HTCMT vung TNB   12-12-2011" xfId="3792"/>
    <cellStyle name="T_CTMTQG 2008_Ket qua thuc hien nam 2008_!1 1 bao cao giao KH ve HTCMT vung TNB   12-12-2011 2" xfId="3793"/>
    <cellStyle name="T_CTMTQG 2008_Ket qua thuc hien nam 2008_KH TPCP vung TNB (03-1-2012)" xfId="3794"/>
    <cellStyle name="T_CTMTQG 2008_Ket qua thuc hien nam 2008_KH TPCP vung TNB (03-1-2012) 2" xfId="3795"/>
    <cellStyle name="T_CTMTQG 2008_KH TPCP vung TNB (03-1-2012)" xfId="3796"/>
    <cellStyle name="T_CTMTQG 2008_KH TPCP vung TNB (03-1-2012) 2" xfId="3797"/>
    <cellStyle name="T_CTMTQG 2008_KH XDCB_2008 lan 1" xfId="3798"/>
    <cellStyle name="T_CTMTQG 2008_KH XDCB_2008 lan 1 2" xfId="3799"/>
    <cellStyle name="T_CTMTQG 2008_KH XDCB_2008 lan 1 sua ngay 27-10" xfId="3800"/>
    <cellStyle name="T_CTMTQG 2008_KH XDCB_2008 lan 1 sua ngay 27-10 2" xfId="3801"/>
    <cellStyle name="T_CTMTQG 2008_KH XDCB_2008 lan 1 sua ngay 27-10_!1 1 bao cao giao KH ve HTCMT vung TNB   12-12-2011" xfId="3802"/>
    <cellStyle name="T_CTMTQG 2008_KH XDCB_2008 lan 1 sua ngay 27-10_!1 1 bao cao giao KH ve HTCMT vung TNB   12-12-2011 2" xfId="3803"/>
    <cellStyle name="T_CTMTQG 2008_KH XDCB_2008 lan 1 sua ngay 27-10_KH TPCP vung TNB (03-1-2012)" xfId="3804"/>
    <cellStyle name="T_CTMTQG 2008_KH XDCB_2008 lan 1 sua ngay 27-10_KH TPCP vung TNB (03-1-2012) 2" xfId="3805"/>
    <cellStyle name="T_CTMTQG 2008_KH XDCB_2008 lan 1_!1 1 bao cao giao KH ve HTCMT vung TNB   12-12-2011" xfId="3806"/>
    <cellStyle name="T_CTMTQG 2008_KH XDCB_2008 lan 1_!1 1 bao cao giao KH ve HTCMT vung TNB   12-12-2011 2" xfId="3807"/>
    <cellStyle name="T_CTMTQG 2008_KH XDCB_2008 lan 1_KH TPCP vung TNB (03-1-2012)" xfId="3808"/>
    <cellStyle name="T_CTMTQG 2008_KH XDCB_2008 lan 1_KH TPCP vung TNB (03-1-2012) 2" xfId="3809"/>
    <cellStyle name="T_CTMTQG 2008_KH XDCB_2008 lan 2 sua ngay 10-11" xfId="3810"/>
    <cellStyle name="T_CTMTQG 2008_KH XDCB_2008 lan 2 sua ngay 10-11 2" xfId="3811"/>
    <cellStyle name="T_CTMTQG 2008_KH XDCB_2008 lan 2 sua ngay 10-11_!1 1 bao cao giao KH ve HTCMT vung TNB   12-12-2011" xfId="3812"/>
    <cellStyle name="T_CTMTQG 2008_KH XDCB_2008 lan 2 sua ngay 10-11_!1 1 bao cao giao KH ve HTCMT vung TNB   12-12-2011 2" xfId="3813"/>
    <cellStyle name="T_CTMTQG 2008_KH XDCB_2008 lan 2 sua ngay 10-11_KH TPCP vung TNB (03-1-2012)" xfId="3814"/>
    <cellStyle name="T_CTMTQG 2008_KH XDCB_2008 lan 2 sua ngay 10-11_KH TPCP vung TNB (03-1-2012) 2" xfId="3815"/>
    <cellStyle name="T_Chuan bi dau tu nam 2008" xfId="3816"/>
    <cellStyle name="T_Chuan bi dau tu nam 2008 2" xfId="3817"/>
    <cellStyle name="T_Chuan bi dau tu nam 2008_!1 1 bao cao giao KH ve HTCMT vung TNB   12-12-2011" xfId="3818"/>
    <cellStyle name="T_Chuan bi dau tu nam 2008_!1 1 bao cao giao KH ve HTCMT vung TNB   12-12-2011 2" xfId="3819"/>
    <cellStyle name="T_Chuan bi dau tu nam 2008_KH TPCP vung TNB (03-1-2012)" xfId="3820"/>
    <cellStyle name="T_Chuan bi dau tu nam 2008_KH TPCP vung TNB (03-1-2012) 2" xfId="3821"/>
    <cellStyle name="T_danh muc chuan bi dau tu 2011 ngay 07-6-2011" xfId="3822"/>
    <cellStyle name="T_danh muc chuan bi dau tu 2011 ngay 07-6-2011 2" xfId="3823"/>
    <cellStyle name="T_danh muc chuan bi dau tu 2011 ngay 07-6-2011_!1 1 bao cao giao KH ve HTCMT vung TNB   12-12-2011" xfId="3824"/>
    <cellStyle name="T_danh muc chuan bi dau tu 2011 ngay 07-6-2011_!1 1 bao cao giao KH ve HTCMT vung TNB   12-12-2011 2" xfId="3825"/>
    <cellStyle name="T_danh muc chuan bi dau tu 2011 ngay 07-6-2011_KH TPCP vung TNB (03-1-2012)" xfId="3826"/>
    <cellStyle name="T_danh muc chuan bi dau tu 2011 ngay 07-6-2011_KH TPCP vung TNB (03-1-2012) 2" xfId="3827"/>
    <cellStyle name="T_Danh muc pbo nguon von XSKT, XDCB nam 2009 chuyen qua nam 2010" xfId="3828"/>
    <cellStyle name="T_Danh muc pbo nguon von XSKT, XDCB nam 2009 chuyen qua nam 2010 2" xfId="3829"/>
    <cellStyle name="T_Danh muc pbo nguon von XSKT, XDCB nam 2009 chuyen qua nam 2010_!1 1 bao cao giao KH ve HTCMT vung TNB   12-12-2011" xfId="3830"/>
    <cellStyle name="T_Danh muc pbo nguon von XSKT, XDCB nam 2009 chuyen qua nam 2010_!1 1 bao cao giao KH ve HTCMT vung TNB   12-12-2011 2" xfId="3831"/>
    <cellStyle name="T_Danh muc pbo nguon von XSKT, XDCB nam 2009 chuyen qua nam 2010_KH TPCP vung TNB (03-1-2012)" xfId="3832"/>
    <cellStyle name="T_Danh muc pbo nguon von XSKT, XDCB nam 2009 chuyen qua nam 2010_KH TPCP vung TNB (03-1-2012) 2" xfId="3833"/>
    <cellStyle name="T_dieu chinh KH 2011 ngay 26-5-2011111" xfId="3834"/>
    <cellStyle name="T_dieu chinh KH 2011 ngay 26-5-2011111 2" xfId="3835"/>
    <cellStyle name="T_dieu chinh KH 2011 ngay 26-5-2011111_!1 1 bao cao giao KH ve HTCMT vung TNB   12-12-2011" xfId="3836"/>
    <cellStyle name="T_dieu chinh KH 2011 ngay 26-5-2011111_!1 1 bao cao giao KH ve HTCMT vung TNB   12-12-2011 2" xfId="3837"/>
    <cellStyle name="T_dieu chinh KH 2011 ngay 26-5-2011111_KH TPCP vung TNB (03-1-2012)" xfId="3838"/>
    <cellStyle name="T_dieu chinh KH 2011 ngay 26-5-2011111_KH TPCP vung TNB (03-1-2012) 2" xfId="3839"/>
    <cellStyle name="T_DK 2014-2015 final" xfId="3840"/>
    <cellStyle name="T_DK 2014-2015 final_05-12  KH trung han 2016-2020 - Liem Thinh edited" xfId="3841"/>
    <cellStyle name="T_DK 2014-2015 final_Copy of 05-12  KH trung han 2016-2020 - Liem Thinh edited (1)" xfId="3842"/>
    <cellStyle name="T_DK 2014-2015 new" xfId="3843"/>
    <cellStyle name="T_DK 2014-2015 new_05-12  KH trung han 2016-2020 - Liem Thinh edited" xfId="3844"/>
    <cellStyle name="T_DK 2014-2015 new_Copy of 05-12  KH trung han 2016-2020 - Liem Thinh edited (1)" xfId="3845"/>
    <cellStyle name="T_DK KH CBDT 2014 11-11-2013" xfId="3846"/>
    <cellStyle name="T_DK KH CBDT 2014 11-11-2013(1)" xfId="3847"/>
    <cellStyle name="T_DK KH CBDT 2014 11-11-2013(1)_05-12  KH trung han 2016-2020 - Liem Thinh edited" xfId="3848"/>
    <cellStyle name="T_DK KH CBDT 2014 11-11-2013(1)_Copy of 05-12  KH trung han 2016-2020 - Liem Thinh edited (1)" xfId="3849"/>
    <cellStyle name="T_DK KH CBDT 2014 11-11-2013_05-12  KH trung han 2016-2020 - Liem Thinh edited" xfId="3850"/>
    <cellStyle name="T_DK KH CBDT 2014 11-11-2013_Copy of 05-12  KH trung han 2016-2020 - Liem Thinh edited (1)" xfId="3851"/>
    <cellStyle name="T_DS KCH PHAN BO VON NSDP NAM 2010" xfId="3852"/>
    <cellStyle name="T_DS KCH PHAN BO VON NSDP NAM 2010 2" xfId="3853"/>
    <cellStyle name="T_DS KCH PHAN BO VON NSDP NAM 2010_!1 1 bao cao giao KH ve HTCMT vung TNB   12-12-2011" xfId="3854"/>
    <cellStyle name="T_DS KCH PHAN BO VON NSDP NAM 2010_!1 1 bao cao giao KH ve HTCMT vung TNB   12-12-2011 2" xfId="3855"/>
    <cellStyle name="T_DS KCH PHAN BO VON NSDP NAM 2010_KH TPCP vung TNB (03-1-2012)" xfId="3856"/>
    <cellStyle name="T_DS KCH PHAN BO VON NSDP NAM 2010_KH TPCP vung TNB (03-1-2012) 2" xfId="3857"/>
    <cellStyle name="T_Du an khoi cong moi nam 2010" xfId="3858"/>
    <cellStyle name="T_Du an khoi cong moi nam 2010 2" xfId="3859"/>
    <cellStyle name="T_Du an khoi cong moi nam 2010_!1 1 bao cao giao KH ve HTCMT vung TNB   12-12-2011" xfId="3860"/>
    <cellStyle name="T_Du an khoi cong moi nam 2010_!1 1 bao cao giao KH ve HTCMT vung TNB   12-12-2011 2" xfId="3861"/>
    <cellStyle name="T_Du an khoi cong moi nam 2010_KH TPCP vung TNB (03-1-2012)" xfId="3862"/>
    <cellStyle name="T_Du an khoi cong moi nam 2010_KH TPCP vung TNB (03-1-2012) 2" xfId="3863"/>
    <cellStyle name="T_DU AN TKQH VA CHUAN BI DAU TU NAM 2007 sua ngay 9-11" xfId="3864"/>
    <cellStyle name="T_DU AN TKQH VA CHUAN BI DAU TU NAM 2007 sua ngay 9-11 2" xfId="3865"/>
    <cellStyle name="T_DU AN TKQH VA CHUAN BI DAU TU NAM 2007 sua ngay 9-11_!1 1 bao cao giao KH ve HTCMT vung TNB   12-12-2011" xfId="3866"/>
    <cellStyle name="T_DU AN TKQH VA CHUAN BI DAU TU NAM 2007 sua ngay 9-11_!1 1 bao cao giao KH ve HTCMT vung TNB   12-12-2011 2" xfId="3867"/>
    <cellStyle name="T_DU AN TKQH VA CHUAN BI DAU TU NAM 2007 sua ngay 9-11_Bieu mau danh muc du an thuoc CTMTQG nam 2008" xfId="3868"/>
    <cellStyle name="T_DU AN TKQH VA CHUAN BI DAU TU NAM 2007 sua ngay 9-11_Bieu mau danh muc du an thuoc CTMTQG nam 2008 2" xfId="3869"/>
    <cellStyle name="T_DU AN TKQH VA CHUAN BI DAU TU NAM 2007 sua ngay 9-11_Bieu mau danh muc du an thuoc CTMTQG nam 2008_!1 1 bao cao giao KH ve HTCMT vung TNB   12-12-2011" xfId="3870"/>
    <cellStyle name="T_DU AN TKQH VA CHUAN BI DAU TU NAM 2007 sua ngay 9-11_Bieu mau danh muc du an thuoc CTMTQG nam 2008_!1 1 bao cao giao KH ve HTCMT vung TNB   12-12-2011 2" xfId="3871"/>
    <cellStyle name="T_DU AN TKQH VA CHUAN BI DAU TU NAM 2007 sua ngay 9-11_Bieu mau danh muc du an thuoc CTMTQG nam 2008_KH TPCP vung TNB (03-1-2012)" xfId="3872"/>
    <cellStyle name="T_DU AN TKQH VA CHUAN BI DAU TU NAM 2007 sua ngay 9-11_Bieu mau danh muc du an thuoc CTMTQG nam 2008_KH TPCP vung TNB (03-1-2012) 2" xfId="3873"/>
    <cellStyle name="T_DU AN TKQH VA CHUAN BI DAU TU NAM 2007 sua ngay 9-11_Du an khoi cong moi nam 2010" xfId="3874"/>
    <cellStyle name="T_DU AN TKQH VA CHUAN BI DAU TU NAM 2007 sua ngay 9-11_Du an khoi cong moi nam 2010 2" xfId="3875"/>
    <cellStyle name="T_DU AN TKQH VA CHUAN BI DAU TU NAM 2007 sua ngay 9-11_Du an khoi cong moi nam 2010_!1 1 bao cao giao KH ve HTCMT vung TNB   12-12-2011" xfId="3876"/>
    <cellStyle name="T_DU AN TKQH VA CHUAN BI DAU TU NAM 2007 sua ngay 9-11_Du an khoi cong moi nam 2010_!1 1 bao cao giao KH ve HTCMT vung TNB   12-12-2011 2" xfId="3877"/>
    <cellStyle name="T_DU AN TKQH VA CHUAN BI DAU TU NAM 2007 sua ngay 9-11_Du an khoi cong moi nam 2010_KH TPCP vung TNB (03-1-2012)" xfId="3878"/>
    <cellStyle name="T_DU AN TKQH VA CHUAN BI DAU TU NAM 2007 sua ngay 9-11_Du an khoi cong moi nam 2010_KH TPCP vung TNB (03-1-2012) 2" xfId="3879"/>
    <cellStyle name="T_DU AN TKQH VA CHUAN BI DAU TU NAM 2007 sua ngay 9-11_Ket qua phan bo von nam 2008" xfId="3880"/>
    <cellStyle name="T_DU AN TKQH VA CHUAN BI DAU TU NAM 2007 sua ngay 9-11_Ket qua phan bo von nam 2008 2" xfId="3881"/>
    <cellStyle name="T_DU AN TKQH VA CHUAN BI DAU TU NAM 2007 sua ngay 9-11_Ket qua phan bo von nam 2008_!1 1 bao cao giao KH ve HTCMT vung TNB   12-12-2011" xfId="3882"/>
    <cellStyle name="T_DU AN TKQH VA CHUAN BI DAU TU NAM 2007 sua ngay 9-11_Ket qua phan bo von nam 2008_!1 1 bao cao giao KH ve HTCMT vung TNB   12-12-2011 2" xfId="3883"/>
    <cellStyle name="T_DU AN TKQH VA CHUAN BI DAU TU NAM 2007 sua ngay 9-11_Ket qua phan bo von nam 2008_KH TPCP vung TNB (03-1-2012)" xfId="3884"/>
    <cellStyle name="T_DU AN TKQH VA CHUAN BI DAU TU NAM 2007 sua ngay 9-11_Ket qua phan bo von nam 2008_KH TPCP vung TNB (03-1-2012) 2" xfId="3885"/>
    <cellStyle name="T_DU AN TKQH VA CHUAN BI DAU TU NAM 2007 sua ngay 9-11_KH TPCP vung TNB (03-1-2012)" xfId="3886"/>
    <cellStyle name="T_DU AN TKQH VA CHUAN BI DAU TU NAM 2007 sua ngay 9-11_KH TPCP vung TNB (03-1-2012) 2" xfId="3887"/>
    <cellStyle name="T_DU AN TKQH VA CHUAN BI DAU TU NAM 2007 sua ngay 9-11_KH XDCB_2008 lan 2 sua ngay 10-11" xfId="3888"/>
    <cellStyle name="T_DU AN TKQH VA CHUAN BI DAU TU NAM 2007 sua ngay 9-11_KH XDCB_2008 lan 2 sua ngay 10-11 2" xfId="3889"/>
    <cellStyle name="T_DU AN TKQH VA CHUAN BI DAU TU NAM 2007 sua ngay 9-11_KH XDCB_2008 lan 2 sua ngay 10-11_!1 1 bao cao giao KH ve HTCMT vung TNB   12-12-2011" xfId="3890"/>
    <cellStyle name="T_DU AN TKQH VA CHUAN BI DAU TU NAM 2007 sua ngay 9-11_KH XDCB_2008 lan 2 sua ngay 10-11_!1 1 bao cao giao KH ve HTCMT vung TNB   12-12-2011 2" xfId="3891"/>
    <cellStyle name="T_DU AN TKQH VA CHUAN BI DAU TU NAM 2007 sua ngay 9-11_KH XDCB_2008 lan 2 sua ngay 10-11_KH TPCP vung TNB (03-1-2012)" xfId="3892"/>
    <cellStyle name="T_DU AN TKQH VA CHUAN BI DAU TU NAM 2007 sua ngay 9-11_KH XDCB_2008 lan 2 sua ngay 10-11_KH TPCP vung TNB (03-1-2012) 2" xfId="3893"/>
    <cellStyle name="T_du toan dieu chinh  20-8-2006" xfId="3894"/>
    <cellStyle name="T_du toan dieu chinh  20-8-2006 2" xfId="3895"/>
    <cellStyle name="T_du toan dieu chinh  20-8-2006_!1 1 bao cao giao KH ve HTCMT vung TNB   12-12-2011" xfId="3896"/>
    <cellStyle name="T_du toan dieu chinh  20-8-2006_!1 1 bao cao giao KH ve HTCMT vung TNB   12-12-2011 2" xfId="3897"/>
    <cellStyle name="T_du toan dieu chinh  20-8-2006_Bieu4HTMT" xfId="3898"/>
    <cellStyle name="T_du toan dieu chinh  20-8-2006_Bieu4HTMT 2" xfId="3899"/>
    <cellStyle name="T_du toan dieu chinh  20-8-2006_Bieu4HTMT_!1 1 bao cao giao KH ve HTCMT vung TNB   12-12-2011" xfId="3900"/>
    <cellStyle name="T_du toan dieu chinh  20-8-2006_Bieu4HTMT_!1 1 bao cao giao KH ve HTCMT vung TNB   12-12-2011 2" xfId="3901"/>
    <cellStyle name="T_du toan dieu chinh  20-8-2006_Bieu4HTMT_KH TPCP vung TNB (03-1-2012)" xfId="3902"/>
    <cellStyle name="T_du toan dieu chinh  20-8-2006_Bieu4HTMT_KH TPCP vung TNB (03-1-2012) 2" xfId="3903"/>
    <cellStyle name="T_du toan dieu chinh  20-8-2006_KH TPCP vung TNB (03-1-2012)" xfId="3904"/>
    <cellStyle name="T_du toan dieu chinh  20-8-2006_KH TPCP vung TNB (03-1-2012) 2" xfId="3905"/>
    <cellStyle name="T_giao KH 2011 ngay 10-12-2010" xfId="3906"/>
    <cellStyle name="T_giao KH 2011 ngay 10-12-2010 2" xfId="3907"/>
    <cellStyle name="T_giao KH 2011 ngay 10-12-2010_!1 1 bao cao giao KH ve HTCMT vung TNB   12-12-2011" xfId="3908"/>
    <cellStyle name="T_giao KH 2011 ngay 10-12-2010_!1 1 bao cao giao KH ve HTCMT vung TNB   12-12-2011 2" xfId="3909"/>
    <cellStyle name="T_giao KH 2011 ngay 10-12-2010_KH TPCP vung TNB (03-1-2012)" xfId="3910"/>
    <cellStyle name="T_giao KH 2011 ngay 10-12-2010_KH TPCP vung TNB (03-1-2012) 2" xfId="3911"/>
    <cellStyle name="T_Ht-PTq1-03" xfId="3912"/>
    <cellStyle name="T_Ht-PTq1-03 2" xfId="3913"/>
    <cellStyle name="T_Ht-PTq1-03_!1 1 bao cao giao KH ve HTCMT vung TNB   12-12-2011" xfId="3914"/>
    <cellStyle name="T_Ht-PTq1-03_!1 1 bao cao giao KH ve HTCMT vung TNB   12-12-2011 2" xfId="3915"/>
    <cellStyle name="T_Ht-PTq1-03_kien giang 2" xfId="3916"/>
    <cellStyle name="T_Ht-PTq1-03_kien giang 2 2" xfId="3917"/>
    <cellStyle name="T_Ke hoach KTXH  nam 2009_PKT thang 11 nam 2008" xfId="3918"/>
    <cellStyle name="T_Ke hoach KTXH  nam 2009_PKT thang 11 nam 2008 2" xfId="3919"/>
    <cellStyle name="T_Ke hoach KTXH  nam 2009_PKT thang 11 nam 2008_!1 1 bao cao giao KH ve HTCMT vung TNB   12-12-2011" xfId="3920"/>
    <cellStyle name="T_Ke hoach KTXH  nam 2009_PKT thang 11 nam 2008_!1 1 bao cao giao KH ve HTCMT vung TNB   12-12-2011 2" xfId="3921"/>
    <cellStyle name="T_Ke hoach KTXH  nam 2009_PKT thang 11 nam 2008_KH TPCP vung TNB (03-1-2012)" xfId="3922"/>
    <cellStyle name="T_Ke hoach KTXH  nam 2009_PKT thang 11 nam 2008_KH TPCP vung TNB (03-1-2012) 2" xfId="3923"/>
    <cellStyle name="T_Ket qua dau thau" xfId="3924"/>
    <cellStyle name="T_Ket qua dau thau 2" xfId="3925"/>
    <cellStyle name="T_Ket qua dau thau_!1 1 bao cao giao KH ve HTCMT vung TNB   12-12-2011" xfId="3926"/>
    <cellStyle name="T_Ket qua dau thau_!1 1 bao cao giao KH ve HTCMT vung TNB   12-12-2011 2" xfId="3927"/>
    <cellStyle name="T_Ket qua dau thau_KH TPCP vung TNB (03-1-2012)" xfId="3928"/>
    <cellStyle name="T_Ket qua dau thau_KH TPCP vung TNB (03-1-2012) 2" xfId="3929"/>
    <cellStyle name="T_Ket qua phan bo von nam 2008" xfId="3930"/>
    <cellStyle name="T_Ket qua phan bo von nam 2008 2" xfId="3931"/>
    <cellStyle name="T_Ket qua phan bo von nam 2008_!1 1 bao cao giao KH ve HTCMT vung TNB   12-12-2011" xfId="3932"/>
    <cellStyle name="T_Ket qua phan bo von nam 2008_!1 1 bao cao giao KH ve HTCMT vung TNB   12-12-2011 2" xfId="3933"/>
    <cellStyle name="T_Ket qua phan bo von nam 2008_KH TPCP vung TNB (03-1-2012)" xfId="3934"/>
    <cellStyle name="T_Ket qua phan bo von nam 2008_KH TPCP vung TNB (03-1-2012) 2" xfId="3935"/>
    <cellStyle name="T_kien giang 2" xfId="3936"/>
    <cellStyle name="T_kien giang 2 2" xfId="3937"/>
    <cellStyle name="T_KH 2011-2015" xfId="3938"/>
    <cellStyle name="T_KH TPCP vung TNB (03-1-2012)" xfId="3939"/>
    <cellStyle name="T_KH TPCP vung TNB (03-1-2012) 2" xfId="3940"/>
    <cellStyle name="T_KH XDCB_2008 lan 2 sua ngay 10-11" xfId="3941"/>
    <cellStyle name="T_KH XDCB_2008 lan 2 sua ngay 10-11 2" xfId="3942"/>
    <cellStyle name="T_KH XDCB_2008 lan 2 sua ngay 10-11_!1 1 bao cao giao KH ve HTCMT vung TNB   12-12-2011" xfId="3943"/>
    <cellStyle name="T_KH XDCB_2008 lan 2 sua ngay 10-11_!1 1 bao cao giao KH ve HTCMT vung TNB   12-12-2011 2" xfId="3944"/>
    <cellStyle name="T_KH XDCB_2008 lan 2 sua ngay 10-11_KH TPCP vung TNB (03-1-2012)" xfId="3945"/>
    <cellStyle name="T_KH XDCB_2008 lan 2 sua ngay 10-11_KH TPCP vung TNB (03-1-2012) 2" xfId="3946"/>
    <cellStyle name="T_Me_Tri_6_07" xfId="3947"/>
    <cellStyle name="T_Me_Tri_6_07 2" xfId="3948"/>
    <cellStyle name="T_Me_Tri_6_07_!1 1 bao cao giao KH ve HTCMT vung TNB   12-12-2011" xfId="3949"/>
    <cellStyle name="T_Me_Tri_6_07_!1 1 bao cao giao KH ve HTCMT vung TNB   12-12-2011 2" xfId="3950"/>
    <cellStyle name="T_Me_Tri_6_07_Bieu4HTMT" xfId="3951"/>
    <cellStyle name="T_Me_Tri_6_07_Bieu4HTMT 2" xfId="3952"/>
    <cellStyle name="T_Me_Tri_6_07_Bieu4HTMT_!1 1 bao cao giao KH ve HTCMT vung TNB   12-12-2011" xfId="3953"/>
    <cellStyle name="T_Me_Tri_6_07_Bieu4HTMT_!1 1 bao cao giao KH ve HTCMT vung TNB   12-12-2011 2" xfId="3954"/>
    <cellStyle name="T_Me_Tri_6_07_Bieu4HTMT_KH TPCP vung TNB (03-1-2012)" xfId="3955"/>
    <cellStyle name="T_Me_Tri_6_07_Bieu4HTMT_KH TPCP vung TNB (03-1-2012) 2" xfId="3956"/>
    <cellStyle name="T_Me_Tri_6_07_KH TPCP vung TNB (03-1-2012)" xfId="3957"/>
    <cellStyle name="T_Me_Tri_6_07_KH TPCP vung TNB (03-1-2012) 2" xfId="3958"/>
    <cellStyle name="T_N2 thay dat (N1-1)" xfId="3959"/>
    <cellStyle name="T_N2 thay dat (N1-1) 2" xfId="3960"/>
    <cellStyle name="T_N2 thay dat (N1-1)_!1 1 bao cao giao KH ve HTCMT vung TNB   12-12-2011" xfId="3961"/>
    <cellStyle name="T_N2 thay dat (N1-1)_!1 1 bao cao giao KH ve HTCMT vung TNB   12-12-2011 2" xfId="3962"/>
    <cellStyle name="T_N2 thay dat (N1-1)_Bieu4HTMT" xfId="3963"/>
    <cellStyle name="T_N2 thay dat (N1-1)_Bieu4HTMT 2" xfId="3964"/>
    <cellStyle name="T_N2 thay dat (N1-1)_Bieu4HTMT_!1 1 bao cao giao KH ve HTCMT vung TNB   12-12-2011" xfId="3965"/>
    <cellStyle name="T_N2 thay dat (N1-1)_Bieu4HTMT_!1 1 bao cao giao KH ve HTCMT vung TNB   12-12-2011 2" xfId="3966"/>
    <cellStyle name="T_N2 thay dat (N1-1)_Bieu4HTMT_KH TPCP vung TNB (03-1-2012)" xfId="3967"/>
    <cellStyle name="T_N2 thay dat (N1-1)_Bieu4HTMT_KH TPCP vung TNB (03-1-2012) 2" xfId="3968"/>
    <cellStyle name="T_N2 thay dat (N1-1)_KH TPCP vung TNB (03-1-2012)" xfId="3969"/>
    <cellStyle name="T_N2 thay dat (N1-1)_KH TPCP vung TNB (03-1-2012) 2" xfId="3970"/>
    <cellStyle name="T_Phuong an can doi nam 2008" xfId="3971"/>
    <cellStyle name="T_Phuong an can doi nam 2008 2" xfId="3972"/>
    <cellStyle name="T_Phuong an can doi nam 2008_!1 1 bao cao giao KH ve HTCMT vung TNB   12-12-2011" xfId="3973"/>
    <cellStyle name="T_Phuong an can doi nam 2008_!1 1 bao cao giao KH ve HTCMT vung TNB   12-12-2011 2" xfId="3974"/>
    <cellStyle name="T_Phuong an can doi nam 2008_KH TPCP vung TNB (03-1-2012)" xfId="3975"/>
    <cellStyle name="T_Phuong an can doi nam 2008_KH TPCP vung TNB (03-1-2012) 2" xfId="3976"/>
    <cellStyle name="T_Seagame(BTL)" xfId="3977"/>
    <cellStyle name="T_Seagame(BTL) 2" xfId="3978"/>
    <cellStyle name="T_So GTVT" xfId="3979"/>
    <cellStyle name="T_So GTVT 2" xfId="3980"/>
    <cellStyle name="T_So GTVT_!1 1 bao cao giao KH ve HTCMT vung TNB   12-12-2011" xfId="3981"/>
    <cellStyle name="T_So GTVT_!1 1 bao cao giao KH ve HTCMT vung TNB   12-12-2011 2" xfId="3982"/>
    <cellStyle name="T_So GTVT_KH TPCP vung TNB (03-1-2012)" xfId="3983"/>
    <cellStyle name="T_So GTVT_KH TPCP vung TNB (03-1-2012) 2" xfId="3984"/>
    <cellStyle name="T_tai co cau dau tu (tong hop)1" xfId="3985"/>
    <cellStyle name="T_TDT + duong(8-5-07)" xfId="3986"/>
    <cellStyle name="T_TDT + duong(8-5-07) 2" xfId="3987"/>
    <cellStyle name="T_TDT + duong(8-5-07)_!1 1 bao cao giao KH ve HTCMT vung TNB   12-12-2011" xfId="3988"/>
    <cellStyle name="T_TDT + duong(8-5-07)_!1 1 bao cao giao KH ve HTCMT vung TNB   12-12-2011 2" xfId="3989"/>
    <cellStyle name="T_TDT + duong(8-5-07)_Bieu4HTMT" xfId="3990"/>
    <cellStyle name="T_TDT + duong(8-5-07)_Bieu4HTMT 2" xfId="3991"/>
    <cellStyle name="T_TDT + duong(8-5-07)_Bieu4HTMT_!1 1 bao cao giao KH ve HTCMT vung TNB   12-12-2011" xfId="3992"/>
    <cellStyle name="T_TDT + duong(8-5-07)_Bieu4HTMT_!1 1 bao cao giao KH ve HTCMT vung TNB   12-12-2011 2" xfId="3993"/>
    <cellStyle name="T_TDT + duong(8-5-07)_Bieu4HTMT_KH TPCP vung TNB (03-1-2012)" xfId="3994"/>
    <cellStyle name="T_TDT + duong(8-5-07)_Bieu4HTMT_KH TPCP vung TNB (03-1-2012) 2" xfId="3995"/>
    <cellStyle name="T_TDT + duong(8-5-07)_KH TPCP vung TNB (03-1-2012)" xfId="3996"/>
    <cellStyle name="T_TDT + duong(8-5-07)_KH TPCP vung TNB (03-1-2012) 2" xfId="3997"/>
    <cellStyle name="T_TK_HT" xfId="3998"/>
    <cellStyle name="T_TK_HT 2" xfId="3999"/>
    <cellStyle name="T_tham_tra_du_toan" xfId="4000"/>
    <cellStyle name="T_tham_tra_du_toan 2" xfId="4001"/>
    <cellStyle name="T_tham_tra_du_toan_!1 1 bao cao giao KH ve HTCMT vung TNB   12-12-2011" xfId="4002"/>
    <cellStyle name="T_tham_tra_du_toan_!1 1 bao cao giao KH ve HTCMT vung TNB   12-12-2011 2" xfId="4003"/>
    <cellStyle name="T_tham_tra_du_toan_Bieu4HTMT" xfId="4004"/>
    <cellStyle name="T_tham_tra_du_toan_Bieu4HTMT 2" xfId="4005"/>
    <cellStyle name="T_tham_tra_du_toan_Bieu4HTMT_!1 1 bao cao giao KH ve HTCMT vung TNB   12-12-2011" xfId="4006"/>
    <cellStyle name="T_tham_tra_du_toan_Bieu4HTMT_!1 1 bao cao giao KH ve HTCMT vung TNB   12-12-2011 2" xfId="4007"/>
    <cellStyle name="T_tham_tra_du_toan_Bieu4HTMT_KH TPCP vung TNB (03-1-2012)" xfId="4008"/>
    <cellStyle name="T_tham_tra_du_toan_Bieu4HTMT_KH TPCP vung TNB (03-1-2012) 2" xfId="4009"/>
    <cellStyle name="T_tham_tra_du_toan_KH TPCP vung TNB (03-1-2012)" xfId="4010"/>
    <cellStyle name="T_tham_tra_du_toan_KH TPCP vung TNB (03-1-2012) 2" xfId="4011"/>
    <cellStyle name="T_Thiet bi" xfId="4012"/>
    <cellStyle name="T_Thiet bi 2" xfId="4013"/>
    <cellStyle name="T_Thiet bi_!1 1 bao cao giao KH ve HTCMT vung TNB   12-12-2011" xfId="4014"/>
    <cellStyle name="T_Thiet bi_!1 1 bao cao giao KH ve HTCMT vung TNB   12-12-2011 2" xfId="4015"/>
    <cellStyle name="T_Thiet bi_Bieu4HTMT" xfId="4016"/>
    <cellStyle name="T_Thiet bi_Bieu4HTMT 2" xfId="4017"/>
    <cellStyle name="T_Thiet bi_Bieu4HTMT_!1 1 bao cao giao KH ve HTCMT vung TNB   12-12-2011" xfId="4018"/>
    <cellStyle name="T_Thiet bi_Bieu4HTMT_!1 1 bao cao giao KH ve HTCMT vung TNB   12-12-2011 2" xfId="4019"/>
    <cellStyle name="T_Thiet bi_Bieu4HTMT_KH TPCP vung TNB (03-1-2012)" xfId="4020"/>
    <cellStyle name="T_Thiet bi_Bieu4HTMT_KH TPCP vung TNB (03-1-2012) 2" xfId="4021"/>
    <cellStyle name="T_Thiet bi_KH TPCP vung TNB (03-1-2012)" xfId="4022"/>
    <cellStyle name="T_Thiet bi_KH TPCP vung TNB (03-1-2012) 2" xfId="4023"/>
    <cellStyle name="T_Van Ban 2007" xfId="4024"/>
    <cellStyle name="T_Van Ban 2007_15_10_2013 BC nhu cau von doi ung ODA (2014-2016) ngay 15102013 Sua" xfId="4025"/>
    <cellStyle name="T_Van Ban 2007_bao cao phan bo KHDT 2011(final)" xfId="4026"/>
    <cellStyle name="T_Van Ban 2007_bao cao phan bo KHDT 2011(final)_BC nhu cau von doi ung ODA nganh NN (BKH)" xfId="4027"/>
    <cellStyle name="T_Van Ban 2007_bao cao phan bo KHDT 2011(final)_BC Tai co cau (bieu TH)" xfId="4028"/>
    <cellStyle name="T_Van Ban 2007_bao cao phan bo KHDT 2011(final)_DK 2014-2015 final" xfId="4029"/>
    <cellStyle name="T_Van Ban 2007_bao cao phan bo KHDT 2011(final)_DK 2014-2015 new" xfId="4030"/>
    <cellStyle name="T_Van Ban 2007_bao cao phan bo KHDT 2011(final)_DK KH CBDT 2014 11-11-2013" xfId="4031"/>
    <cellStyle name="T_Van Ban 2007_bao cao phan bo KHDT 2011(final)_DK KH CBDT 2014 11-11-2013(1)" xfId="4032"/>
    <cellStyle name="T_Van Ban 2007_bao cao phan bo KHDT 2011(final)_KH 2011-2015" xfId="4033"/>
    <cellStyle name="T_Van Ban 2007_bao cao phan bo KHDT 2011(final)_tai co cau dau tu (tong hop)1" xfId="4034"/>
    <cellStyle name="T_Van Ban 2007_BC nhu cau von doi ung ODA nganh NN (BKH)" xfId="4035"/>
    <cellStyle name="T_Van Ban 2007_BC nhu cau von doi ung ODA nganh NN (BKH)_05-12  KH trung han 2016-2020 - Liem Thinh edited" xfId="4036"/>
    <cellStyle name="T_Van Ban 2007_BC nhu cau von doi ung ODA nganh NN (BKH)_Copy of 05-12  KH trung han 2016-2020 - Liem Thinh edited (1)" xfId="4037"/>
    <cellStyle name="T_Van Ban 2007_BC Tai co cau (bieu TH)" xfId="4038"/>
    <cellStyle name="T_Van Ban 2007_BC Tai co cau (bieu TH)_05-12  KH trung han 2016-2020 - Liem Thinh edited" xfId="4039"/>
    <cellStyle name="T_Van Ban 2007_BC Tai co cau (bieu TH)_Copy of 05-12  KH trung han 2016-2020 - Liem Thinh edited (1)" xfId="4040"/>
    <cellStyle name="T_Van Ban 2007_DK 2014-2015 final" xfId="4041"/>
    <cellStyle name="T_Van Ban 2007_DK 2014-2015 final_05-12  KH trung han 2016-2020 - Liem Thinh edited" xfId="4042"/>
    <cellStyle name="T_Van Ban 2007_DK 2014-2015 final_Copy of 05-12  KH trung han 2016-2020 - Liem Thinh edited (1)" xfId="4043"/>
    <cellStyle name="T_Van Ban 2007_DK 2014-2015 new" xfId="4044"/>
    <cellStyle name="T_Van Ban 2007_DK 2014-2015 new_05-12  KH trung han 2016-2020 - Liem Thinh edited" xfId="4045"/>
    <cellStyle name="T_Van Ban 2007_DK 2014-2015 new_Copy of 05-12  KH trung han 2016-2020 - Liem Thinh edited (1)" xfId="4046"/>
    <cellStyle name="T_Van Ban 2007_DK KH CBDT 2014 11-11-2013" xfId="4047"/>
    <cellStyle name="T_Van Ban 2007_DK KH CBDT 2014 11-11-2013(1)" xfId="4048"/>
    <cellStyle name="T_Van Ban 2007_DK KH CBDT 2014 11-11-2013(1)_05-12  KH trung han 2016-2020 - Liem Thinh edited" xfId="4049"/>
    <cellStyle name="T_Van Ban 2007_DK KH CBDT 2014 11-11-2013(1)_Copy of 05-12  KH trung han 2016-2020 - Liem Thinh edited (1)" xfId="4050"/>
    <cellStyle name="T_Van Ban 2007_DK KH CBDT 2014 11-11-2013_05-12  KH trung han 2016-2020 - Liem Thinh edited" xfId="4051"/>
    <cellStyle name="T_Van Ban 2007_DK KH CBDT 2014 11-11-2013_Copy of 05-12  KH trung han 2016-2020 - Liem Thinh edited (1)" xfId="4052"/>
    <cellStyle name="T_Van Ban 2008" xfId="4053"/>
    <cellStyle name="T_Van Ban 2008_15_10_2013 BC nhu cau von doi ung ODA (2014-2016) ngay 15102013 Sua" xfId="4054"/>
    <cellStyle name="T_Van Ban 2008_bao cao phan bo KHDT 2011(final)" xfId="4055"/>
    <cellStyle name="T_Van Ban 2008_bao cao phan bo KHDT 2011(final)_BC nhu cau von doi ung ODA nganh NN (BKH)" xfId="4056"/>
    <cellStyle name="T_Van Ban 2008_bao cao phan bo KHDT 2011(final)_BC Tai co cau (bieu TH)" xfId="4057"/>
    <cellStyle name="T_Van Ban 2008_bao cao phan bo KHDT 2011(final)_DK 2014-2015 final" xfId="4058"/>
    <cellStyle name="T_Van Ban 2008_bao cao phan bo KHDT 2011(final)_DK 2014-2015 new" xfId="4059"/>
    <cellStyle name="T_Van Ban 2008_bao cao phan bo KHDT 2011(final)_DK KH CBDT 2014 11-11-2013" xfId="4060"/>
    <cellStyle name="T_Van Ban 2008_bao cao phan bo KHDT 2011(final)_DK KH CBDT 2014 11-11-2013(1)" xfId="4061"/>
    <cellStyle name="T_Van Ban 2008_bao cao phan bo KHDT 2011(final)_KH 2011-2015" xfId="4062"/>
    <cellStyle name="T_Van Ban 2008_bao cao phan bo KHDT 2011(final)_tai co cau dau tu (tong hop)1" xfId="4063"/>
    <cellStyle name="T_Van Ban 2008_BC nhu cau von doi ung ODA nganh NN (BKH)" xfId="4064"/>
    <cellStyle name="T_Van Ban 2008_BC nhu cau von doi ung ODA nganh NN (BKH)_05-12  KH trung han 2016-2020 - Liem Thinh edited" xfId="4065"/>
    <cellStyle name="T_Van Ban 2008_BC nhu cau von doi ung ODA nganh NN (BKH)_Copy of 05-12  KH trung han 2016-2020 - Liem Thinh edited (1)" xfId="4066"/>
    <cellStyle name="T_Van Ban 2008_BC Tai co cau (bieu TH)" xfId="4067"/>
    <cellStyle name="T_Van Ban 2008_BC Tai co cau (bieu TH)_05-12  KH trung han 2016-2020 - Liem Thinh edited" xfId="4068"/>
    <cellStyle name="T_Van Ban 2008_BC Tai co cau (bieu TH)_Copy of 05-12  KH trung han 2016-2020 - Liem Thinh edited (1)" xfId="4069"/>
    <cellStyle name="T_Van Ban 2008_DK 2014-2015 final" xfId="4070"/>
    <cellStyle name="T_Van Ban 2008_DK 2014-2015 final_05-12  KH trung han 2016-2020 - Liem Thinh edited" xfId="4071"/>
    <cellStyle name="T_Van Ban 2008_DK 2014-2015 final_Copy of 05-12  KH trung han 2016-2020 - Liem Thinh edited (1)" xfId="4072"/>
    <cellStyle name="T_Van Ban 2008_DK 2014-2015 new" xfId="4073"/>
    <cellStyle name="T_Van Ban 2008_DK 2014-2015 new_05-12  KH trung han 2016-2020 - Liem Thinh edited" xfId="4074"/>
    <cellStyle name="T_Van Ban 2008_DK 2014-2015 new_Copy of 05-12  KH trung han 2016-2020 - Liem Thinh edited (1)" xfId="4075"/>
    <cellStyle name="T_Van Ban 2008_DK KH CBDT 2014 11-11-2013" xfId="4076"/>
    <cellStyle name="T_Van Ban 2008_DK KH CBDT 2014 11-11-2013(1)" xfId="4077"/>
    <cellStyle name="T_Van Ban 2008_DK KH CBDT 2014 11-11-2013(1)_05-12  KH trung han 2016-2020 - Liem Thinh edited" xfId="4078"/>
    <cellStyle name="T_Van Ban 2008_DK KH CBDT 2014 11-11-2013(1)_Copy of 05-12  KH trung han 2016-2020 - Liem Thinh edited (1)" xfId="4079"/>
    <cellStyle name="T_Van Ban 2008_DK KH CBDT 2014 11-11-2013_05-12  KH trung han 2016-2020 - Liem Thinh edited" xfId="4080"/>
    <cellStyle name="T_Van Ban 2008_DK KH CBDT 2014 11-11-2013_Copy of 05-12  KH trung han 2016-2020 - Liem Thinh edited (1)" xfId="4081"/>
    <cellStyle name="T_XDCB thang 12.2010" xfId="4082"/>
    <cellStyle name="T_XDCB thang 12.2010 2" xfId="4083"/>
    <cellStyle name="T_XDCB thang 12.2010_!1 1 bao cao giao KH ve HTCMT vung TNB   12-12-2011" xfId="4084"/>
    <cellStyle name="T_XDCB thang 12.2010_!1 1 bao cao giao KH ve HTCMT vung TNB   12-12-2011 2" xfId="4085"/>
    <cellStyle name="T_XDCB thang 12.2010_KH TPCP vung TNB (03-1-2012)" xfId="4086"/>
    <cellStyle name="T_XDCB thang 12.2010_KH TPCP vung TNB (03-1-2012) 2" xfId="4087"/>
    <cellStyle name="T_ÿÿÿÿÿ" xfId="4088"/>
    <cellStyle name="T_ÿÿÿÿÿ 2" xfId="4089"/>
    <cellStyle name="T_ÿÿÿÿÿ_!1 1 bao cao giao KH ve HTCMT vung TNB   12-12-2011" xfId="4090"/>
    <cellStyle name="T_ÿÿÿÿÿ_!1 1 bao cao giao KH ve HTCMT vung TNB   12-12-2011 2" xfId="4091"/>
    <cellStyle name="T_ÿÿÿÿÿ_Bieu mau cong trinh khoi cong moi 3-4" xfId="4092"/>
    <cellStyle name="T_ÿÿÿÿÿ_Bieu mau cong trinh khoi cong moi 3-4 2" xfId="4093"/>
    <cellStyle name="T_ÿÿÿÿÿ_Bieu mau cong trinh khoi cong moi 3-4_!1 1 bao cao giao KH ve HTCMT vung TNB   12-12-2011" xfId="4094"/>
    <cellStyle name="T_ÿÿÿÿÿ_Bieu mau cong trinh khoi cong moi 3-4_!1 1 bao cao giao KH ve HTCMT vung TNB   12-12-2011 2" xfId="4095"/>
    <cellStyle name="T_ÿÿÿÿÿ_Bieu mau cong trinh khoi cong moi 3-4_KH TPCP vung TNB (03-1-2012)" xfId="4096"/>
    <cellStyle name="T_ÿÿÿÿÿ_Bieu mau cong trinh khoi cong moi 3-4_KH TPCP vung TNB (03-1-2012) 2" xfId="4097"/>
    <cellStyle name="T_ÿÿÿÿÿ_Bieu3ODA" xfId="4098"/>
    <cellStyle name="T_ÿÿÿÿÿ_Bieu3ODA 2" xfId="4099"/>
    <cellStyle name="T_ÿÿÿÿÿ_Bieu3ODA_!1 1 bao cao giao KH ve HTCMT vung TNB   12-12-2011" xfId="4100"/>
    <cellStyle name="T_ÿÿÿÿÿ_Bieu3ODA_!1 1 bao cao giao KH ve HTCMT vung TNB   12-12-2011 2" xfId="4101"/>
    <cellStyle name="T_ÿÿÿÿÿ_Bieu3ODA_KH TPCP vung TNB (03-1-2012)" xfId="4102"/>
    <cellStyle name="T_ÿÿÿÿÿ_Bieu3ODA_KH TPCP vung TNB (03-1-2012) 2" xfId="4103"/>
    <cellStyle name="T_ÿÿÿÿÿ_Bieu4HTMT" xfId="4104"/>
    <cellStyle name="T_ÿÿÿÿÿ_Bieu4HTMT 2" xfId="4105"/>
    <cellStyle name="T_ÿÿÿÿÿ_Bieu4HTMT_!1 1 bao cao giao KH ve HTCMT vung TNB   12-12-2011" xfId="4106"/>
    <cellStyle name="T_ÿÿÿÿÿ_Bieu4HTMT_!1 1 bao cao giao KH ve HTCMT vung TNB   12-12-2011 2" xfId="4107"/>
    <cellStyle name="T_ÿÿÿÿÿ_Bieu4HTMT_KH TPCP vung TNB (03-1-2012)" xfId="4108"/>
    <cellStyle name="T_ÿÿÿÿÿ_Bieu4HTMT_KH TPCP vung TNB (03-1-2012) 2" xfId="4109"/>
    <cellStyle name="T_ÿÿÿÿÿ_kien giang 2" xfId="4110"/>
    <cellStyle name="T_ÿÿÿÿÿ_kien giang 2 2" xfId="4111"/>
    <cellStyle name="T_ÿÿÿÿÿ_KH TPCP vung TNB (03-1-2012)" xfId="4112"/>
    <cellStyle name="T_ÿÿÿÿÿ_KH TPCP vung TNB (03-1-2012) 2" xfId="4113"/>
    <cellStyle name="Text Indent A" xfId="4114"/>
    <cellStyle name="Text Indent B" xfId="4115"/>
    <cellStyle name="Text Indent B 10" xfId="4116"/>
    <cellStyle name="Text Indent B 11" xfId="4117"/>
    <cellStyle name="Text Indent B 12" xfId="4118"/>
    <cellStyle name="Text Indent B 13" xfId="4119"/>
    <cellStyle name="Text Indent B 14" xfId="4120"/>
    <cellStyle name="Text Indent B 15" xfId="4121"/>
    <cellStyle name="Text Indent B 16" xfId="4122"/>
    <cellStyle name="Text Indent B 2" xfId="4123"/>
    <cellStyle name="Text Indent B 3" xfId="4124"/>
    <cellStyle name="Text Indent B 4" xfId="4125"/>
    <cellStyle name="Text Indent B 5" xfId="4126"/>
    <cellStyle name="Text Indent B 6" xfId="4127"/>
    <cellStyle name="Text Indent B 7" xfId="4128"/>
    <cellStyle name="Text Indent B 8" xfId="4129"/>
    <cellStyle name="Text Indent B 9" xfId="4130"/>
    <cellStyle name="Text Indent C" xfId="4131"/>
    <cellStyle name="Text Indent C 10" xfId="4132"/>
    <cellStyle name="Text Indent C 11" xfId="4133"/>
    <cellStyle name="Text Indent C 12" xfId="4134"/>
    <cellStyle name="Text Indent C 13" xfId="4135"/>
    <cellStyle name="Text Indent C 14" xfId="4136"/>
    <cellStyle name="Text Indent C 15" xfId="4137"/>
    <cellStyle name="Text Indent C 16" xfId="4138"/>
    <cellStyle name="Text Indent C 2" xfId="4139"/>
    <cellStyle name="Text Indent C 3" xfId="4140"/>
    <cellStyle name="Text Indent C 4" xfId="4141"/>
    <cellStyle name="Text Indent C 5" xfId="4142"/>
    <cellStyle name="Text Indent C 6" xfId="4143"/>
    <cellStyle name="Text Indent C 7" xfId="4144"/>
    <cellStyle name="Text Indent C 8" xfId="4145"/>
    <cellStyle name="Text Indent C 9" xfId="4146"/>
    <cellStyle name="Tickmark" xfId="4147"/>
    <cellStyle name="Tien1" xfId="4148"/>
    <cellStyle name="Tieu_de_2" xfId="4149"/>
    <cellStyle name="Times New Roman" xfId="4150"/>
    <cellStyle name="tit1" xfId="4151"/>
    <cellStyle name="tit2" xfId="4152"/>
    <cellStyle name="tit2 2" xfId="4153"/>
    <cellStyle name="tit3" xfId="4154"/>
    <cellStyle name="tit4" xfId="4155"/>
    <cellStyle name="Title 2" xfId="4156"/>
    <cellStyle name="Tong so" xfId="4157"/>
    <cellStyle name="tong so 1" xfId="4158"/>
    <cellStyle name="Tong so_Bieu KHPTLN 2016-2020" xfId="4159"/>
    <cellStyle name="Tongcong" xfId="4160"/>
    <cellStyle name="Total 2" xfId="4161"/>
    <cellStyle name="tt1" xfId="4162"/>
    <cellStyle name="Tusental (0)_pldt" xfId="4163"/>
    <cellStyle name="Tusental_pldt" xfId="4164"/>
    <cellStyle name="th" xfId="100"/>
    <cellStyle name="th 2" xfId="4165"/>
    <cellStyle name="þ_x005f_x001d_ð¤_x005f_x000c_¯þ_x005f_x0014__x005f_x000d_¨þU_x005f_x0001_À_x005f_x0004_ _x005f_x0015__x005f_x000f__x005f_x0001__x005f_x0001_" xfId="4166"/>
    <cellStyle name="þ_x005f_x001d_ð·_x005f_x000c_æþ'_x005f_x000d_ßþU_x005f_x0001_Ø_x005f_x0005_ü_x005f_x0014__x005f_x0007__x005f_x0001__x005f_x0001_" xfId="4167"/>
    <cellStyle name="than" xfId="4174"/>
    <cellStyle name="Thanh" xfId="4175"/>
    <cellStyle name="thuong-10" xfId="4181"/>
    <cellStyle name="thuong-11" xfId="4182"/>
    <cellStyle name="thuong-11 2" xfId="4183"/>
    <cellStyle name="Thuyet minh" xfId="4184"/>
    <cellStyle name="þ_x005f_x001d_ðÇ%Uý—&amp;Hý9_x005f_x0008_Ÿ s_x005f_x000a__x005f_x0007__x005f_x0001__x005f_x0001_" xfId="4168"/>
    <cellStyle name="þ_x005f_x001d_ðK_x005f_x000c_Fý_x005f_x001b__x005f_x000d_9ýU_x005f_x0001_Ð_x005f_x0008_¦)_x005f_x0007__x005f_x0001__x005f_x0001_" xfId="4169"/>
    <cellStyle name="þ_x005f_x005f_x005f_x001d_ð¤_x005f_x005f_x005f_x000c_¯þ_x005f_x005f_x005f_x0014__x005f_x005f_x005f_x000d_¨þU_x005f_x005f_x005f_x0001_À_x005f_x005f_x005f_x0004_ _x005f_x005f_x005f_x0015__x005f_x005f_x005f_x000f__x005f_x005f_x005f_x0001__x005f_x005f_x005f_x0001_" xfId="4170"/>
    <cellStyle name="þ_x005f_x005f_x005f_x001d_ð·_x005f_x005f_x005f_x000c_æþ'_x005f_x005f_x005f_x000d_ßþU_x005f_x005f_x005f_x0001_Ø_x005f_x005f_x005f_x0005_ü_x005f_x005f_x005f_x0014__x005f_x005f_x005f_x0007__x005f_x005f_x005f_x0001__x005f_x005f_x005f_x0001_" xfId="4171"/>
    <cellStyle name="þ_x005f_x005f_x005f_x001d_ðÇ%Uý—&amp;Hý9_x005f_x005f_x005f_x0008_Ÿ s_x005f_x005f_x005f_x000a__x005f_x005f_x005f_x0007__x005f_x005f_x005f_x0001__x005f_x005f_x005f_x0001_" xfId="4172"/>
    <cellStyle name="þ_x005f_x005f_x005f_x001d_ðK_x005f_x005f_x005f_x000c_Fý_x005f_x005f_x005f_x001b__x005f_x005f_x005f_x000d_9ýU_x005f_x005f_x005f_x0001_Ð_x005f_x005f_x005f_x0008_¦)_x005f_x005f_x005f_x0007__x005f_x005f_x005f_x0001__x005f_x005f_x005f_x0001_" xfId="4173"/>
    <cellStyle name="þ_x001d_ð¤_x000c_¯þ_x0014__x000a_¨þU_x0001_À_x0004_ _x0015__x000f__x0001__x0001_" xfId="4176"/>
    <cellStyle name="þ_x001d_ð¤_x000c_¯þ_x0014__x000d_¨þU_x0001_À_x0004_ _x0015__x000f__x0001__x0001_" xfId="4177"/>
    <cellStyle name="þ_x001d_ð·_x000c_æþ'_x000a_ßþU_x0001_Ø_x0005_ü_x0014__x0007__x0001__x0001_" xfId="4178"/>
    <cellStyle name="þ_x001d_ð·_x000c_æþ'_x000d_ßþU_x0001_Ø_x0005_ü_x0014__x0007__x0001__x0001_" xfId="101"/>
    <cellStyle name="þ_x001d_ðÇ%Uý—&amp;Hý9_x0008_Ÿ s_x000a__x0007__x0001__x0001_" xfId="102"/>
    <cellStyle name="þ_x001d_ðK_x000c_Fý_x001b__x000a_9ýU_x0001_Ð_x0008_¦)_x0007__x0001__x0001_" xfId="4179"/>
    <cellStyle name="þ_x001d_ðK_x000c_Fý_x001b__x000d_9ýU_x0001_Ð_x0008_¦)_x0007__x0001__x0001_" xfId="4180"/>
    <cellStyle name="trang" xfId="4185"/>
    <cellStyle name="ux_3_¼­¿ï-¾È»ê" xfId="4186"/>
    <cellStyle name="Valuta (0)_CALPREZZ" xfId="103"/>
    <cellStyle name="Valuta_ PESO ELETTR." xfId="104"/>
    <cellStyle name="VANG1" xfId="4187"/>
    <cellStyle name="VANG1 2" xfId="4188"/>
    <cellStyle name="viet" xfId="105"/>
    <cellStyle name="viet2" xfId="106"/>
    <cellStyle name="viet2 2" xfId="4189"/>
    <cellStyle name="VN new romanNormal" xfId="4190"/>
    <cellStyle name="VN new romanNormal 2" xfId="4191"/>
    <cellStyle name="VN new romanNormal 2 2" xfId="4192"/>
    <cellStyle name="VN new romanNormal 3" xfId="4193"/>
    <cellStyle name="VN new romanNormal_05-12  KH trung han 2016-2020 - Liem Thinh edited" xfId="4194"/>
    <cellStyle name="Vn Time 13" xfId="4195"/>
    <cellStyle name="Vn Time 14" xfId="4196"/>
    <cellStyle name="Vn Time 14 2" xfId="4197"/>
    <cellStyle name="Vn Time 14 3" xfId="4198"/>
    <cellStyle name="VN time new roman" xfId="4199"/>
    <cellStyle name="VN time new roman 2" xfId="4200"/>
    <cellStyle name="VN time new roman 2 2" xfId="4201"/>
    <cellStyle name="VN time new roman 3" xfId="4202"/>
    <cellStyle name="VN time new roman_05-12  KH trung han 2016-2020 - Liem Thinh edited" xfId="4203"/>
    <cellStyle name="vn_time" xfId="4204"/>
    <cellStyle name="vnbo" xfId="4205"/>
    <cellStyle name="vnbo 2" xfId="4206"/>
    <cellStyle name="vnbo 3" xfId="4207"/>
    <cellStyle name="vntxt1" xfId="4208"/>
    <cellStyle name="vntxt1 10" xfId="4209"/>
    <cellStyle name="vntxt1 11" xfId="4210"/>
    <cellStyle name="vntxt1 12" xfId="4211"/>
    <cellStyle name="vntxt1 13" xfId="4212"/>
    <cellStyle name="vntxt1 14" xfId="4213"/>
    <cellStyle name="vntxt1 15" xfId="4214"/>
    <cellStyle name="vntxt1 16" xfId="4215"/>
    <cellStyle name="vntxt1 2" xfId="4216"/>
    <cellStyle name="vntxt1 3" xfId="4217"/>
    <cellStyle name="vntxt1 4" xfId="4218"/>
    <cellStyle name="vntxt1 5" xfId="4219"/>
    <cellStyle name="vntxt1 6" xfId="4220"/>
    <cellStyle name="vntxt1 7" xfId="4221"/>
    <cellStyle name="vntxt1 8" xfId="4222"/>
    <cellStyle name="vntxt1 9" xfId="4223"/>
    <cellStyle name="vntxt1_05-12  KH trung han 2016-2020 - Liem Thinh edited" xfId="4224"/>
    <cellStyle name="vntxt2" xfId="4225"/>
    <cellStyle name="vnhead1" xfId="4226"/>
    <cellStyle name="vnhead1 2" xfId="4227"/>
    <cellStyle name="vnhead2" xfId="4228"/>
    <cellStyle name="vnhead2 2" xfId="4229"/>
    <cellStyle name="vnhead2 3" xfId="4230"/>
    <cellStyle name="vnhead3" xfId="4231"/>
    <cellStyle name="vnhead3 2" xfId="4232"/>
    <cellStyle name="vnhead3 3" xfId="4233"/>
    <cellStyle name="vnhead4" xfId="4234"/>
    <cellStyle name="W?hrung [0]_35ERI8T2gbIEMixb4v26icuOo" xfId="4235"/>
    <cellStyle name="W?hrung_35ERI8T2gbIEMixb4v26icuOo" xfId="4236"/>
    <cellStyle name="W_MARINE" xfId="1251"/>
    <cellStyle name="Währung [0]_68574_Materialbedarfsliste" xfId="4237"/>
    <cellStyle name="Währung_68574_Materialbedarfsliste" xfId="4238"/>
    <cellStyle name="Walutowy [0]_Invoices2001Slovakia" xfId="4239"/>
    <cellStyle name="Walutowy_Invoices2001Slovakia" xfId="4240"/>
    <cellStyle name="Warning Text 2" xfId="4241"/>
    <cellStyle name="wrap" xfId="4242"/>
    <cellStyle name="Wไhrung [0]_35ERI8T2gbIEMixb4v26icuOo" xfId="4243"/>
    <cellStyle name="Wไhrung_35ERI8T2gbIEMixb4v26icuOo" xfId="4244"/>
    <cellStyle name="xan1" xfId="4245"/>
    <cellStyle name="xuan" xfId="107"/>
    <cellStyle name="y" xfId="4246"/>
    <cellStyle name="y 2" xfId="4247"/>
    <cellStyle name="Ý kh¸c_B¶ng 1 (2)" xfId="4248"/>
    <cellStyle name="เครื่องหมายสกุลเงิน [0]_FTC_OFFER" xfId="4249"/>
    <cellStyle name="เครื่องหมายสกุลเงิน_FTC_OFFER" xfId="4250"/>
    <cellStyle name="ปกติ_FTC_OFFER" xfId="4251"/>
    <cellStyle name="똿뗦먛귟 [0.00]_PRODUCT DETAIL Q1" xfId="111"/>
    <cellStyle name="똿뗦먛귟_PRODUCT DETAIL Q1" xfId="112"/>
    <cellStyle name="믅됞 [0.00]_PRODUCT DETAIL Q1" xfId="113"/>
    <cellStyle name="믅됞_PRODUCT DETAIL Q1" xfId="114"/>
    <cellStyle name="백분율_††††† " xfId="4252"/>
    <cellStyle name="뷭?_BOOKSHIP" xfId="115"/>
    <cellStyle name="안건회계법인" xfId="116"/>
    <cellStyle name="一般_00Q3902REV.1" xfId="119"/>
    <cellStyle name="千分位[0]_00Q3902REV.1" xfId="120"/>
    <cellStyle name="千分位_00Q3902REV.1" xfId="121"/>
    <cellStyle name="콤맀_Sheet1_총괄표 (수출입) (2)" xfId="4253"/>
    <cellStyle name="콤마 [ - 유형1" xfId="4254"/>
    <cellStyle name="콤마 [ - 유형2" xfId="4255"/>
    <cellStyle name="콤마 [ - 유형3" xfId="4256"/>
    <cellStyle name="콤마 [ - 유형4" xfId="4257"/>
    <cellStyle name="콤마 [ - 유형5" xfId="4258"/>
    <cellStyle name="콤마 [ - 유형6" xfId="4259"/>
    <cellStyle name="콤마 [ - 유형7" xfId="4260"/>
    <cellStyle name="콤마 [ - 유형8" xfId="4261"/>
    <cellStyle name="콤마 [0]_ 비목별 월별기술 " xfId="117"/>
    <cellStyle name="콤마_ 비목별 월별기술 " xfId="118"/>
    <cellStyle name="통화 [0]_††††† " xfId="4262"/>
    <cellStyle name="통화_††††† " xfId="4263"/>
    <cellStyle name="표섀_변경(최종)" xfId="4264"/>
    <cellStyle name="표준_ 97년 경영분석(안)" xfId="4265"/>
    <cellStyle name="표줠_Sheet1_1_총괄표 (수출입) (2)" xfId="4266"/>
    <cellStyle name="桁区切り [0.00]_BE-BQ" xfId="4267"/>
    <cellStyle name="桁区切り_BE-BQ" xfId="4268"/>
    <cellStyle name="標準_(A1)BOQ " xfId="4269"/>
    <cellStyle name="貨幣 [0]_00Q3902REV.1" xfId="122"/>
    <cellStyle name="貨幣[0]_BRE" xfId="123"/>
    <cellStyle name="貨幣_00Q3902REV.1" xfId="124"/>
    <cellStyle name="通貨 [0.00]_BE-BQ" xfId="4270"/>
    <cellStyle name="通貨_BE-BQ" xfId="4271"/>
    <cellStyle name=" [0.00]_ Att. 1- Cover" xfId="108"/>
    <cellStyle name="_ Att. 1- Cover" xfId="109"/>
    <cellStyle name="?_ Att. 1- Cover" xfId="11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KH%202016-2020\Dau%20tu\Tong%20hop%20phan%20bo\TH%202016-2020%200910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iangdtt318a\User\Downloads\TH%20phan%20bo%20%2017.9.2015_Th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7923;%20h&#7885;p%2012-%20kh&#243;a%2014/&#272;&#7847;u%20t&#432;%20c&#244;ng/Ph&#7909;%20l&#7909;c%20NQ%20ph&#225;t%20h&#224;nh/3.Dc%20NSDP2019%20(dot%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1d09d1e31a997997/Copy/BC%20KH2019/K&#7871;%20ho&#7841;ch%20&#273;&#7847;u%20t&#432;%20c&#244;ng%20th&#225;ng%2011/KHdautucong%20nam2019%20(thang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I CTrinh"/>
      <sheetName val="PLII nganh"/>
      <sheetName val="Cocauin (2)"/>
      <sheetName val="PLTH1209"/>
      <sheetName val="BANCO5 (in)"/>
      <sheetName val="MTTW (in)"/>
      <sheetName val="CTMTDP (in)"/>
      <sheetName val="PA goc 2015"/>
      <sheetName val="PA goc 2014"/>
      <sheetName val="PL IXa"/>
      <sheetName val="PLIXb"/>
      <sheetName val="Phuong an goc 2015"/>
      <sheetName val="PL X (2)"/>
      <sheetName val="PL 2"/>
      <sheetName val="PLIIIb (2)"/>
      <sheetName val="PLIIIb (3)"/>
      <sheetName val="PLCTrinh2016"/>
      <sheetName val="PLnganh2016"/>
      <sheetName val="MTTW"/>
      <sheetName val="DT theo MT (DP) (3)"/>
      <sheetName val="Cocaunguon (2)"/>
      <sheetName val="BANCO5"/>
      <sheetName val="PL VIII"/>
      <sheetName val="PL IX"/>
      <sheetName val="PL X"/>
      <sheetName val="PLIIIb"/>
      <sheetName val="DT theo MT (DP) (2)"/>
      <sheetName val="MT TW in (2)"/>
      <sheetName val="BANCO (3)"/>
      <sheetName val="Nhucaungoaitrunghan"/>
      <sheetName val="CTMTTW1209"/>
      <sheetName val="PA3DP"/>
      <sheetName val="BANCO (4)"/>
      <sheetName val="MT DPin (3)"/>
      <sheetName val="TH 2016-2020-gom CTMTQG"/>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PLI_CTrinh"/>
      <sheetName val="PLI_CTrinh1"/>
      <sheetName val="PLII_nganh"/>
      <sheetName val="Cocauin_(2)"/>
      <sheetName val="BANCO5_(in)"/>
      <sheetName val="MTTW_(in)"/>
      <sheetName val="CTMTDP_(in)"/>
      <sheetName val="PA_goc_2015"/>
      <sheetName val="PA_goc_2014"/>
      <sheetName val="PL_IXa"/>
      <sheetName val="Phuong_an_goc_2015"/>
      <sheetName val="PL_X_(2)"/>
      <sheetName val="PL_2"/>
      <sheetName val="PLIIIb_(2)"/>
      <sheetName val="PLIIIb_(3)"/>
      <sheetName val="DT_theo_MT_(DP)_(3)"/>
      <sheetName val="Cocaunguon_(2)"/>
      <sheetName val="PL_VIII"/>
      <sheetName val="PL_IX"/>
      <sheetName val="PL_X"/>
      <sheetName val="DT_theo_MT_(DP)_(2)"/>
      <sheetName val="MT_TW_in_(2)"/>
      <sheetName val="BANCO_(3)"/>
      <sheetName val="BANCO_(4)"/>
      <sheetName val="MT_DPin_(3)"/>
      <sheetName val="TH_2016-2020-gom_CTMTQG"/>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s>
    <sheetDataSet>
      <sheetData sheetId="0" refreshError="1">
        <row r="10">
          <cell r="CN10">
            <v>0.115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4">
          <cell r="RD14">
            <v>0</v>
          </cell>
        </row>
        <row r="122">
          <cell r="K122">
            <v>6.7156099999999999</v>
          </cell>
        </row>
        <row r="124">
          <cell r="N124">
            <v>57909914</v>
          </cell>
        </row>
        <row r="125">
          <cell r="K125">
            <v>8.8152801947532639E-2</v>
          </cell>
        </row>
        <row r="126">
          <cell r="K126">
            <v>6.275358856247254E-2</v>
          </cell>
        </row>
        <row r="128">
          <cell r="K128">
            <v>8.7441229356428687E-2</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10">
          <cell r="CN10">
            <v>0.115</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4">
          <cell r="RD14">
            <v>0</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chung"/>
      <sheetName val="BANCO (3)"/>
      <sheetName val="MT TW in (2)"/>
      <sheetName val="PL III CTrinh (2)"/>
      <sheetName val="PL IV nganh (2)"/>
      <sheetName val="MT DPin (3)"/>
      <sheetName val="TH in (2)"/>
      <sheetName val="PLIb"/>
      <sheetName val="PLIIIb"/>
      <sheetName val="BANCO (2)"/>
      <sheetName val="MT DPin (2)"/>
      <sheetName val="THSS"/>
      <sheetName val="THSS (3)"/>
      <sheetName val="THSS (4)"/>
      <sheetName val="THSS (6)"/>
      <sheetName val="THSS (5)"/>
      <sheetName val="THSS (7)"/>
      <sheetName val="PL III CTrinh (3)"/>
      <sheetName val="PL IV nganh (3)"/>
      <sheetName val="PL III CTrinh"/>
      <sheetName val="PL IV nganh"/>
      <sheetName val="TH 2016-2020-gom CTMTQG"/>
      <sheetName val="SS dia phuong"/>
      <sheetName val="TH 2016-2020 -Kgom CTMTQG"/>
      <sheetName val="TH in"/>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TH phan bo  17.9.2015_Thu"/>
      <sheetName val="Chi_chung"/>
      <sheetName val="BANCO_(3)"/>
      <sheetName val="MT_TW_in_(2)"/>
      <sheetName val="PL_III_CTrinh_(2)"/>
      <sheetName val="PL_IV_nganh_(2)"/>
      <sheetName val="MT_DPin_(3)"/>
      <sheetName val="TH_in_(2)"/>
      <sheetName val="BANCO_(2)"/>
      <sheetName val="MT_DPin_(2)"/>
      <sheetName val="THSS_(3)"/>
      <sheetName val="THSS_(4)"/>
      <sheetName val="THSS_(6)"/>
      <sheetName val="THSS_(5)"/>
      <sheetName val="THSS_(7)"/>
      <sheetName val="PL_III_CTrinh_(3)"/>
      <sheetName val="PL_IV_nganh_(3)"/>
      <sheetName val="PL_III_CTrinh"/>
      <sheetName val="PL_IV_nganh"/>
      <sheetName val="TH_2016-2020-gom_CTMTQG"/>
      <sheetName val="SS_dia_phuong"/>
      <sheetName val="TH_2016-2020_-Kgom_CTMTQG"/>
      <sheetName val="TH_in"/>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TH_phan_bo__17_9_2015_Thu"/>
      <sheetName val="DONGIA"/>
      <sheetName val="DON GIA"/>
      <sheetName val="DG"/>
      <sheetName val="Tiepdia"/>
      <sheetName val="TDTKP"/>
    </sheetNames>
    <definedNames>
      <definedName name="DataFilter"/>
      <definedName name="DataSort"/>
      <definedName name="GoBack" sheetId="32"/>
    </definedNames>
    <sheetDataSet>
      <sheetData sheetId="0" refreshError="1"/>
      <sheetData sheetId="1">
        <row r="122">
          <cell r="I122">
            <v>6.7156099999999999</v>
          </cell>
        </row>
      </sheetData>
      <sheetData sheetId="2">
        <row r="29">
          <cell r="K29">
            <v>49327</v>
          </cell>
        </row>
      </sheetData>
      <sheetData sheetId="3" refreshError="1"/>
      <sheetData sheetId="4" refreshError="1"/>
      <sheetData sheetId="5" refreshError="1"/>
      <sheetData sheetId="6" refreshError="1"/>
      <sheetData sheetId="7" refreshError="1"/>
      <sheetData sheetId="8" refreshError="1"/>
      <sheetData sheetId="9">
        <row r="123">
          <cell r="F123">
            <v>4.5632445555441416E-2</v>
          </cell>
        </row>
      </sheetData>
      <sheetData sheetId="10">
        <row r="99">
          <cell r="BP99">
            <v>6.7156099999999999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3">
          <cell r="B13" t="str">
            <v>TỔNG SỐ</v>
          </cell>
        </row>
      </sheetData>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ow r="122">
          <cell r="I122">
            <v>6.7156099999999999</v>
          </cell>
        </row>
      </sheetData>
      <sheetData sheetId="52">
        <row r="29">
          <cell r="K29">
            <v>49327</v>
          </cell>
        </row>
      </sheetData>
      <sheetData sheetId="53"/>
      <sheetData sheetId="54"/>
      <sheetData sheetId="55"/>
      <sheetData sheetId="56"/>
      <sheetData sheetId="57">
        <row r="123">
          <cell r="F123">
            <v>4.5632445555441416E-2</v>
          </cell>
        </row>
      </sheetData>
      <sheetData sheetId="58">
        <row r="99">
          <cell r="BP99">
            <v>6.7156099999999999</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Gia VL"/>
      <sheetName val="Bang gia ca may"/>
      <sheetName val="Bang luong CB"/>
      <sheetName val="Bang P.tich CT"/>
      <sheetName val="D.toan chi tiet"/>
      <sheetName val="Bang TH Dtoan"/>
      <sheetName val="XXXXXXXX"/>
      <sheetName val="Van chuyen"/>
      <sheetName val="THKP (2)"/>
      <sheetName val="THKP"/>
      <sheetName val="T.Bi"/>
      <sheetName val="Thiet ke"/>
      <sheetName val="CT"/>
      <sheetName val="K.luong"/>
      <sheetName val="TT L2"/>
      <sheetName val="TT L1"/>
      <sheetName val="Thue Ngoai"/>
      <sheetName val="KLHT"/>
      <sheetName val="KL XL2000"/>
      <sheetName val="KLXL2001"/>
      <sheetName val="THKP2001"/>
      <sheetName val="KLphanbo"/>
      <sheetName val="Chiet tinh"/>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DTHH"/>
      <sheetName val="Bang1"/>
      <sheetName val="TAI TRONG"/>
      <sheetName val="NOI LUC"/>
      <sheetName val="TINH DUYET THTT CHINH"/>
      <sheetName val="TDUYET THTT PHU"/>
      <sheetName val="TINH DAO DONG VA DO VONG"/>
      <sheetName val="TINH NEO"/>
      <sheetName val="KH 2003 (moi max)"/>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1"/>
      <sheetName val="Dong Dau"/>
      <sheetName val="Dong Dau (2)"/>
      <sheetName val="Sau dong"/>
      <sheetName val="Ma xa"/>
      <sheetName val="My dinh"/>
      <sheetName val="Tong cong"/>
      <sheetName val="VL"/>
      <sheetName val="CTXD"/>
      <sheetName val=".."/>
      <sheetName val="CTDN"/>
      <sheetName val="san vuon"/>
      <sheetName val="khu phu tro"/>
      <sheetName val="TH"/>
      <sheetName val="Phu luc"/>
      <sheetName val="Gia trÞ"/>
      <sheetName val="Chart2"/>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ongty"/>
      <sheetName val="VPPN"/>
      <sheetName val="XN74"/>
      <sheetName val="XN54"/>
      <sheetName val="XN33"/>
      <sheetName val="NK96"/>
      <sheetName val="XL4Test5"/>
      <sheetName val="KH12"/>
      <sheetName val="CN12"/>
      <sheetName val="HD12"/>
      <sheetName val="KH1"/>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HIT"/>
      <sheetName val="THXH"/>
      <sheetName val="BHXH"/>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DT"/>
      <sheetName val="THND"/>
      <sheetName val="THMD"/>
      <sheetName val="Phtro1"/>
      <sheetName val="DTKS1"/>
      <sheetName val="CT1m"/>
      <sheetName val="THCT"/>
      <sheetName val="cap cho cac DT"/>
      <sheetName val="Ung - hoan"/>
      <sheetName val="CP may"/>
      <sheetName val="SS"/>
      <sheetName val="NVL"/>
      <sheetName val="Thep "/>
      <sheetName val="Chi tiet Khoi luong"/>
      <sheetName val="TH khoi luong"/>
      <sheetName val="Chiet tinh vat lieu "/>
      <sheetName val="TH KL VL"/>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Caodo"/>
      <sheetName val="Dat"/>
      <sheetName val="KL-CTTK"/>
      <sheetName val="BTH"/>
      <sheetName val="TM"/>
      <sheetName val="BU-gian"/>
      <sheetName val="Bu-Ha"/>
      <sheetName val="PTVT"/>
      <sheetName val="Gia DAN"/>
      <sheetName val="Dan"/>
      <sheetName val="Cuoc"/>
      <sheetName val="Bugia"/>
      <sheetName val="KL57"/>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DS them luong qui 4-2002"/>
      <sheetName val="Phuc loi 2-9-02"/>
      <sheetName val="PCLB-2002"/>
      <sheetName val="Thuong nhan dip 21-12-02"/>
      <sheetName val="Thuong dip nhan danh hieu AHL§"/>
      <sheetName val="Thang luong thu 13 nam 2002"/>
      <sheetName val="Luong SX# dip Tet Qui Mui(dong)"/>
      <sheetName val="dutoan1"/>
      <sheetName val="Anhtoan"/>
      <sheetName val="dutoan2"/>
      <sheetName val="vat tu"/>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scd"/>
      <sheetName val="sent to"/>
      <sheetName val="KL VL"/>
      <sheetName val="KHCTiet"/>
      <sheetName val="QT 9-6"/>
      <sheetName val="Thuong luu HB"/>
      <sheetName val="QT03"/>
      <sheetName val="QT"/>
      <sheetName val="PTmay"/>
      <sheetName val="KK"/>
      <sheetName val="QT Ky T"/>
      <sheetName val="BCKT"/>
      <sheetName val="bc vt TON BAI"/>
      <sheetName val="XXXXXXX0"/>
      <sheetName val="phan tich DG"/>
      <sheetName val="gia vat lieu"/>
      <sheetName val="gia xe may"/>
      <sheetName val="gia nhan cong"/>
      <sheetName val="Q1-02"/>
      <sheetName val="Q2-02"/>
      <sheetName val="Q3-02"/>
      <sheetName val="9"/>
      <sheetName val="10"/>
      <sheetName val="cong Q2"/>
      <sheetName val="T.U luong Q1"/>
      <sheetName val="T.U luong Q2"/>
      <sheetName val="T.U luong Q3"/>
      <sheetName val="KM"/>
      <sheetName val="KHOANMUC"/>
      <sheetName val="CPQL"/>
      <sheetName val="SANLUONG"/>
      <sheetName val="SSCP-SL"/>
      <sheetName val="CPSX"/>
      <sheetName val="KQKD"/>
      <sheetName val="CDSL (2)"/>
      <sheetName val="00000001"/>
      <sheetName val="00000002"/>
      <sheetName val="00000003"/>
      <sheetName val="00000004"/>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Phu luc HD"/>
      <sheetName val="Gia du thau"/>
      <sheetName val="PTDG"/>
      <sheetName val="Ca xe"/>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binh do"/>
      <sheetName val="cot lieu"/>
      <sheetName val="van khuon"/>
      <sheetName val="CT BT"/>
      <sheetName val="lay mau"/>
      <sheetName val="mat ngoai goi"/>
      <sheetName val="coc tram-bt"/>
      <sheetName val="Tien ung"/>
      <sheetName val="phi luong3"/>
      <sheetName val="Quyet toan"/>
      <sheetName val="Thu hoi"/>
      <sheetName val="Lai vay"/>
      <sheetName val="Tien vay"/>
      <sheetName val="Cong no"/>
      <sheetName val="Cop pha"/>
      <sheetName val="20000000"/>
      <sheetName val="THDT"/>
      <sheetName val="DM-Goc"/>
      <sheetName val="Gia-CT"/>
      <sheetName val="PTCP"/>
      <sheetName val="cphoi"/>
      <sheetName val="T1(T1)04"/>
      <sheetName val="KH-2001"/>
      <sheetName val="KH-2002"/>
      <sheetName val="KH-2003"/>
      <sheetName val="DGTL"/>
      <sheetName val="®¬ngi¸"/>
      <sheetName val="dongle"/>
      <sheetName val="XE DAU"/>
      <sheetName val="XE XANG"/>
      <sheetName val="CT xa"/>
      <sheetName val="TLGC"/>
      <sheetName val="BL"/>
      <sheetName val="Thang 12"/>
      <sheetName val="Thang 1"/>
      <sheetName val="moi"/>
      <sheetName val="Thang 12 (2)"/>
      <sheetName val="Thang 01"/>
      <sheetName val="clvl"/>
      <sheetName val="Chenh lech"/>
      <sheetName val="Kinh phí"/>
      <sheetName val="TH mau moi tu T10"/>
      <sheetName val="Tong hop Quy IV"/>
      <sheetName val="Tong Thu"/>
      <sheetName val="Tong Chi"/>
      <sheetName val="Truong hoc"/>
      <sheetName val="Cty CP"/>
      <sheetName val="G.thau 3B"/>
      <sheetName val="T.Hop Thu-chi"/>
      <sheetName val="KL Tram Cty"/>
      <sheetName val="Gam may Cty"/>
      <sheetName val="KL tram KH"/>
      <sheetName val="Gam may KH"/>
      <sheetName val="Cach dien"/>
      <sheetName val="Mang tai"/>
      <sheetName val="tc"/>
      <sheetName val="TDT"/>
      <sheetName val="xl"/>
      <sheetName val="NN"/>
      <sheetName val="Tralaivay"/>
      <sheetName val="TBTN"/>
      <sheetName val="CPTV"/>
      <sheetName val="PCCHAY"/>
      <sheetName val="dtks"/>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DGXDCB"/>
      <sheetName val="DEM"/>
      <sheetName val="KHOILUONG"/>
      <sheetName val="DONGIA"/>
      <sheetName val="CPKSTK"/>
      <sheetName val="THIETBI"/>
      <sheetName val="VC1"/>
      <sheetName val="VC2"/>
      <sheetName val="VC3"/>
      <sheetName val="VC4"/>
      <sheetName val="VC5"/>
      <sheetName val="BaoCao"/>
      <sheetName val="TT"/>
      <sheetName val="CO SO DU LIEU PTVL"/>
      <sheetName val="Cau 2(3)"/>
      <sheetName val="00000005"/>
      <sheetName val="00000006"/>
      <sheetName val="HTSD6LD"/>
      <sheetName val="HTSDDNN"/>
      <sheetName val="HTSDKT"/>
      <sheetName val="BD"/>
      <sheetName val="HTNT"/>
      <sheetName val="CHART"/>
      <sheetName val="HTDT"/>
      <sheetName val="HTSDD"/>
      <sheetName val="Dec31"/>
      <sheetName val="Jan2"/>
      <sheetName val="Jan3"/>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C45A-BH"/>
      <sheetName val="C46A-BH"/>
      <sheetName val="C47A-BH"/>
      <sheetName val="C48A-BH"/>
      <sheetName val="S-53-1"/>
      <sheetName val="PXuat"/>
      <sheetName val="THVT.T5"/>
      <sheetName val="XL1.t5"/>
      <sheetName val="XL2.T5"/>
      <sheetName val="XL3.T5"/>
      <sheetName val="XL5.T5"/>
      <sheetName val="NRC"/>
      <sheetName val="TH du toan "/>
      <sheetName val="Du toan "/>
      <sheetName val="C.Tinh"/>
      <sheetName val="TK_cap"/>
      <sheetName val="KH 200³ (moi max)"/>
      <sheetName val="C47T11"/>
      <sheetName val="C45T11"/>
      <sheetName val="C45 T10"/>
      <sheetName val="C47-t10"/>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PIPE-03E.XLS"/>
      <sheetName val="THCCDCXN"/>
      <sheetName val="CC.XL1"/>
      <sheetName val="XL2"/>
      <sheetName val="XL3"/>
      <sheetName val="XL5"/>
      <sheetName val="Cpa"/>
      <sheetName val="khXN"/>
      <sheetName val="KKTS.04"/>
      <sheetName val="nha kct"/>
      <sheetName val="BKVT"/>
      <sheetName val="VËt liÖu"/>
      <sheetName val="THVL"/>
      <sheetName val="K_L­¬ng "/>
      <sheetName val="GTDT "/>
      <sheetName val="Bï VL "/>
      <sheetName val="Tæng Hîp"/>
      <sheetName val="Kinh PhÝ"/>
      <sheetName val="T kÕ"/>
      <sheetName val="chiettinhkenh"/>
      <sheetName val="tÝnh VL"/>
      <sheetName val="thuyetminh"/>
      <sheetName val="KL ®Ëp"/>
      <sheetName val="Lµng Lµ"/>
      <sheetName val="TIEN"/>
      <sheetName val="PHUONG"/>
      <sheetName val="ANH"/>
      <sheetName val="HUYNH"/>
      <sheetName val="TONKHO"/>
      <sheetName val="BANLE"/>
      <sheetName val="NHAPKHO"/>
      <sheetName val="DTCT"/>
      <sheetName val="THVT"/>
      <sheetName val="THGT"/>
      <sheetName val="cong bien t10"/>
      <sheetName val="luong t9 "/>
      <sheetName val="bb t9"/>
      <sheetName val="XETT10-03"/>
      <sheetName val="bxet"/>
      <sheetName val="XN79"/>
      <sheetName val="CTMT"/>
      <sheetName val="N1111"/>
      <sheetName val="C1111"/>
      <sheetName val="1121"/>
      <sheetName val="daura"/>
      <sheetName val="dauvao"/>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TK331A"/>
      <sheetName val="TK131B"/>
      <sheetName val="TK131A"/>
      <sheetName val="TK 331c1"/>
      <sheetName val="TK331C"/>
      <sheetName val="CT331-2003"/>
      <sheetName val="CT 331"/>
      <sheetName val="CT131-2003"/>
      <sheetName val="CT 131"/>
      <sheetName val="BKE CT GOC"/>
      <sheetName val="BK-CT"/>
      <sheetName val="CTGS10"/>
      <sheetName val="BKE CT GOC (2)"/>
      <sheetName val="CTGS10 (2)"/>
      <sheetName val="VAT TU NHAN TXQN"/>
      <sheetName val="bang tong ke khoi luong vat tu"/>
      <sheetName val="hcong tkhe"/>
      <sheetName val="VAT TU NHAN TKHE"/>
      <sheetName val="hcong qn"/>
      <sheetName val="VAT TU NHAN (2)"/>
      <sheetName val="bANG THANH TOAN LUONG SC"/>
      <sheetName val="DON GIA TIEN LUONG SXCB"/>
      <sheetName val="bang ke luong sc"/>
      <sheetName val="DICH VU"/>
      <sheetName val="BD LE TET"/>
      <sheetName val="BANG THANH TOAN LUONG TO SO CHE"/>
      <sheetName val="BANG TONG HOP LUONG SP"/>
      <sheetName val="Bang ke tien luong O phong"/>
      <sheetName val="bang ke luong SP"/>
      <sheetName val="tam ung luong ky I"/>
      <sheetName val="bao cao BHXH 6 thang"/>
      <sheetName val="#REF"/>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VTCYA10"/>
      <sheetName val="CLVLA10"/>
      <sheetName val="QTA10"/>
      <sheetName val="THKL1"/>
      <sheetName val="Cong1"/>
      <sheetName val="VTCY1"/>
      <sheetName val="CLVL1"/>
      <sheetName val="QTCC1"/>
      <sheetName val="B01b"/>
      <sheetName val="B01a"/>
      <sheetName val="B03a"/>
      <sheetName val="B03b"/>
      <sheetName val="B5"/>
      <sheetName val="B8,1"/>
      <sheetName val="B6b"/>
      <sheetName val="B4a"/>
      <sheetName val="B4b"/>
      <sheetName val="Van chtyen"/>
      <sheetName val="DS dang ky thi dua 2005"/>
      <sheetName val="DS khen thuong2004"/>
      <sheetName val="quy bao lu 05"/>
      <sheetName val="VT co phuong"/>
      <sheetName val="Da hai"/>
      <sheetName val="VT A ma"/>
      <sheetName val="VT van ho"/>
      <sheetName val="Son A Ma"/>
      <sheetName val="Son Co Ph"/>
      <sheetName val="Mau giao"/>
      <sheetName val="Tuan"/>
      <sheetName val="TT TH"/>
      <sheetName val="vat lieu tan hoat"/>
      <sheetName val="KL tonࡧ"/>
      <sheetName val="KTCB"/>
      <sheetName val="T1"/>
      <sheetName val="T2"/>
      <sheetName val="T3"/>
      <sheetName val="T4"/>
      <sheetName val="T5"/>
      <sheetName val="t6"/>
      <sheetName val="T7"/>
      <sheetName val="T8"/>
      <sheetName val="T9"/>
      <sheetName val="T10"/>
      <sheetName val="11"/>
      <sheetName val="THop"/>
      <sheetName val="huy dong von"/>
      <sheetName val="Lai vayxd"/>
      <sheetName val="Lai vayphaitra"/>
      <sheetName val="Lai vay "/>
      <sheetName val="tra von"/>
      <sheetName val="KH chi tiet"/>
      <sheetName val="nguyen l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utoan"/>
      <sheetName val="congtac vien-uy"/>
      <sheetName val="Nhan luc2001"/>
      <sheetName val="Vattu2"/>
      <sheetName val="Vattu"/>
      <sheetName val="Du toan"/>
      <sheetName val="Phan tich vat tu"/>
      <sheetName val="Tong hop vat tu"/>
      <sheetName val="Gia tri vat tu"/>
      <sheetName val="Chenh lech vat tu"/>
      <sheetName val="Chi phi van chuyen"/>
      <sheetName val="Don gia chi tiet"/>
      <sheetName val="Du tha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GTXL"/>
      <sheetName val="Kenh"/>
      <sheetName val="BVCkenh"/>
      <sheetName val="THKenh"/>
      <sheetName val="congn140"/>
      <sheetName val="BVCc40"/>
      <sheetName val="cong30"/>
      <sheetName val="BVCcong30"/>
      <sheetName val="congQD"/>
      <sheetName val="BVCCQD"/>
      <sheetName val="tran"/>
      <sheetName val="Bvctran"/>
      <sheetName val="PXL+TB"/>
      <sheetName val="TK331B"/>
      <sheetName val="Ca.D"/>
      <sheetName val="Congt}"/>
      <sheetName val="bang ke nop`thue"/>
      <sheetName val="NAM 2004"/>
      <sheetName val="TK 911"/>
      <sheetName val=""/>
      <sheetName val="SILICATE"/>
      <sheetName val="Tong hop kinh phi"/>
      <sheetName val="QT Duoc (Hai)"/>
      <sheetName val="Cua"/>
      <sheetName val="NS"/>
      <sheetName val="H.long"/>
      <sheetName val="C.Mong"/>
      <sheetName val="M.Phu"/>
      <sheetName val="T.Son"/>
      <sheetName val="V.Don"/>
      <sheetName val="Y.Kien"/>
      <sheetName val="V.Quang"/>
      <sheetName val="Q.Lam"/>
      <sheetName val="P.Thu"/>
      <sheetName val="T.Coc"/>
      <sheetName val="D.Nghia"/>
      <sheetName val="TT.DH"/>
      <sheetName val="P.Phu"/>
      <sheetName val="P.Lai"/>
      <sheetName val="N.Xuyen"/>
      <sheetName val="H.quan"/>
      <sheetName val="S.Dang"/>
      <sheetName val="N.Quan"/>
      <sheetName val="C.Dam"/>
      <sheetName val="B.luan"/>
      <sheetName val="M.Luong"/>
      <sheetName val="B.Doan"/>
      <sheetName val="H.Do"/>
      <sheetName val="D.Khe"/>
      <sheetName val="P.Trung"/>
      <sheetName val="V.du"/>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 341vay dai han "/>
      <sheetName val="TK 214"/>
      <sheetName val="TK 212"/>
      <sheetName val="Chi tiet TK 211"/>
      <sheetName val="TK 211"/>
      <sheetName val="TK 154"/>
      <sheetName val="Chi tiet TK 152"/>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CTTSCD"/>
      <sheetName val="TSCD ko dung"/>
      <sheetName val="Tong vat tu"/>
      <sheetName val="VT luu"/>
      <sheetName val="VTu1"/>
      <sheetName val="Vtu u dong"/>
      <sheetName val="TSLD khac"/>
      <sheetName val="CC da pbo het"/>
      <sheetName val="Phaitra"/>
      <sheetName val="TD_x0000_"/>
      <sheetName val="TDÕ"/>
      <sheetName val="CQuan"/>
      <sheetName val="CAU 1"/>
      <sheetName val="CAU3"/>
      <sheetName val="CAU5 A Thu"/>
      <sheetName val="yen lenh"/>
      <sheetName val="CAU5"/>
      <sheetName val="CAU5 (1+2)"/>
      <sheetName val="CAU 7 (O Hien)"/>
      <sheetName val="CAU 7"/>
      <sheetName val="CKCT"/>
      <sheetName val="TCCG ( NH)"/>
      <sheetName val="TCCG"/>
      <sheetName val="Cau 9"/>
      <sheetName val="Cau 11"/>
      <sheetName val="480"/>
      <sheetName val="TD@"/>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Chung tu"/>
      <sheetName val="So cai"/>
      <sheetName val="Can doi"/>
      <sheetName val="Phat sinh"/>
      <sheetName val="T12"/>
      <sheetName val="T11"/>
      <sheetName val="pt0-1"/>
      <sheetName val="kp0-1"/>
      <sheetName val="0-1"/>
      <sheetName val="pt2-3"/>
      <sheetName val="thkp2-3"/>
      <sheetName val="2-3"/>
      <sheetName val="cl1-2"/>
      <sheetName val="thkp1-2"/>
      <sheetName val="clvl1-2"/>
      <sheetName val="1-2"/>
      <sheetName val="\MGT-DRT\MGT-IMPR\MGT-SC@\BA039"/>
      <sheetName val="Cong hoþ"/>
      <sheetName val="T_x0003__x0000_ong dip nhan danh hieu AHL§"/>
      <sheetName val="CT 03"/>
      <sheetName val="TH 03"/>
      <sheetName val="28+!60-28+420.5K95"/>
      <sheetName val="Thi sinh"/>
      <sheetName val="SPS"/>
      <sheetName val="DSNV"/>
      <sheetName val="Cham cong"/>
      <sheetName val="Bang luong"/>
      <sheetName val="LCB"/>
      <sheetName val="CN131"/>
      <sheetName val="STH 152"/>
      <sheetName val="CN 331"/>
      <sheetName val="VLSPHH"/>
      <sheetName val="DVKH"/>
      <sheetName val="Kho"/>
      <sheetName val="THDN MBA phu tai"/>
      <sheetName val="TBA CC"/>
      <sheetName val="D.Da0"/>
      <sheetName val="B9_SCL (2)"/>
      <sheetName val="T-9"/>
      <sheetName val="Thang 7-05"/>
      <sheetName val="Bia dvi"/>
      <sheetName val="B3_Tonghop thang"/>
      <sheetName val="B4_TTG"/>
      <sheetName val="B7_TaiNan"/>
      <sheetName val="B8_DongDien"/>
      <sheetName val="B9_SCL"/>
      <sheetName val="B10_SCTX"/>
      <sheetName val="B11_XTM"/>
      <sheetName val="B12_TBDC"/>
      <sheetName val="B13_LanKT"/>
      <sheetName val="BB NT GD H-thanh"/>
      <sheetName val="BB NT KL"/>
      <sheetName val="Goi2"/>
      <sheetName val="THpp"/>
      <sheetName val="pp"/>
      <sheetName val="CL PP"/>
      <sheetName val="TH DgPP"/>
      <sheetName val="Dg PP"/>
      <sheetName val="CL DgPP"/>
      <sheetName val="TH DDau"/>
      <sheetName val="DDau"/>
      <sheetName val="GT3PP"/>
      <sheetName val="CLDD"/>
      <sheetName val="GT3DD"/>
      <sheetName val="TH DVu"/>
      <sheetName val="Dichvu"/>
      <sheetName val="CL Dvu"/>
      <sheetName val="TH DgDvu"/>
      <sheetName val="Dg DV"/>
      <sheetName val="PTDdv"/>
      <sheetName val="CLDdv"/>
      <sheetName val="GT3DV"/>
      <sheetName val="TH-CO"/>
      <sheetName val="C.O"/>
      <sheetName val="TH dg OC"/>
      <sheetName val="DCO"/>
      <sheetName val="CL CatOng"/>
      <sheetName val="Bang qui cach Vtu"/>
      <sheetName val="T01"/>
      <sheetName val="T04"/>
      <sheetName val="DTcojg 4-5"/>
      <sheetName val="Tojg hop thep"/>
      <sheetName val="Phan tich don gia (doc)"/>
      <sheetName val="luong thang 10"/>
      <sheetName val="tong hop thang 10"/>
      <sheetName val="loung11"/>
      <sheetName val="TH 11"/>
      <sheetName val="T122"/>
      <sheetName val="T121"/>
      <sheetName val="px khai thac 2"/>
      <sheetName val="dao lo so 2"/>
      <sheetName val="luong vp thang 10"/>
      <sheetName val="26+960-27+050.9"/>
      <sheetName val="\N\MGT-DRT\MGT-IMPR\MGT-SC@\BA0"/>
      <sheetName val="MLDV"/>
      <sheetName val="catongcu"/>
      <sheetName val="BC"/>
      <sheetName val="NNCONGNHAN"/>
      <sheetName val="bangtonghop"/>
      <sheetName val="B T HOP"/>
      <sheetName val="HT HE DUONG"/>
      <sheetName val="MLPP"/>
      <sheetName val="DH D1,2"/>
      <sheetName val="Tro giup"/>
      <sheetName val="XXXXXXX_x0018_"/>
      <sheetName val="UBi"/>
      <sheetName val="2ÿÿ960-ÿÿ+1ÿÿÿÿ(k95)"/>
      <sheetName val="[PIPE-03E.XLSÝ26+960-27+150.4(k"/>
      <sheetName val="Tong hop gia"/>
      <sheetName val="May thi cong"/>
      <sheetName val="Chi phi chung"/>
      <sheetName val="Config"/>
      <sheetName val="_x0002__x0001_"/>
      <sheetName val="_x0000__x0000__x0005__x0000_"/>
      <sheetName val="ten"/>
      <sheetName val="nphuo"/>
      <sheetName val="28+160-&quot;8+420,17Top"/>
      <sheetName val="KHo152"/>
      <sheetName val="Kho153"/>
      <sheetName val="@.Dap"/>
      <sheetName val="LUU"/>
      <sheetName val="BAONO"/>
      <sheetName val="BAONOCHUAXONG"/>
      <sheetName val="PHI"/>
      <sheetName val="Muavao6"/>
      <sheetName val="Muavao7"/>
      <sheetName val="DMCP"/>
      <sheetName val="MD03-4"/>
      <sheetName val="XE DA("/>
      <sheetName val="khen thuong (2)"/>
      <sheetName val="khen thuong"/>
      <sheetName val="Thuong"/>
      <sheetName val="San luong"/>
      <sheetName val="Thu nhap"/>
      <sheetName val="DGCT1"/>
      <sheetName val="Tu van Thiet ke"/>
      <sheetName val="Tien do thi cong"/>
      <sheetName val="Bia du toan"/>
      <sheetName val="Aug-10(D)"/>
      <sheetName val="Data input"/>
      <sheetName val="Data"/>
      <sheetName val="Group"/>
      <sheetName val="Loading"/>
      <sheetName val="Cong n_x0000_"/>
      <sheetName val="TDþ"/>
      <sheetName val="BU13-_x0003__x0000_+"/>
      <sheetName val="gvl"/>
      <sheetName val="GDTL cong D40"/>
      <sheetName val="THKPcong D40"/>
      <sheetName val="GDTran gieng"/>
      <sheetName val="THKPtran gieng"/>
      <sheetName val="XD"/>
      <sheetName val="THDT (2)"/>
      <sheetName val="DB (2)"/>
      <sheetName val="THTke"/>
      <sheetName val="DGTLdap dat (3)"/>
      <sheetName val="TM Du toan"/>
      <sheetName val="THKP dap chinh (3)"/>
      <sheetName val="Cong doan"/>
      <sheetName val="A"/>
      <sheetName val="PTS䁌"/>
      <sheetName val="clv¸"/>
      <sheetName val="B01þ"/>
      <sheetName val="B-B"/>
      <sheetName val="JanÐ"/>
      <sheetName val="Don gia"/>
      <sheetName val="LD Kien"/>
      <sheetName val="QLoc"/>
      <sheetName val="TT Qlao"/>
      <sheetName val="Yen Bai"/>
      <sheetName val="Yen Giang"/>
      <sheetName val="Yen Hung"/>
      <sheetName val="Yen Lam"/>
      <sheetName val="Yen lac"/>
      <sheetName val="Yen Ninh"/>
      <sheetName val="Yen Phong"/>
      <sheetName val="Yen Phu"/>
      <sheetName val="Yen thai"/>
      <sheetName val="Yen Thinh"/>
      <sheetName val="Yen Tho"/>
      <sheetName val="Yen Trung"/>
      <sheetName val="Yen Truong"/>
      <sheetName val="Yen Tam"/>
      <sheetName val="Dinh Binh"/>
      <sheetName val="Dinh Cong"/>
      <sheetName val="Dinh Hoa"/>
      <sheetName val=" Dinh Hung"/>
      <sheetName val="Dinh Hai"/>
      <sheetName val="Dinh Lien"/>
      <sheetName val="Dinh Long"/>
      <sheetName val="Dinh Thanh"/>
      <sheetName val="Dinh Tien"/>
      <sheetName val="Dinh Tang"/>
      <sheetName val="Dinh Tan"/>
      <sheetName val="THPT Thong Nhat"/>
      <sheetName val="Dinh Tuong"/>
      <sheetName val="TTBDChinh Tri"/>
      <sheetName val="Phong GD"/>
      <sheetName val="Khoi Mam Non"/>
      <sheetName val="BT Van Hoa"/>
      <sheetName val="Day Nghe"/>
      <sheetName val="TH Q Loc 1"/>
      <sheetName val="Q lao"/>
      <sheetName val="T nhat"/>
      <sheetName val="Y bai"/>
      <sheetName val="Y giang"/>
      <sheetName val="Y hung"/>
      <sheetName val="Y lam"/>
      <sheetName val="Y lac"/>
      <sheetName val="Y ninh"/>
      <sheetName val="Y phong"/>
      <sheetName val="Y phu"/>
      <sheetName val="Y thai"/>
      <sheetName val="Y thinh"/>
      <sheetName val="Y tho"/>
      <sheetName val="Y trung"/>
      <sheetName val="Y truong"/>
      <sheetName val="Y tam"/>
      <sheetName val="Dbinh"/>
      <sheetName val="D cong"/>
      <sheetName val="D hoa"/>
      <sheetName val="Dhung"/>
      <sheetName val="D hai"/>
      <sheetName val="D lien"/>
      <sheetName val="D long"/>
      <sheetName val="D thanh"/>
      <sheetName val="D tien"/>
      <sheetName val="D tang"/>
      <sheetName val="D tan"/>
      <sheetName val="D tuong"/>
      <sheetName val="Q loc 2"/>
      <sheetName val="DT 05"/>
      <sheetName val="Quý 1"/>
      <sheetName val="Thang3"/>
      <sheetName val="Quý2"/>
      <sheetName val="Quy 3"/>
      <sheetName val="KPCĐ"/>
      <sheetName val="Nghiep vu"/>
      <sheetName val="T10-11"/>
      <sheetName val="Quý4"/>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sheetData sheetId="718"/>
      <sheetData sheetId="719"/>
      <sheetData sheetId="720"/>
      <sheetData sheetId="721"/>
      <sheetData sheetId="722"/>
      <sheetData sheetId="723"/>
      <sheetData sheetId="724"/>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sheetData sheetId="734"/>
      <sheetData sheetId="735"/>
      <sheetData sheetId="736"/>
      <sheetData sheetId="737"/>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sheetData sheetId="780"/>
      <sheetData sheetId="781"/>
      <sheetData sheetId="782"/>
      <sheetData sheetId="783"/>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sheetData sheetId="820"/>
      <sheetData sheetId="821"/>
      <sheetData sheetId="822"/>
      <sheetData sheetId="823"/>
      <sheetData sheetId="824"/>
      <sheetData sheetId="825"/>
      <sheetData sheetId="826"/>
      <sheetData sheetId="827"/>
      <sheetData sheetId="828"/>
      <sheetData sheetId="829"/>
      <sheetData sheetId="830" refreshError="1"/>
      <sheetData sheetId="831" refreshError="1"/>
      <sheetData sheetId="832" refreshError="1"/>
      <sheetData sheetId="833" refreshError="1"/>
      <sheetData sheetId="834" refreshError="1"/>
      <sheetData sheetId="835" refreshError="1"/>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sheetData sheetId="869"/>
      <sheetData sheetId="870"/>
      <sheetData sheetId="871"/>
      <sheetData sheetId="872"/>
      <sheetData sheetId="873"/>
      <sheetData sheetId="874"/>
      <sheetData sheetId="875"/>
      <sheetData sheetId="876"/>
      <sheetData sheetId="877"/>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sheetData sheetId="900"/>
      <sheetData sheetId="901" refreshError="1"/>
      <sheetData sheetId="902" refreshError="1"/>
      <sheetData sheetId="903" refreshError="1"/>
      <sheetData sheetId="904" refreshError="1"/>
      <sheetData sheetId="905" refreshError="1"/>
      <sheetData sheetId="906" refreshError="1"/>
      <sheetData sheetId="907" refreshError="1"/>
      <sheetData sheetId="908"/>
      <sheetData sheetId="909"/>
      <sheetData sheetId="910"/>
      <sheetData sheetId="911"/>
      <sheetData sheetId="912"/>
      <sheetData sheetId="913" refreshError="1"/>
      <sheetData sheetId="914"/>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sheetData sheetId="959"/>
      <sheetData sheetId="960"/>
      <sheetData sheetId="961"/>
      <sheetData sheetId="962"/>
      <sheetData sheetId="963"/>
      <sheetData sheetId="964"/>
      <sheetData sheetId="965"/>
      <sheetData sheetId="966"/>
      <sheetData sheetId="967"/>
      <sheetData sheetId="968"/>
      <sheetData sheetId="969"/>
      <sheetData sheetId="970" refreshError="1"/>
      <sheetData sheetId="971"/>
      <sheetData sheetId="972"/>
      <sheetData sheetId="973"/>
      <sheetData sheetId="974"/>
      <sheetData sheetId="975"/>
      <sheetData sheetId="976"/>
      <sheetData sheetId="977"/>
      <sheetData sheetId="978"/>
      <sheetData sheetId="979"/>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sheetData sheetId="1137"/>
      <sheetData sheetId="1138"/>
      <sheetData sheetId="1139"/>
      <sheetData sheetId="1140" refreshError="1"/>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refreshError="1"/>
      <sheetData sheetId="1237" refreshError="1"/>
      <sheetData sheetId="1238" refreshError="1"/>
      <sheetData sheetId="1239"/>
      <sheetData sheetId="1240" refreshError="1"/>
      <sheetData sheetId="1241"/>
      <sheetData sheetId="1242" refreshError="1"/>
      <sheetData sheetId="1243"/>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sheetData sheetId="1305"/>
      <sheetData sheetId="1306"/>
      <sheetData sheetId="1307" refreshError="1"/>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refreshError="1"/>
      <sheetData sheetId="1328" refreshError="1"/>
      <sheetData sheetId="1329" refreshError="1"/>
      <sheetData sheetId="1330" refreshError="1"/>
      <sheetData sheetId="1331" refreshError="1"/>
      <sheetData sheetId="1332"/>
      <sheetData sheetId="1333"/>
      <sheetData sheetId="1334"/>
      <sheetData sheetId="1335"/>
      <sheetData sheetId="1336"/>
      <sheetData sheetId="1337"/>
      <sheetData sheetId="1338"/>
      <sheetData sheetId="1339"/>
      <sheetData sheetId="1340" refreshError="1"/>
      <sheetData sheetId="1341"/>
      <sheetData sheetId="1342"/>
      <sheetData sheetId="1343"/>
      <sheetData sheetId="1344" refreshError="1"/>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refreshError="1"/>
      <sheetData sheetId="1360" refreshError="1"/>
      <sheetData sheetId="1361" refreshError="1"/>
      <sheetData sheetId="1362" refreshError="1"/>
      <sheetData sheetId="1363" refreshError="1"/>
      <sheetData sheetId="1364" refreshError="1"/>
      <sheetData sheetId="1365" refreshError="1"/>
      <sheetData sheetId="1366"/>
      <sheetData sheetId="1367"/>
      <sheetData sheetId="1368"/>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ĐC VonNSDP 2019"/>
      <sheetName val="ODAKH NSNN"/>
      <sheetName val="NC07 TH TPCP"/>
      <sheetName val="NC08 TPCP KH"/>
      <sheetName val="NC11 PPP"/>
      <sheetName val="BM18 BC nam DP"/>
      <sheetName val="Quy2THDP"/>
      <sheetName val="Quy2TPCPDP"/>
      <sheetName val="Quy2von khac Dp"/>
    </sheetNames>
    <sheetDataSet>
      <sheetData sheetId="0">
        <row r="4">
          <cell r="A4" t="str">
            <v>(Kèm theo Nghị quyết số………/NQ-HĐND ngày .........tháng 12 năm 2019 của HĐND tỉnh Điện Biên)</v>
          </cell>
        </row>
      </sheetData>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34"/>
      <sheetName val="BM35(CTMT)"/>
      <sheetName val="BM35-von (CTMTQG)"/>
      <sheetName val="BM35-von TPCP"/>
      <sheetName val="BM38.b"/>
      <sheetName val="BM42"/>
      <sheetName val="ODAKH NSNN"/>
      <sheetName val="NC07 TH TPCP"/>
      <sheetName val="NC08 TPCP KH"/>
      <sheetName val="NC11 PPP"/>
      <sheetName val="BM18 BC nam DP"/>
      <sheetName val="Quy2THDP"/>
      <sheetName val="Quy2TPCPDP"/>
      <sheetName val="Quy2von khac Dp"/>
    </sheetNames>
    <sheetDataSet>
      <sheetData sheetId="0" refreshError="1"/>
      <sheetData sheetId="1">
        <row r="13">
          <cell r="AB13">
            <v>526493</v>
          </cell>
        </row>
      </sheetData>
      <sheetData sheetId="2">
        <row r="13">
          <cell r="AF13">
            <v>298520</v>
          </cell>
        </row>
        <row r="29">
          <cell r="AE29">
            <v>141700</v>
          </cell>
        </row>
      </sheetData>
      <sheetData sheetId="3">
        <row r="16">
          <cell r="AB16">
            <v>50000</v>
          </cell>
          <cell r="AF16">
            <v>50000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113.160.145.177/qlvb/vbpq.nsf/str/15517E5966F76A8947258105004FADEF"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113.160.145.177/qlvb/vbpq.nsf/str/15517E5966F76A8947258105004FADE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AF437"/>
  <sheetViews>
    <sheetView zoomScale="85" zoomScaleNormal="85" zoomScaleSheetLayoutView="75" workbookViewId="0">
      <selection activeCell="A7" sqref="A7:A10"/>
    </sheetView>
  </sheetViews>
  <sheetFormatPr defaultColWidth="9.140625" defaultRowHeight="18.75"/>
  <cols>
    <col min="1" max="1" width="7.140625" style="12" customWidth="1"/>
    <col min="2" max="2" width="26.42578125" style="10" customWidth="1"/>
    <col min="3" max="5" width="7.7109375" style="11" customWidth="1"/>
    <col min="6" max="6" width="10.42578125" style="11" customWidth="1"/>
    <col min="7" max="7" width="10.42578125" style="9" customWidth="1"/>
    <col min="8" max="8" width="8.42578125" style="9" customWidth="1"/>
    <col min="9" max="9" width="11.85546875" style="9" customWidth="1"/>
    <col min="10" max="10" width="10.85546875" style="9" customWidth="1"/>
    <col min="11" max="11" width="11.42578125" style="9" customWidth="1"/>
    <col min="12" max="12" width="11" style="9" customWidth="1"/>
    <col min="13" max="14" width="9.28515625" style="9" customWidth="1"/>
    <col min="15" max="15" width="11" style="9" bestFit="1" customWidth="1"/>
    <col min="16" max="16" width="9.28515625" style="9" customWidth="1"/>
    <col min="17" max="17" width="8.42578125" style="9" customWidth="1"/>
    <col min="18" max="18" width="7.140625" style="9" customWidth="1"/>
    <col min="19" max="19" width="12.140625" style="9" customWidth="1"/>
    <col min="20" max="20" width="10.85546875" style="9" customWidth="1"/>
    <col min="21" max="21" width="8.42578125" style="9" customWidth="1"/>
    <col min="22" max="22" width="9.140625" style="9" customWidth="1"/>
    <col min="23" max="23" width="13.28515625" style="9" customWidth="1"/>
    <col min="24" max="24" width="11.7109375" style="9" customWidth="1"/>
    <col min="25" max="25" width="10.140625" style="9" customWidth="1"/>
    <col min="26" max="26" width="10" style="9" customWidth="1"/>
    <col min="27" max="27" width="8.140625" style="9" customWidth="1"/>
    <col min="28" max="16384" width="9.140625" style="4"/>
  </cols>
  <sheetData>
    <row r="1" spans="1:32" s="75" customFormat="1" ht="32.25" customHeight="1">
      <c r="A1" s="1119" t="s">
        <v>102</v>
      </c>
      <c r="B1" s="1119"/>
      <c r="C1" s="1119"/>
      <c r="D1" s="1119"/>
      <c r="E1" s="1119"/>
      <c r="F1" s="1119"/>
      <c r="G1" s="1119"/>
      <c r="H1" s="1119"/>
      <c r="I1" s="1119"/>
      <c r="J1" s="1119"/>
      <c r="K1" s="1119"/>
      <c r="L1" s="1119"/>
      <c r="M1" s="1119"/>
      <c r="N1" s="1119"/>
      <c r="O1" s="1119"/>
      <c r="P1" s="1119"/>
      <c r="Q1" s="1119"/>
      <c r="R1" s="1119"/>
      <c r="S1" s="1119"/>
      <c r="T1" s="1119"/>
      <c r="U1" s="1119"/>
      <c r="V1" s="1119"/>
      <c r="W1" s="1119"/>
      <c r="X1" s="1119"/>
      <c r="Y1" s="1119"/>
      <c r="Z1" s="1119"/>
      <c r="AA1" s="1119"/>
    </row>
    <row r="2" spans="1:32" s="75" customFormat="1" ht="29.1" customHeight="1">
      <c r="A2" s="1120" t="s">
        <v>181</v>
      </c>
      <c r="B2" s="1120"/>
      <c r="C2" s="1120"/>
      <c r="D2" s="1120"/>
      <c r="E2" s="1120"/>
      <c r="F2" s="1120"/>
      <c r="G2" s="1120"/>
      <c r="H2" s="1120"/>
      <c r="I2" s="1120"/>
      <c r="J2" s="1120"/>
      <c r="K2" s="1120"/>
      <c r="L2" s="1120"/>
      <c r="M2" s="1120"/>
      <c r="N2" s="1120"/>
      <c r="O2" s="1120"/>
      <c r="P2" s="1120"/>
      <c r="Q2" s="1120"/>
      <c r="R2" s="1120"/>
      <c r="S2" s="1120"/>
      <c r="T2" s="1120"/>
      <c r="U2" s="1120"/>
      <c r="V2" s="1120"/>
      <c r="W2" s="1120"/>
      <c r="X2" s="1120"/>
      <c r="Y2" s="1120"/>
      <c r="Z2" s="1120"/>
      <c r="AA2" s="1120"/>
    </row>
    <row r="3" spans="1:32" s="75" customFormat="1" ht="23.25">
      <c r="A3" s="1121" t="s">
        <v>101</v>
      </c>
      <c r="B3" s="1121"/>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row>
    <row r="4" spans="1:32" s="72" customFormat="1" ht="34.35" customHeight="1">
      <c r="A4" s="1122" t="s">
        <v>206</v>
      </c>
      <c r="B4" s="1122"/>
      <c r="C4" s="1122"/>
      <c r="D4" s="1122"/>
      <c r="E4" s="1122"/>
      <c r="F4" s="1122"/>
      <c r="G4" s="1122"/>
      <c r="H4" s="1122"/>
      <c r="I4" s="1122"/>
      <c r="J4" s="1122"/>
      <c r="K4" s="1122"/>
      <c r="L4" s="1122"/>
      <c r="M4" s="1122"/>
      <c r="N4" s="1122"/>
      <c r="O4" s="1122"/>
      <c r="P4" s="1122"/>
      <c r="Q4" s="1122"/>
      <c r="R4" s="1122"/>
      <c r="S4" s="1122"/>
      <c r="T4" s="1122"/>
      <c r="U4" s="1122"/>
      <c r="V4" s="1122"/>
      <c r="W4" s="1122"/>
      <c r="X4" s="1122"/>
      <c r="Y4" s="1122"/>
      <c r="Z4" s="1122"/>
      <c r="AA4" s="1122"/>
    </row>
    <row r="5" spans="1:32" s="72" customFormat="1" ht="29.25" customHeight="1">
      <c r="A5" s="1123" t="s">
        <v>118</v>
      </c>
      <c r="B5" s="1123"/>
      <c r="C5" s="1123"/>
      <c r="D5" s="1123"/>
      <c r="E5" s="1123"/>
      <c r="F5" s="1123"/>
      <c r="G5" s="1123"/>
      <c r="H5" s="1123"/>
      <c r="I5" s="1123"/>
      <c r="J5" s="1123"/>
      <c r="K5" s="1123"/>
      <c r="L5" s="1123"/>
      <c r="M5" s="1123"/>
      <c r="N5" s="1123"/>
      <c r="O5" s="1123"/>
      <c r="P5" s="1123"/>
      <c r="Q5" s="1123"/>
      <c r="R5" s="1123"/>
      <c r="S5" s="1123"/>
      <c r="T5" s="1123"/>
      <c r="U5" s="1123"/>
      <c r="V5" s="1123"/>
      <c r="W5" s="1123"/>
      <c r="X5" s="1123"/>
      <c r="Y5" s="1123"/>
      <c r="Z5" s="1123"/>
      <c r="AA5" s="1123"/>
      <c r="AB5" s="76"/>
      <c r="AC5" s="76"/>
      <c r="AD5" s="76"/>
      <c r="AE5" s="76"/>
      <c r="AF5" s="76"/>
    </row>
    <row r="6" spans="1:32" s="74" customFormat="1" ht="35.450000000000003" customHeight="1">
      <c r="A6" s="1126" t="s">
        <v>25</v>
      </c>
      <c r="B6" s="1126"/>
      <c r="C6" s="1126"/>
      <c r="D6" s="1126"/>
      <c r="E6" s="1126"/>
      <c r="F6" s="1126"/>
      <c r="G6" s="1126"/>
      <c r="H6" s="1126"/>
      <c r="I6" s="1126"/>
      <c r="J6" s="1126"/>
      <c r="K6" s="1126"/>
      <c r="L6" s="1126"/>
      <c r="M6" s="1126"/>
      <c r="N6" s="1126"/>
      <c r="O6" s="1126"/>
      <c r="P6" s="1126"/>
      <c r="Q6" s="1126"/>
      <c r="R6" s="1126"/>
      <c r="S6" s="1126"/>
      <c r="T6" s="1126"/>
      <c r="U6" s="1126"/>
      <c r="V6" s="1126"/>
      <c r="W6" s="1126"/>
      <c r="X6" s="1126"/>
      <c r="Y6" s="1126"/>
      <c r="Z6" s="1126"/>
      <c r="AA6" s="1126"/>
    </row>
    <row r="7" spans="1:32" s="5" customFormat="1" ht="83.1" customHeight="1">
      <c r="A7" s="1125" t="s">
        <v>41</v>
      </c>
      <c r="B7" s="1116" t="s">
        <v>34</v>
      </c>
      <c r="C7" s="1116" t="s">
        <v>2</v>
      </c>
      <c r="D7" s="1116" t="s">
        <v>3</v>
      </c>
      <c r="E7" s="1116" t="s">
        <v>4</v>
      </c>
      <c r="F7" s="1117" t="s">
        <v>194</v>
      </c>
      <c r="G7" s="1117"/>
      <c r="H7" s="1117"/>
      <c r="I7" s="1116" t="s">
        <v>98</v>
      </c>
      <c r="J7" s="1116"/>
      <c r="K7" s="1116" t="s">
        <v>87</v>
      </c>
      <c r="L7" s="1116"/>
      <c r="M7" s="1116" t="s">
        <v>78</v>
      </c>
      <c r="N7" s="1116"/>
      <c r="O7" s="1116"/>
      <c r="P7" s="1116"/>
      <c r="Q7" s="1116" t="s">
        <v>196</v>
      </c>
      <c r="R7" s="1116"/>
      <c r="S7" s="1116"/>
      <c r="T7" s="1116"/>
      <c r="U7" s="1116" t="s">
        <v>195</v>
      </c>
      <c r="V7" s="1116"/>
      <c r="W7" s="1116"/>
      <c r="X7" s="1116"/>
      <c r="Y7" s="1116" t="s">
        <v>220</v>
      </c>
      <c r="Z7" s="1116"/>
      <c r="AA7" s="1116" t="s">
        <v>6</v>
      </c>
    </row>
    <row r="8" spans="1:32" s="5" customFormat="1" ht="50.1" customHeight="1">
      <c r="A8" s="1125"/>
      <c r="B8" s="1116"/>
      <c r="C8" s="1116"/>
      <c r="D8" s="1116"/>
      <c r="E8" s="1116"/>
      <c r="F8" s="1117" t="s">
        <v>37</v>
      </c>
      <c r="G8" s="1117" t="s">
        <v>8</v>
      </c>
      <c r="H8" s="1117"/>
      <c r="I8" s="1117" t="s">
        <v>27</v>
      </c>
      <c r="J8" s="1117" t="s">
        <v>90</v>
      </c>
      <c r="K8" s="1117" t="s">
        <v>27</v>
      </c>
      <c r="L8" s="1117" t="s">
        <v>90</v>
      </c>
      <c r="M8" s="1117" t="s">
        <v>27</v>
      </c>
      <c r="N8" s="1117" t="s">
        <v>90</v>
      </c>
      <c r="O8" s="1117"/>
      <c r="P8" s="1117"/>
      <c r="Q8" s="1117" t="s">
        <v>27</v>
      </c>
      <c r="R8" s="1117" t="s">
        <v>90</v>
      </c>
      <c r="S8" s="1117"/>
      <c r="T8" s="1117"/>
      <c r="U8" s="1117" t="s">
        <v>27</v>
      </c>
      <c r="V8" s="1117" t="s">
        <v>90</v>
      </c>
      <c r="W8" s="1117"/>
      <c r="X8" s="1117"/>
      <c r="Y8" s="1117" t="s">
        <v>9</v>
      </c>
      <c r="Z8" s="1118" t="s">
        <v>176</v>
      </c>
      <c r="AA8" s="1116"/>
    </row>
    <row r="9" spans="1:32" s="5" customFormat="1" ht="41.25" customHeight="1">
      <c r="A9" s="1125"/>
      <c r="B9" s="1116"/>
      <c r="C9" s="1116"/>
      <c r="D9" s="1116"/>
      <c r="E9" s="1116"/>
      <c r="F9" s="1117"/>
      <c r="G9" s="1117" t="s">
        <v>27</v>
      </c>
      <c r="H9" s="1117" t="s">
        <v>90</v>
      </c>
      <c r="I9" s="1117"/>
      <c r="J9" s="1117"/>
      <c r="K9" s="1117"/>
      <c r="L9" s="1117"/>
      <c r="M9" s="1117"/>
      <c r="N9" s="1117" t="s">
        <v>9</v>
      </c>
      <c r="O9" s="1118" t="s">
        <v>40</v>
      </c>
      <c r="P9" s="1118"/>
      <c r="Q9" s="1117"/>
      <c r="R9" s="1117" t="s">
        <v>9</v>
      </c>
      <c r="S9" s="1118" t="s">
        <v>40</v>
      </c>
      <c r="T9" s="1118"/>
      <c r="U9" s="1117"/>
      <c r="V9" s="1117" t="s">
        <v>9</v>
      </c>
      <c r="W9" s="1118" t="s">
        <v>40</v>
      </c>
      <c r="X9" s="1118"/>
      <c r="Y9" s="1117"/>
      <c r="Z9" s="1118"/>
      <c r="AA9" s="1116"/>
    </row>
    <row r="10" spans="1:32" s="5" customFormat="1" ht="113.1" customHeight="1">
      <c r="A10" s="1125"/>
      <c r="B10" s="1116"/>
      <c r="C10" s="1116"/>
      <c r="D10" s="1116"/>
      <c r="E10" s="1116"/>
      <c r="F10" s="1117"/>
      <c r="G10" s="1127"/>
      <c r="H10" s="1117"/>
      <c r="I10" s="1117"/>
      <c r="J10" s="1117"/>
      <c r="K10" s="1117"/>
      <c r="L10" s="1117"/>
      <c r="M10" s="1117"/>
      <c r="N10" s="1117"/>
      <c r="O10" s="124" t="s">
        <v>111</v>
      </c>
      <c r="P10" s="124" t="s">
        <v>0</v>
      </c>
      <c r="Q10" s="1117"/>
      <c r="R10" s="1117"/>
      <c r="S10" s="124" t="s">
        <v>111</v>
      </c>
      <c r="T10" s="124" t="s">
        <v>0</v>
      </c>
      <c r="U10" s="1117"/>
      <c r="V10" s="1117"/>
      <c r="W10" s="124" t="s">
        <v>111</v>
      </c>
      <c r="X10" s="124" t="s">
        <v>0</v>
      </c>
      <c r="Y10" s="1117"/>
      <c r="Z10" s="1118"/>
      <c r="AA10" s="1116"/>
    </row>
    <row r="11" spans="1:32" s="84" customFormat="1" ht="30.75" hidden="1" customHeight="1">
      <c r="A11" s="79">
        <v>1</v>
      </c>
      <c r="B11" s="6">
        <v>2</v>
      </c>
      <c r="C11" s="79">
        <v>3</v>
      </c>
      <c r="D11" s="79">
        <v>4</v>
      </c>
      <c r="E11" s="6">
        <v>5</v>
      </c>
      <c r="F11" s="79">
        <v>6</v>
      </c>
      <c r="G11" s="79">
        <v>7</v>
      </c>
      <c r="H11" s="6">
        <v>8</v>
      </c>
      <c r="I11" s="79">
        <v>12</v>
      </c>
      <c r="J11" s="79">
        <v>13</v>
      </c>
      <c r="K11" s="79">
        <v>15</v>
      </c>
      <c r="L11" s="105">
        <v>16</v>
      </c>
      <c r="M11" s="79">
        <v>21</v>
      </c>
      <c r="N11" s="6">
        <v>22</v>
      </c>
      <c r="O11" s="79">
        <v>23</v>
      </c>
      <c r="P11" s="6">
        <v>24</v>
      </c>
      <c r="Q11" s="79">
        <v>25</v>
      </c>
      <c r="R11" s="6">
        <v>26</v>
      </c>
      <c r="S11" s="79">
        <v>27</v>
      </c>
      <c r="T11" s="6">
        <v>28</v>
      </c>
      <c r="U11" s="79">
        <v>25</v>
      </c>
      <c r="V11" s="6">
        <v>26</v>
      </c>
      <c r="W11" s="79">
        <v>27</v>
      </c>
      <c r="X11" s="6">
        <v>28</v>
      </c>
      <c r="Y11" s="6"/>
      <c r="Z11" s="6"/>
      <c r="AA11" s="79">
        <v>29</v>
      </c>
    </row>
    <row r="12" spans="1:32" s="7" customFormat="1" ht="36" customHeight="1">
      <c r="A12" s="85"/>
      <c r="B12" s="86" t="s">
        <v>28</v>
      </c>
      <c r="C12" s="87"/>
      <c r="D12" s="87"/>
      <c r="E12" s="87"/>
      <c r="F12" s="87"/>
      <c r="G12" s="87"/>
      <c r="H12" s="87"/>
      <c r="I12" s="87"/>
      <c r="J12" s="87"/>
      <c r="K12" s="87"/>
      <c r="L12" s="87"/>
      <c r="M12" s="87"/>
      <c r="N12" s="87"/>
      <c r="O12" s="87"/>
      <c r="P12" s="87"/>
      <c r="Q12" s="87"/>
      <c r="R12" s="87"/>
      <c r="S12" s="87"/>
      <c r="T12" s="87"/>
      <c r="U12" s="87"/>
      <c r="V12" s="87"/>
      <c r="W12" s="87"/>
      <c r="X12" s="87"/>
      <c r="Y12" s="87"/>
      <c r="Z12" s="87"/>
      <c r="AA12" s="87"/>
    </row>
    <row r="13" spans="1:32" s="7" customFormat="1" ht="39.6" customHeight="1">
      <c r="A13" s="32" t="s">
        <v>10</v>
      </c>
      <c r="B13" s="33" t="s">
        <v>91</v>
      </c>
      <c r="C13" s="6"/>
      <c r="D13" s="6"/>
      <c r="E13" s="6"/>
      <c r="F13" s="6"/>
      <c r="G13" s="6"/>
      <c r="H13" s="6"/>
      <c r="I13" s="6"/>
      <c r="J13" s="6"/>
      <c r="K13" s="6"/>
      <c r="L13" s="6"/>
      <c r="M13" s="6"/>
      <c r="N13" s="6"/>
      <c r="O13" s="6"/>
      <c r="P13" s="6"/>
      <c r="Q13" s="6"/>
      <c r="R13" s="6"/>
      <c r="S13" s="6"/>
      <c r="T13" s="6"/>
      <c r="U13" s="6"/>
      <c r="V13" s="6"/>
      <c r="W13" s="6"/>
      <c r="X13" s="6"/>
      <c r="Y13" s="6"/>
      <c r="Z13" s="6"/>
      <c r="AA13" s="6"/>
    </row>
    <row r="14" spans="1:32" ht="27" customHeight="1">
      <c r="A14" s="23" t="s">
        <v>12</v>
      </c>
      <c r="B14" s="16" t="s">
        <v>198</v>
      </c>
      <c r="C14" s="17"/>
      <c r="D14" s="17"/>
      <c r="E14" s="17"/>
      <c r="F14" s="17"/>
      <c r="G14" s="18"/>
      <c r="H14" s="18"/>
      <c r="I14" s="18"/>
      <c r="J14" s="18"/>
      <c r="K14" s="18"/>
      <c r="L14" s="18"/>
      <c r="M14" s="18"/>
      <c r="N14" s="18"/>
      <c r="O14" s="18"/>
      <c r="P14" s="18"/>
      <c r="Q14" s="18"/>
      <c r="R14" s="77"/>
      <c r="S14" s="77"/>
      <c r="T14" s="77"/>
      <c r="U14" s="77"/>
      <c r="V14" s="77"/>
      <c r="W14" s="77"/>
      <c r="X14" s="77"/>
      <c r="Y14" s="77"/>
      <c r="Z14" s="77"/>
      <c r="AA14" s="77"/>
    </row>
    <row r="15" spans="1:32" s="7" customFormat="1" ht="32.1" customHeight="1">
      <c r="A15" s="15"/>
      <c r="B15" s="16" t="s">
        <v>92</v>
      </c>
      <c r="C15" s="6"/>
      <c r="D15" s="6"/>
      <c r="E15" s="6"/>
      <c r="F15" s="6"/>
      <c r="G15" s="6"/>
      <c r="H15" s="6"/>
      <c r="I15" s="6"/>
      <c r="J15" s="6"/>
      <c r="K15" s="6"/>
      <c r="L15" s="6"/>
      <c r="M15" s="6"/>
      <c r="N15" s="6"/>
      <c r="O15" s="6"/>
      <c r="P15" s="6"/>
      <c r="Q15" s="6"/>
      <c r="R15" s="6"/>
      <c r="S15" s="6"/>
      <c r="T15" s="6"/>
      <c r="U15" s="6"/>
      <c r="V15" s="6"/>
      <c r="W15" s="6"/>
      <c r="X15" s="6"/>
      <c r="Y15" s="6"/>
      <c r="Z15" s="6"/>
      <c r="AA15" s="6"/>
    </row>
    <row r="16" spans="1:32" s="7" customFormat="1" ht="35.85" customHeight="1">
      <c r="A16" s="19">
        <v>1</v>
      </c>
      <c r="B16" s="20" t="s">
        <v>14</v>
      </c>
      <c r="C16" s="6"/>
      <c r="D16" s="6"/>
      <c r="E16" s="6"/>
      <c r="F16" s="6"/>
      <c r="G16" s="6"/>
      <c r="H16" s="6"/>
      <c r="I16" s="6"/>
      <c r="J16" s="6"/>
      <c r="K16" s="6"/>
      <c r="L16" s="6"/>
      <c r="M16" s="6"/>
      <c r="N16" s="6"/>
      <c r="O16" s="6"/>
      <c r="P16" s="6"/>
      <c r="Q16" s="6"/>
      <c r="R16" s="6"/>
      <c r="S16" s="6"/>
      <c r="T16" s="6"/>
      <c r="U16" s="6"/>
      <c r="V16" s="6"/>
      <c r="W16" s="6"/>
      <c r="X16" s="6"/>
      <c r="Y16" s="6"/>
      <c r="Z16" s="6"/>
      <c r="AA16" s="6"/>
    </row>
    <row r="17" spans="1:27" s="7" customFormat="1" ht="35.85" customHeight="1">
      <c r="A17" s="21" t="s">
        <v>26</v>
      </c>
      <c r="B17" s="22" t="s">
        <v>16</v>
      </c>
      <c r="C17" s="6"/>
      <c r="D17" s="6"/>
      <c r="E17" s="6"/>
      <c r="F17" s="6"/>
      <c r="G17" s="6"/>
      <c r="H17" s="6"/>
      <c r="I17" s="6"/>
      <c r="J17" s="6"/>
      <c r="K17" s="6"/>
      <c r="L17" s="6"/>
      <c r="M17" s="6"/>
      <c r="N17" s="6"/>
      <c r="O17" s="6"/>
      <c r="P17" s="6"/>
      <c r="Q17" s="6"/>
      <c r="R17" s="6"/>
      <c r="S17" s="6"/>
      <c r="T17" s="6"/>
      <c r="U17" s="6"/>
      <c r="V17" s="6"/>
      <c r="W17" s="6"/>
      <c r="X17" s="6"/>
      <c r="Y17" s="6"/>
      <c r="Z17" s="6"/>
      <c r="AA17" s="6"/>
    </row>
    <row r="18" spans="1:27" s="7" customFormat="1" ht="32.1" customHeight="1">
      <c r="A18" s="15"/>
      <c r="B18" s="16" t="s">
        <v>93</v>
      </c>
      <c r="C18" s="6"/>
      <c r="D18" s="6"/>
      <c r="E18" s="6"/>
      <c r="F18" s="6"/>
      <c r="G18" s="6"/>
      <c r="H18" s="6"/>
      <c r="I18" s="6"/>
      <c r="J18" s="6"/>
      <c r="K18" s="6"/>
      <c r="L18" s="6"/>
      <c r="M18" s="6"/>
      <c r="N18" s="6"/>
      <c r="O18" s="6"/>
      <c r="P18" s="6"/>
      <c r="Q18" s="6"/>
      <c r="R18" s="6"/>
      <c r="S18" s="6"/>
      <c r="T18" s="6"/>
      <c r="U18" s="6"/>
      <c r="V18" s="6"/>
      <c r="W18" s="6"/>
      <c r="X18" s="6"/>
      <c r="Y18" s="6"/>
      <c r="Z18" s="6"/>
      <c r="AA18" s="6"/>
    </row>
    <row r="19" spans="1:27" ht="79.349999999999994" customHeight="1">
      <c r="A19" s="107" t="s">
        <v>13</v>
      </c>
      <c r="B19" s="24" t="s">
        <v>94</v>
      </c>
      <c r="C19" s="17"/>
      <c r="D19" s="17"/>
      <c r="E19" s="17"/>
      <c r="F19" s="17"/>
      <c r="G19" s="18"/>
      <c r="H19" s="18"/>
      <c r="I19" s="18"/>
      <c r="J19" s="18"/>
      <c r="K19" s="18"/>
      <c r="L19" s="18"/>
      <c r="M19" s="18"/>
      <c r="N19" s="18"/>
      <c r="O19" s="18"/>
      <c r="P19" s="18"/>
      <c r="Q19" s="18"/>
      <c r="R19" s="18"/>
      <c r="S19" s="18"/>
      <c r="T19" s="18"/>
      <c r="U19" s="18"/>
      <c r="V19" s="18"/>
      <c r="W19" s="18"/>
      <c r="X19" s="18"/>
      <c r="Y19" s="18"/>
      <c r="Z19" s="18"/>
      <c r="AA19" s="18"/>
    </row>
    <row r="20" spans="1:27" s="3" customFormat="1" ht="62.1" customHeight="1">
      <c r="A20" s="27" t="s">
        <v>20</v>
      </c>
      <c r="B20" s="28" t="s">
        <v>95</v>
      </c>
      <c r="C20" s="29"/>
      <c r="D20" s="29"/>
      <c r="E20" s="29"/>
      <c r="F20" s="29"/>
      <c r="G20" s="30"/>
      <c r="H20" s="30"/>
      <c r="I20" s="30"/>
      <c r="J20" s="30"/>
      <c r="K20" s="30"/>
      <c r="L20" s="30"/>
      <c r="M20" s="30"/>
      <c r="N20" s="30"/>
      <c r="O20" s="30"/>
      <c r="P20" s="30"/>
      <c r="Q20" s="30"/>
      <c r="R20" s="30"/>
      <c r="S20" s="30"/>
      <c r="T20" s="30"/>
      <c r="U20" s="30"/>
      <c r="V20" s="30"/>
      <c r="W20" s="30"/>
      <c r="X20" s="30"/>
      <c r="Y20" s="30"/>
      <c r="Z20" s="30"/>
      <c r="AA20" s="30"/>
    </row>
    <row r="21" spans="1:27" s="7" customFormat="1" ht="35.85" customHeight="1">
      <c r="A21" s="19">
        <v>1</v>
      </c>
      <c r="B21" s="20" t="s">
        <v>14</v>
      </c>
      <c r="C21" s="6"/>
      <c r="D21" s="6"/>
      <c r="E21" s="6"/>
      <c r="F21" s="6"/>
      <c r="G21" s="6"/>
      <c r="H21" s="6"/>
      <c r="I21" s="6"/>
      <c r="J21" s="6"/>
      <c r="K21" s="6"/>
      <c r="L21" s="6"/>
      <c r="M21" s="6"/>
      <c r="N21" s="6"/>
      <c r="O21" s="6"/>
      <c r="P21" s="6"/>
      <c r="Q21" s="6"/>
      <c r="R21" s="6"/>
      <c r="S21" s="6"/>
      <c r="T21" s="6"/>
      <c r="U21" s="6"/>
      <c r="V21" s="6"/>
      <c r="W21" s="6"/>
      <c r="X21" s="6"/>
      <c r="Y21" s="6"/>
      <c r="Z21" s="6"/>
      <c r="AA21" s="6"/>
    </row>
    <row r="22" spans="1:27" ht="30.2" customHeight="1">
      <c r="A22" s="31" t="s">
        <v>26</v>
      </c>
      <c r="B22" s="22" t="s">
        <v>16</v>
      </c>
      <c r="C22" s="17"/>
      <c r="D22" s="17"/>
      <c r="E22" s="17"/>
      <c r="F22" s="17"/>
      <c r="G22" s="18"/>
      <c r="H22" s="18"/>
      <c r="I22" s="18"/>
      <c r="J22" s="18"/>
      <c r="K22" s="18"/>
      <c r="L22" s="18"/>
      <c r="M22" s="18"/>
      <c r="N22" s="18"/>
      <c r="O22" s="18"/>
      <c r="P22" s="18"/>
      <c r="Q22" s="18"/>
      <c r="R22" s="18"/>
      <c r="S22" s="18"/>
      <c r="T22" s="18"/>
      <c r="U22" s="18"/>
      <c r="V22" s="18"/>
      <c r="W22" s="18"/>
      <c r="X22" s="18"/>
      <c r="Y22" s="18"/>
      <c r="Z22" s="18"/>
      <c r="AA22" s="18"/>
    </row>
    <row r="23" spans="1:27" s="1" customFormat="1" ht="61.35" customHeight="1">
      <c r="A23" s="27" t="s">
        <v>21</v>
      </c>
      <c r="B23" s="28" t="s">
        <v>60</v>
      </c>
      <c r="C23" s="34"/>
      <c r="D23" s="34"/>
      <c r="E23" s="34"/>
      <c r="F23" s="34"/>
      <c r="G23" s="35"/>
      <c r="H23" s="35"/>
      <c r="I23" s="35"/>
      <c r="J23" s="35"/>
      <c r="K23" s="35"/>
      <c r="L23" s="35"/>
      <c r="M23" s="35"/>
      <c r="N23" s="35"/>
      <c r="O23" s="35"/>
      <c r="P23" s="35"/>
      <c r="Q23" s="35"/>
      <c r="R23" s="35"/>
      <c r="S23" s="35"/>
      <c r="T23" s="35"/>
      <c r="U23" s="35"/>
      <c r="V23" s="35"/>
      <c r="W23" s="35"/>
      <c r="X23" s="35"/>
      <c r="Y23" s="35"/>
      <c r="Z23" s="35"/>
      <c r="AA23" s="35"/>
    </row>
    <row r="24" spans="1:27" s="1" customFormat="1" ht="33.6" customHeight="1">
      <c r="A24" s="27"/>
      <c r="B24" s="28" t="s">
        <v>31</v>
      </c>
      <c r="C24" s="34"/>
      <c r="D24" s="34"/>
      <c r="E24" s="34"/>
      <c r="F24" s="34"/>
      <c r="G24" s="35"/>
      <c r="H24" s="35"/>
      <c r="I24" s="35"/>
      <c r="J24" s="35"/>
      <c r="K24" s="35"/>
      <c r="L24" s="35"/>
      <c r="M24" s="35"/>
      <c r="N24" s="35"/>
      <c r="O24" s="35"/>
      <c r="P24" s="35"/>
      <c r="Q24" s="35"/>
      <c r="R24" s="35"/>
      <c r="S24" s="35"/>
      <c r="T24" s="35"/>
      <c r="U24" s="35"/>
      <c r="V24" s="35"/>
      <c r="W24" s="35"/>
      <c r="X24" s="35"/>
      <c r="Y24" s="35"/>
      <c r="Z24" s="35"/>
      <c r="AA24" s="35"/>
    </row>
    <row r="25" spans="1:27" s="1" customFormat="1" ht="97.35" customHeight="1">
      <c r="A25" s="27"/>
      <c r="B25" s="80" t="s">
        <v>79</v>
      </c>
      <c r="C25" s="34"/>
      <c r="D25" s="34"/>
      <c r="E25" s="34"/>
      <c r="F25" s="34"/>
      <c r="G25" s="35"/>
      <c r="H25" s="35"/>
      <c r="I25" s="35"/>
      <c r="J25" s="35"/>
      <c r="K25" s="35"/>
      <c r="L25" s="35"/>
      <c r="M25" s="35"/>
      <c r="N25" s="35"/>
      <c r="O25" s="35"/>
      <c r="P25" s="35"/>
      <c r="Q25" s="35"/>
      <c r="R25" s="35"/>
      <c r="S25" s="35"/>
      <c r="T25" s="35"/>
      <c r="U25" s="35"/>
      <c r="V25" s="35"/>
      <c r="W25" s="35"/>
      <c r="X25" s="35"/>
      <c r="Y25" s="35"/>
      <c r="Z25" s="35"/>
      <c r="AA25" s="35"/>
    </row>
    <row r="26" spans="1:27" s="7" customFormat="1" ht="35.85" customHeight="1">
      <c r="A26" s="19">
        <v>1</v>
      </c>
      <c r="B26" s="20" t="s">
        <v>14</v>
      </c>
      <c r="C26" s="6"/>
      <c r="D26" s="6"/>
      <c r="E26" s="6"/>
      <c r="F26" s="6"/>
      <c r="G26" s="6"/>
      <c r="H26" s="6"/>
      <c r="I26" s="6"/>
      <c r="J26" s="6"/>
      <c r="K26" s="6"/>
      <c r="L26" s="6"/>
      <c r="M26" s="6"/>
      <c r="N26" s="6"/>
      <c r="O26" s="6"/>
      <c r="P26" s="6"/>
      <c r="Q26" s="6"/>
      <c r="R26" s="6"/>
      <c r="S26" s="6"/>
      <c r="T26" s="6"/>
      <c r="U26" s="6"/>
      <c r="V26" s="6"/>
      <c r="W26" s="6"/>
      <c r="X26" s="6"/>
      <c r="Y26" s="6"/>
      <c r="Z26" s="6"/>
      <c r="AA26" s="6"/>
    </row>
    <row r="27" spans="1:27" ht="30.2" customHeight="1">
      <c r="A27" s="31" t="s">
        <v>26</v>
      </c>
      <c r="B27" s="22" t="s">
        <v>16</v>
      </c>
      <c r="C27" s="17"/>
      <c r="D27" s="17"/>
      <c r="E27" s="17"/>
      <c r="F27" s="17"/>
      <c r="G27" s="18"/>
      <c r="H27" s="18"/>
      <c r="I27" s="18"/>
      <c r="J27" s="18"/>
      <c r="K27" s="18"/>
      <c r="L27" s="18"/>
      <c r="M27" s="18"/>
      <c r="N27" s="18"/>
      <c r="O27" s="18"/>
      <c r="P27" s="18"/>
      <c r="Q27" s="18"/>
      <c r="R27" s="18"/>
      <c r="S27" s="18"/>
      <c r="T27" s="18"/>
      <c r="U27" s="18"/>
      <c r="V27" s="18"/>
      <c r="W27" s="18"/>
      <c r="X27" s="18"/>
      <c r="Y27" s="18"/>
      <c r="Z27" s="18"/>
      <c r="AA27" s="18"/>
    </row>
    <row r="28" spans="1:27" s="3" customFormat="1" ht="59.85" customHeight="1">
      <c r="A28" s="27"/>
      <c r="B28" s="80" t="s">
        <v>81</v>
      </c>
      <c r="C28" s="29"/>
      <c r="D28" s="29"/>
      <c r="E28" s="29"/>
      <c r="F28" s="29"/>
      <c r="G28" s="30"/>
      <c r="H28" s="30"/>
      <c r="I28" s="30"/>
      <c r="J28" s="30"/>
      <c r="K28" s="30"/>
      <c r="L28" s="30"/>
      <c r="M28" s="30"/>
      <c r="N28" s="30"/>
      <c r="O28" s="30"/>
      <c r="P28" s="30"/>
      <c r="Q28" s="30"/>
      <c r="R28" s="30"/>
      <c r="S28" s="30"/>
      <c r="T28" s="30"/>
      <c r="U28" s="30"/>
      <c r="V28" s="30"/>
      <c r="W28" s="30"/>
      <c r="X28" s="30"/>
      <c r="Y28" s="30"/>
      <c r="Z28" s="30"/>
      <c r="AA28" s="30"/>
    </row>
    <row r="29" spans="1:27" s="7" customFormat="1" ht="35.85" customHeight="1">
      <c r="A29" s="19">
        <v>1</v>
      </c>
      <c r="B29" s="20" t="s">
        <v>14</v>
      </c>
      <c r="C29" s="6"/>
      <c r="D29" s="6"/>
      <c r="E29" s="6"/>
      <c r="F29" s="6"/>
      <c r="G29" s="6"/>
      <c r="H29" s="6"/>
      <c r="I29" s="6"/>
      <c r="J29" s="6"/>
      <c r="K29" s="6"/>
      <c r="L29" s="6"/>
      <c r="M29" s="6"/>
      <c r="N29" s="6"/>
      <c r="O29" s="6"/>
      <c r="P29" s="6"/>
      <c r="Q29" s="6"/>
      <c r="R29" s="6"/>
      <c r="S29" s="6"/>
      <c r="T29" s="6"/>
      <c r="U29" s="6"/>
      <c r="V29" s="6"/>
      <c r="W29" s="6"/>
      <c r="X29" s="6"/>
      <c r="Y29" s="6"/>
      <c r="Z29" s="6"/>
      <c r="AA29" s="6"/>
    </row>
    <row r="30" spans="1:27" ht="30.2" customHeight="1">
      <c r="A30" s="31" t="s">
        <v>26</v>
      </c>
      <c r="B30" s="22" t="s">
        <v>16</v>
      </c>
      <c r="C30" s="17"/>
      <c r="D30" s="17"/>
      <c r="E30" s="17"/>
      <c r="F30" s="17"/>
      <c r="G30" s="18"/>
      <c r="H30" s="18"/>
      <c r="I30" s="18"/>
      <c r="J30" s="18"/>
      <c r="K30" s="18"/>
      <c r="L30" s="18"/>
      <c r="M30" s="18"/>
      <c r="N30" s="18"/>
      <c r="O30" s="18"/>
      <c r="P30" s="18"/>
      <c r="Q30" s="18"/>
      <c r="R30" s="18"/>
      <c r="S30" s="18"/>
      <c r="T30" s="18"/>
      <c r="U30" s="18"/>
      <c r="V30" s="18"/>
      <c r="W30" s="18"/>
      <c r="X30" s="18"/>
      <c r="Y30" s="18"/>
      <c r="Z30" s="18"/>
      <c r="AA30" s="18"/>
    </row>
    <row r="31" spans="1:27" s="1" customFormat="1" ht="80.45" customHeight="1">
      <c r="A31" s="27" t="s">
        <v>39</v>
      </c>
      <c r="B31" s="28" t="s">
        <v>61</v>
      </c>
      <c r="C31" s="34"/>
      <c r="D31" s="34"/>
      <c r="E31" s="34"/>
      <c r="F31" s="34"/>
      <c r="G31" s="35"/>
      <c r="H31" s="35"/>
      <c r="I31" s="35"/>
      <c r="J31" s="35"/>
      <c r="K31" s="35"/>
      <c r="L31" s="35"/>
      <c r="M31" s="35"/>
      <c r="N31" s="35"/>
      <c r="O31" s="35"/>
      <c r="P31" s="35"/>
      <c r="Q31" s="35"/>
      <c r="R31" s="35"/>
      <c r="S31" s="35"/>
      <c r="T31" s="35"/>
      <c r="U31" s="35"/>
      <c r="V31" s="35"/>
      <c r="W31" s="35"/>
      <c r="X31" s="35"/>
      <c r="Y31" s="35"/>
      <c r="Z31" s="35"/>
      <c r="AA31" s="35"/>
    </row>
    <row r="32" spans="1:27" s="1" customFormat="1" ht="84.6" customHeight="1">
      <c r="A32" s="27"/>
      <c r="B32" s="80" t="s">
        <v>80</v>
      </c>
      <c r="C32" s="34"/>
      <c r="D32" s="34"/>
      <c r="E32" s="34"/>
      <c r="F32" s="34"/>
      <c r="G32" s="35"/>
      <c r="H32" s="35"/>
      <c r="I32" s="35"/>
      <c r="J32" s="35"/>
      <c r="K32" s="35"/>
      <c r="L32" s="35"/>
      <c r="M32" s="35"/>
      <c r="N32" s="35"/>
      <c r="O32" s="35"/>
      <c r="P32" s="35"/>
      <c r="Q32" s="35"/>
      <c r="R32" s="35"/>
      <c r="S32" s="35"/>
      <c r="T32" s="35"/>
      <c r="U32" s="35"/>
      <c r="V32" s="35"/>
      <c r="W32" s="35"/>
      <c r="X32" s="35"/>
      <c r="Y32" s="35"/>
      <c r="Z32" s="35"/>
      <c r="AA32" s="35"/>
    </row>
    <row r="33" spans="1:27" s="7" customFormat="1" ht="35.85" customHeight="1">
      <c r="A33" s="19">
        <v>1</v>
      </c>
      <c r="B33" s="20" t="s">
        <v>14</v>
      </c>
      <c r="C33" s="6"/>
      <c r="D33" s="6"/>
      <c r="E33" s="6"/>
      <c r="F33" s="6"/>
      <c r="G33" s="6"/>
      <c r="H33" s="6"/>
      <c r="I33" s="6"/>
      <c r="J33" s="6"/>
      <c r="K33" s="6"/>
      <c r="L33" s="6"/>
      <c r="M33" s="6"/>
      <c r="N33" s="6"/>
      <c r="O33" s="6"/>
      <c r="P33" s="6"/>
      <c r="Q33" s="6"/>
      <c r="R33" s="6"/>
      <c r="S33" s="6"/>
      <c r="T33" s="6"/>
      <c r="U33" s="6"/>
      <c r="V33" s="6"/>
      <c r="W33" s="6"/>
      <c r="X33" s="6"/>
      <c r="Y33" s="6"/>
      <c r="Z33" s="6"/>
      <c r="AA33" s="6"/>
    </row>
    <row r="34" spans="1:27" ht="30.2" customHeight="1">
      <c r="A34" s="31" t="s">
        <v>26</v>
      </c>
      <c r="B34" s="22" t="s">
        <v>16</v>
      </c>
      <c r="C34" s="17"/>
      <c r="D34" s="17"/>
      <c r="E34" s="17"/>
      <c r="F34" s="17"/>
      <c r="G34" s="18"/>
      <c r="H34" s="18"/>
      <c r="I34" s="18"/>
      <c r="J34" s="18"/>
      <c r="K34" s="18"/>
      <c r="L34" s="18"/>
      <c r="M34" s="18"/>
      <c r="N34" s="18"/>
      <c r="O34" s="18"/>
      <c r="P34" s="18"/>
      <c r="Q34" s="18"/>
      <c r="R34" s="18"/>
      <c r="S34" s="18"/>
      <c r="T34" s="18"/>
      <c r="U34" s="18"/>
      <c r="V34" s="18"/>
      <c r="W34" s="18"/>
      <c r="X34" s="18"/>
      <c r="Y34" s="18"/>
      <c r="Z34" s="18"/>
      <c r="AA34" s="18"/>
    </row>
    <row r="35" spans="1:27" s="1" customFormat="1" ht="42" customHeight="1">
      <c r="A35" s="27"/>
      <c r="B35" s="80" t="s">
        <v>58</v>
      </c>
      <c r="C35" s="34"/>
      <c r="D35" s="34"/>
      <c r="E35" s="34"/>
      <c r="F35" s="34"/>
      <c r="G35" s="35"/>
      <c r="H35" s="35"/>
      <c r="I35" s="35"/>
      <c r="J35" s="35"/>
      <c r="K35" s="35"/>
      <c r="L35" s="35"/>
      <c r="M35" s="35"/>
      <c r="N35" s="35"/>
      <c r="O35" s="35"/>
      <c r="P35" s="35"/>
      <c r="Q35" s="35"/>
      <c r="R35" s="35"/>
      <c r="S35" s="35"/>
      <c r="T35" s="35"/>
      <c r="U35" s="35"/>
      <c r="V35" s="35"/>
      <c r="W35" s="35"/>
      <c r="X35" s="35"/>
      <c r="Y35" s="35"/>
      <c r="Z35" s="35"/>
      <c r="AA35" s="35"/>
    </row>
    <row r="36" spans="1:27" s="7" customFormat="1" ht="35.85" customHeight="1">
      <c r="A36" s="19">
        <v>1</v>
      </c>
      <c r="B36" s="20" t="s">
        <v>14</v>
      </c>
      <c r="C36" s="6"/>
      <c r="D36" s="6"/>
      <c r="E36" s="6"/>
      <c r="F36" s="6"/>
      <c r="G36" s="6"/>
      <c r="H36" s="6"/>
      <c r="I36" s="6"/>
      <c r="J36" s="6"/>
      <c r="K36" s="6"/>
      <c r="L36" s="6"/>
      <c r="M36" s="6"/>
      <c r="N36" s="6"/>
      <c r="O36" s="6"/>
      <c r="P36" s="6"/>
      <c r="Q36" s="6"/>
      <c r="R36" s="6"/>
      <c r="S36" s="6"/>
      <c r="T36" s="6"/>
      <c r="U36" s="6"/>
      <c r="V36" s="6"/>
      <c r="W36" s="6"/>
      <c r="X36" s="6"/>
      <c r="Y36" s="6"/>
      <c r="Z36" s="6"/>
      <c r="AA36" s="6"/>
    </row>
    <row r="37" spans="1:27" ht="30.2" customHeight="1">
      <c r="A37" s="31" t="s">
        <v>26</v>
      </c>
      <c r="B37" s="22" t="s">
        <v>16</v>
      </c>
      <c r="C37" s="17"/>
      <c r="D37" s="17"/>
      <c r="E37" s="17"/>
      <c r="F37" s="17"/>
      <c r="G37" s="18"/>
      <c r="H37" s="18"/>
      <c r="I37" s="18"/>
      <c r="J37" s="18"/>
      <c r="K37" s="18"/>
      <c r="L37" s="18"/>
      <c r="M37" s="18"/>
      <c r="N37" s="18"/>
      <c r="O37" s="18"/>
      <c r="P37" s="18"/>
      <c r="Q37" s="18"/>
      <c r="R37" s="18"/>
      <c r="S37" s="18"/>
      <c r="T37" s="18"/>
      <c r="U37" s="18"/>
      <c r="V37" s="18"/>
      <c r="W37" s="18"/>
      <c r="X37" s="18"/>
      <c r="Y37" s="18"/>
      <c r="Z37" s="18"/>
      <c r="AA37" s="18"/>
    </row>
    <row r="38" spans="1:27" ht="62.85" customHeight="1">
      <c r="A38" s="107" t="s">
        <v>15</v>
      </c>
      <c r="B38" s="24" t="s">
        <v>82</v>
      </c>
      <c r="C38" s="17"/>
      <c r="D38" s="17"/>
      <c r="E38" s="17"/>
      <c r="F38" s="17"/>
      <c r="G38" s="18"/>
      <c r="H38" s="18"/>
      <c r="I38" s="18"/>
      <c r="J38" s="18"/>
      <c r="K38" s="18"/>
      <c r="L38" s="18"/>
      <c r="M38" s="18"/>
      <c r="N38" s="18"/>
      <c r="O38" s="18"/>
      <c r="P38" s="18"/>
      <c r="Q38" s="18"/>
      <c r="R38" s="18"/>
      <c r="S38" s="18"/>
      <c r="T38" s="18"/>
      <c r="U38" s="18"/>
      <c r="V38" s="18"/>
      <c r="W38" s="18"/>
      <c r="X38" s="18"/>
      <c r="Y38" s="18"/>
      <c r="Z38" s="18"/>
      <c r="AA38" s="18"/>
    </row>
    <row r="39" spans="1:27" s="1" customFormat="1" ht="84.6" customHeight="1">
      <c r="A39" s="27"/>
      <c r="B39" s="80" t="s">
        <v>83</v>
      </c>
      <c r="C39" s="34"/>
      <c r="D39" s="34"/>
      <c r="E39" s="34"/>
      <c r="F39" s="34"/>
      <c r="G39" s="35"/>
      <c r="H39" s="35"/>
      <c r="I39" s="35"/>
      <c r="J39" s="35"/>
      <c r="K39" s="35"/>
      <c r="L39" s="35"/>
      <c r="M39" s="35"/>
      <c r="N39" s="35"/>
      <c r="O39" s="35"/>
      <c r="P39" s="35"/>
      <c r="Q39" s="35"/>
      <c r="R39" s="35"/>
      <c r="S39" s="35"/>
      <c r="T39" s="35"/>
      <c r="U39" s="35"/>
      <c r="V39" s="35"/>
      <c r="W39" s="35"/>
      <c r="X39" s="35"/>
      <c r="Y39" s="35"/>
      <c r="Z39" s="35"/>
      <c r="AA39" s="35"/>
    </row>
    <row r="40" spans="1:27" s="7" customFormat="1" ht="35.85" customHeight="1">
      <c r="A40" s="19">
        <v>1</v>
      </c>
      <c r="B40" s="20" t="s">
        <v>14</v>
      </c>
      <c r="C40" s="6"/>
      <c r="D40" s="6"/>
      <c r="E40" s="6"/>
      <c r="F40" s="6"/>
      <c r="G40" s="6"/>
      <c r="H40" s="6"/>
      <c r="I40" s="6"/>
      <c r="J40" s="6"/>
      <c r="K40" s="6"/>
      <c r="L40" s="6"/>
      <c r="M40" s="6"/>
      <c r="N40" s="6"/>
      <c r="O40" s="6"/>
      <c r="P40" s="6"/>
      <c r="Q40" s="6"/>
      <c r="R40" s="6"/>
      <c r="S40" s="6"/>
      <c r="T40" s="6"/>
      <c r="U40" s="6"/>
      <c r="V40" s="6"/>
      <c r="W40" s="6"/>
      <c r="X40" s="6"/>
      <c r="Y40" s="6"/>
      <c r="Z40" s="6"/>
      <c r="AA40" s="6"/>
    </row>
    <row r="41" spans="1:27" ht="30.2" customHeight="1">
      <c r="A41" s="31" t="s">
        <v>26</v>
      </c>
      <c r="B41" s="22" t="s">
        <v>16</v>
      </c>
      <c r="C41" s="17"/>
      <c r="D41" s="17"/>
      <c r="E41" s="17"/>
      <c r="F41" s="17"/>
      <c r="G41" s="18"/>
      <c r="H41" s="18"/>
      <c r="I41" s="18"/>
      <c r="J41" s="18"/>
      <c r="K41" s="18"/>
      <c r="L41" s="18"/>
      <c r="M41" s="18"/>
      <c r="N41" s="18"/>
      <c r="O41" s="18"/>
      <c r="P41" s="18"/>
      <c r="Q41" s="18"/>
      <c r="R41" s="18"/>
      <c r="S41" s="18"/>
      <c r="T41" s="18"/>
      <c r="U41" s="18"/>
      <c r="V41" s="18"/>
      <c r="W41" s="18"/>
      <c r="X41" s="18"/>
      <c r="Y41" s="18"/>
      <c r="Z41" s="18"/>
      <c r="AA41" s="18"/>
    </row>
    <row r="42" spans="1:27" s="1" customFormat="1" ht="58.5">
      <c r="A42" s="27"/>
      <c r="B42" s="80" t="s">
        <v>84</v>
      </c>
      <c r="C42" s="34"/>
      <c r="D42" s="34"/>
      <c r="E42" s="34"/>
      <c r="F42" s="34"/>
      <c r="G42" s="35"/>
      <c r="H42" s="35"/>
      <c r="I42" s="35"/>
      <c r="J42" s="35"/>
      <c r="K42" s="35"/>
      <c r="L42" s="35"/>
      <c r="M42" s="35"/>
      <c r="N42" s="35"/>
      <c r="O42" s="35"/>
      <c r="P42" s="35"/>
      <c r="Q42" s="35"/>
      <c r="R42" s="35"/>
      <c r="S42" s="35"/>
      <c r="T42" s="35"/>
      <c r="U42" s="35"/>
      <c r="V42" s="35"/>
      <c r="W42" s="35"/>
      <c r="X42" s="35"/>
      <c r="Y42" s="35"/>
      <c r="Z42" s="35"/>
      <c r="AA42" s="35"/>
    </row>
    <row r="43" spans="1:27" s="7" customFormat="1" ht="35.85" customHeight="1">
      <c r="A43" s="19">
        <v>1</v>
      </c>
      <c r="B43" s="20" t="s">
        <v>14</v>
      </c>
      <c r="C43" s="6"/>
      <c r="D43" s="6"/>
      <c r="E43" s="6"/>
      <c r="F43" s="6"/>
      <c r="G43" s="6"/>
      <c r="H43" s="6"/>
      <c r="I43" s="6"/>
      <c r="J43" s="6"/>
      <c r="K43" s="6"/>
      <c r="L43" s="6"/>
      <c r="M43" s="6"/>
      <c r="N43" s="6"/>
      <c r="O43" s="6"/>
      <c r="P43" s="6"/>
      <c r="Q43" s="6"/>
      <c r="R43" s="6"/>
      <c r="S43" s="6"/>
      <c r="T43" s="6"/>
      <c r="U43" s="6"/>
      <c r="V43" s="6"/>
      <c r="W43" s="6"/>
      <c r="X43" s="6"/>
      <c r="Y43" s="6"/>
      <c r="Z43" s="6"/>
      <c r="AA43" s="6"/>
    </row>
    <row r="44" spans="1:27" ht="30.2" customHeight="1">
      <c r="A44" s="31" t="s">
        <v>26</v>
      </c>
      <c r="B44" s="22" t="s">
        <v>16</v>
      </c>
      <c r="C44" s="17"/>
      <c r="D44" s="17"/>
      <c r="E44" s="17"/>
      <c r="F44" s="17"/>
      <c r="G44" s="18"/>
      <c r="H44" s="18"/>
      <c r="I44" s="18"/>
      <c r="J44" s="18"/>
      <c r="K44" s="18"/>
      <c r="L44" s="18"/>
      <c r="M44" s="18"/>
      <c r="N44" s="18"/>
      <c r="O44" s="18"/>
      <c r="P44" s="18"/>
      <c r="Q44" s="18"/>
      <c r="R44" s="18"/>
      <c r="S44" s="18"/>
      <c r="T44" s="18"/>
      <c r="U44" s="18"/>
      <c r="V44" s="18"/>
      <c r="W44" s="18"/>
      <c r="X44" s="18"/>
      <c r="Y44" s="18"/>
      <c r="Z44" s="18"/>
      <c r="AA44" s="18"/>
    </row>
    <row r="45" spans="1:27" ht="62.45" customHeight="1">
      <c r="A45" s="23" t="s">
        <v>17</v>
      </c>
      <c r="B45" s="16" t="s">
        <v>199</v>
      </c>
      <c r="C45" s="17"/>
      <c r="D45" s="17"/>
      <c r="E45" s="17"/>
      <c r="F45" s="17"/>
      <c r="G45" s="18"/>
      <c r="H45" s="18"/>
      <c r="I45" s="18"/>
      <c r="J45" s="18"/>
      <c r="K45" s="18"/>
      <c r="L45" s="18"/>
      <c r="M45" s="18"/>
      <c r="N45" s="18"/>
      <c r="O45" s="18"/>
      <c r="P45" s="18"/>
      <c r="Q45" s="18"/>
      <c r="R45" s="18"/>
      <c r="S45" s="18"/>
      <c r="T45" s="18"/>
      <c r="U45" s="18"/>
      <c r="V45" s="18"/>
      <c r="W45" s="18"/>
      <c r="X45" s="18"/>
      <c r="Y45" s="18"/>
      <c r="Z45" s="18"/>
      <c r="AA45" s="18"/>
    </row>
    <row r="46" spans="1:27" s="1" customFormat="1" ht="42" customHeight="1">
      <c r="A46" s="132"/>
      <c r="B46" s="133" t="s">
        <v>54</v>
      </c>
      <c r="C46" s="34"/>
      <c r="D46" s="34"/>
      <c r="E46" s="34"/>
      <c r="F46" s="34"/>
      <c r="G46" s="35"/>
      <c r="H46" s="35"/>
      <c r="I46" s="35"/>
      <c r="J46" s="35"/>
      <c r="K46" s="35"/>
      <c r="L46" s="35"/>
      <c r="M46" s="35"/>
      <c r="N46" s="35"/>
      <c r="O46" s="35"/>
      <c r="P46" s="35"/>
      <c r="Q46" s="35"/>
      <c r="R46" s="35"/>
      <c r="S46" s="35"/>
      <c r="T46" s="35"/>
      <c r="U46" s="35"/>
      <c r="V46" s="35"/>
      <c r="W46" s="35"/>
      <c r="X46" s="35"/>
      <c r="Y46" s="35"/>
      <c r="Z46" s="35"/>
      <c r="AA46" s="35"/>
    </row>
    <row r="47" spans="1:27" ht="48.6" customHeight="1">
      <c r="A47" s="23" t="s">
        <v>120</v>
      </c>
      <c r="B47" s="16" t="s">
        <v>121</v>
      </c>
      <c r="C47" s="17"/>
      <c r="D47" s="17"/>
      <c r="E47" s="17"/>
      <c r="F47" s="17"/>
      <c r="G47" s="18"/>
      <c r="H47" s="18"/>
      <c r="I47" s="18"/>
      <c r="J47" s="18"/>
      <c r="K47" s="18"/>
      <c r="L47" s="18"/>
      <c r="M47" s="18"/>
      <c r="N47" s="18"/>
      <c r="O47" s="18"/>
      <c r="P47" s="18"/>
      <c r="Q47" s="18"/>
      <c r="R47" s="18"/>
      <c r="S47" s="18"/>
      <c r="T47" s="18"/>
      <c r="U47" s="18"/>
      <c r="V47" s="18"/>
      <c r="W47" s="18"/>
      <c r="X47" s="18"/>
      <c r="Y47" s="18"/>
      <c r="Z47" s="18"/>
      <c r="AA47" s="18"/>
    </row>
    <row r="48" spans="1:27" s="1" customFormat="1" ht="42" customHeight="1">
      <c r="A48" s="132"/>
      <c r="B48" s="133" t="s">
        <v>54</v>
      </c>
      <c r="C48" s="34"/>
      <c r="D48" s="34"/>
      <c r="E48" s="34"/>
      <c r="F48" s="34"/>
      <c r="G48" s="35"/>
      <c r="H48" s="35"/>
      <c r="I48" s="35"/>
      <c r="J48" s="35"/>
      <c r="K48" s="35"/>
      <c r="L48" s="35"/>
      <c r="M48" s="35"/>
      <c r="N48" s="35"/>
      <c r="O48" s="35"/>
      <c r="P48" s="35"/>
      <c r="Q48" s="35"/>
      <c r="R48" s="35"/>
      <c r="S48" s="35"/>
      <c r="T48" s="35"/>
      <c r="U48" s="35"/>
      <c r="V48" s="35"/>
      <c r="W48" s="35"/>
      <c r="X48" s="35"/>
      <c r="Y48" s="35"/>
      <c r="Z48" s="35"/>
      <c r="AA48" s="35"/>
    </row>
    <row r="49" spans="1:27" ht="33" customHeight="1">
      <c r="A49" s="23" t="s">
        <v>122</v>
      </c>
      <c r="B49" s="16" t="s">
        <v>131</v>
      </c>
      <c r="C49" s="17"/>
      <c r="D49" s="17"/>
      <c r="E49" s="17"/>
      <c r="F49" s="17"/>
      <c r="G49" s="18"/>
      <c r="H49" s="18"/>
      <c r="I49" s="18"/>
      <c r="J49" s="18"/>
      <c r="K49" s="18"/>
      <c r="L49" s="18"/>
      <c r="M49" s="18"/>
      <c r="N49" s="18"/>
      <c r="O49" s="18"/>
      <c r="P49" s="18"/>
      <c r="Q49" s="18"/>
      <c r="R49" s="18"/>
      <c r="S49" s="18"/>
      <c r="T49" s="18"/>
      <c r="U49" s="18"/>
      <c r="V49" s="18"/>
      <c r="W49" s="18"/>
      <c r="X49" s="18"/>
      <c r="Y49" s="18"/>
      <c r="Z49" s="18"/>
      <c r="AA49" s="18"/>
    </row>
    <row r="50" spans="1:27" s="1" customFormat="1" ht="42" customHeight="1">
      <c r="A50" s="132"/>
      <c r="B50" s="133" t="s">
        <v>54</v>
      </c>
      <c r="C50" s="34"/>
      <c r="D50" s="34"/>
      <c r="E50" s="34"/>
      <c r="F50" s="34"/>
      <c r="G50" s="35"/>
      <c r="H50" s="35"/>
      <c r="I50" s="35"/>
      <c r="J50" s="35"/>
      <c r="K50" s="35"/>
      <c r="L50" s="35"/>
      <c r="M50" s="35"/>
      <c r="N50" s="35"/>
      <c r="O50" s="35"/>
      <c r="P50" s="35"/>
      <c r="Q50" s="35"/>
      <c r="R50" s="35"/>
      <c r="S50" s="35"/>
      <c r="T50" s="35"/>
      <c r="U50" s="35"/>
      <c r="V50" s="35"/>
      <c r="W50" s="35"/>
      <c r="X50" s="35"/>
      <c r="Y50" s="35"/>
      <c r="Z50" s="35"/>
      <c r="AA50" s="35"/>
    </row>
    <row r="51" spans="1:27" ht="36.75" customHeight="1">
      <c r="A51" s="23" t="s">
        <v>123</v>
      </c>
      <c r="B51" s="16" t="s">
        <v>133</v>
      </c>
      <c r="C51" s="17"/>
      <c r="D51" s="17"/>
      <c r="E51" s="17"/>
      <c r="F51" s="17"/>
      <c r="G51" s="18"/>
      <c r="H51" s="18"/>
      <c r="I51" s="18"/>
      <c r="J51" s="18"/>
      <c r="K51" s="18"/>
      <c r="L51" s="18"/>
      <c r="M51" s="18"/>
      <c r="N51" s="18"/>
      <c r="O51" s="18"/>
      <c r="P51" s="18"/>
      <c r="Q51" s="18"/>
      <c r="R51" s="18"/>
      <c r="S51" s="18"/>
      <c r="T51" s="18"/>
      <c r="U51" s="18"/>
      <c r="V51" s="18"/>
      <c r="W51" s="18"/>
      <c r="X51" s="18"/>
      <c r="Y51" s="18"/>
      <c r="Z51" s="18"/>
      <c r="AA51" s="18"/>
    </row>
    <row r="52" spans="1:27" s="1" customFormat="1" ht="42" customHeight="1">
      <c r="A52" s="132"/>
      <c r="B52" s="133" t="s">
        <v>54</v>
      </c>
      <c r="C52" s="34"/>
      <c r="D52" s="34"/>
      <c r="E52" s="34"/>
      <c r="F52" s="34"/>
      <c r="G52" s="35"/>
      <c r="H52" s="35"/>
      <c r="I52" s="35"/>
      <c r="J52" s="35"/>
      <c r="K52" s="35"/>
      <c r="L52" s="35"/>
      <c r="M52" s="35"/>
      <c r="N52" s="35"/>
      <c r="O52" s="35"/>
      <c r="P52" s="35"/>
      <c r="Q52" s="35"/>
      <c r="R52" s="35"/>
      <c r="S52" s="35"/>
      <c r="T52" s="35"/>
      <c r="U52" s="35"/>
      <c r="V52" s="35"/>
      <c r="W52" s="35"/>
      <c r="X52" s="35"/>
      <c r="Y52" s="35"/>
      <c r="Z52" s="35"/>
      <c r="AA52" s="35"/>
    </row>
    <row r="53" spans="1:27" ht="39.200000000000003" customHeight="1">
      <c r="A53" s="23" t="s">
        <v>125</v>
      </c>
      <c r="B53" s="16" t="s">
        <v>200</v>
      </c>
      <c r="C53" s="17"/>
      <c r="D53" s="17"/>
      <c r="E53" s="17"/>
      <c r="F53" s="17"/>
      <c r="G53" s="18"/>
      <c r="H53" s="18"/>
      <c r="I53" s="18"/>
      <c r="J53" s="18"/>
      <c r="K53" s="18"/>
      <c r="L53" s="18"/>
      <c r="M53" s="18"/>
      <c r="N53" s="18"/>
      <c r="O53" s="18"/>
      <c r="P53" s="18"/>
      <c r="Q53" s="18"/>
      <c r="R53" s="18"/>
      <c r="S53" s="18"/>
      <c r="T53" s="18"/>
      <c r="U53" s="18"/>
      <c r="V53" s="18"/>
      <c r="W53" s="18"/>
      <c r="X53" s="18"/>
      <c r="Y53" s="18"/>
      <c r="Z53" s="18"/>
      <c r="AA53" s="18"/>
    </row>
    <row r="54" spans="1:27" s="1" customFormat="1" ht="42" customHeight="1">
      <c r="A54" s="132"/>
      <c r="B54" s="133" t="s">
        <v>54</v>
      </c>
      <c r="C54" s="34"/>
      <c r="D54" s="34"/>
      <c r="E54" s="34"/>
      <c r="F54" s="34"/>
      <c r="G54" s="35"/>
      <c r="H54" s="35"/>
      <c r="I54" s="35"/>
      <c r="J54" s="35"/>
      <c r="K54" s="35"/>
      <c r="L54" s="35"/>
      <c r="M54" s="35"/>
      <c r="N54" s="35"/>
      <c r="O54" s="35"/>
      <c r="P54" s="35"/>
      <c r="Q54" s="35"/>
      <c r="R54" s="35"/>
      <c r="S54" s="35"/>
      <c r="T54" s="35"/>
      <c r="U54" s="35"/>
      <c r="V54" s="35"/>
      <c r="W54" s="35"/>
      <c r="X54" s="35"/>
      <c r="Y54" s="35"/>
      <c r="Z54" s="35"/>
      <c r="AA54" s="35"/>
    </row>
    <row r="55" spans="1:27" ht="35.450000000000003" customHeight="1">
      <c r="A55" s="23" t="s">
        <v>126</v>
      </c>
      <c r="B55" s="16" t="s">
        <v>124</v>
      </c>
      <c r="C55" s="17"/>
      <c r="D55" s="17"/>
      <c r="E55" s="17"/>
      <c r="F55" s="17"/>
      <c r="G55" s="18"/>
      <c r="H55" s="18"/>
      <c r="I55" s="18"/>
      <c r="J55" s="18"/>
      <c r="K55" s="18"/>
      <c r="L55" s="18"/>
      <c r="M55" s="18"/>
      <c r="N55" s="18"/>
      <c r="O55" s="18"/>
      <c r="P55" s="18"/>
      <c r="Q55" s="18"/>
      <c r="R55" s="18"/>
      <c r="S55" s="18"/>
      <c r="T55" s="18"/>
      <c r="U55" s="18"/>
      <c r="V55" s="18"/>
      <c r="W55" s="18"/>
      <c r="X55" s="18"/>
      <c r="Y55" s="18"/>
      <c r="Z55" s="18"/>
      <c r="AA55" s="18"/>
    </row>
    <row r="56" spans="1:27" s="1" customFormat="1" ht="42" customHeight="1">
      <c r="A56" s="132"/>
      <c r="B56" s="133" t="s">
        <v>54</v>
      </c>
      <c r="C56" s="34"/>
      <c r="D56" s="34"/>
      <c r="E56" s="34"/>
      <c r="F56" s="34"/>
      <c r="G56" s="35"/>
      <c r="H56" s="35"/>
      <c r="I56" s="35"/>
      <c r="J56" s="35"/>
      <c r="K56" s="35"/>
      <c r="L56" s="35"/>
      <c r="M56" s="35"/>
      <c r="N56" s="35"/>
      <c r="O56" s="35"/>
      <c r="P56" s="35"/>
      <c r="Q56" s="35"/>
      <c r="R56" s="35"/>
      <c r="S56" s="35"/>
      <c r="T56" s="35"/>
      <c r="U56" s="35"/>
      <c r="V56" s="35"/>
      <c r="W56" s="35"/>
      <c r="X56" s="35"/>
      <c r="Y56" s="35"/>
      <c r="Z56" s="35"/>
      <c r="AA56" s="35"/>
    </row>
    <row r="57" spans="1:27" ht="61.5" customHeight="1">
      <c r="A57" s="23" t="s">
        <v>127</v>
      </c>
      <c r="B57" s="16" t="s">
        <v>201</v>
      </c>
      <c r="C57" s="17"/>
      <c r="D57" s="17"/>
      <c r="E57" s="17"/>
      <c r="F57" s="17"/>
      <c r="G57" s="18"/>
      <c r="H57" s="18"/>
      <c r="I57" s="18"/>
      <c r="J57" s="18"/>
      <c r="K57" s="18"/>
      <c r="L57" s="18"/>
      <c r="M57" s="18"/>
      <c r="N57" s="18"/>
      <c r="O57" s="18"/>
      <c r="P57" s="18"/>
      <c r="Q57" s="18"/>
      <c r="R57" s="18"/>
      <c r="S57" s="18"/>
      <c r="T57" s="18"/>
      <c r="U57" s="18"/>
      <c r="V57" s="18"/>
      <c r="W57" s="18"/>
      <c r="X57" s="18"/>
      <c r="Y57" s="18"/>
      <c r="Z57" s="18"/>
      <c r="AA57" s="18"/>
    </row>
    <row r="58" spans="1:27" s="1" customFormat="1" ht="42" customHeight="1">
      <c r="A58" s="132"/>
      <c r="B58" s="133" t="s">
        <v>54</v>
      </c>
      <c r="C58" s="34"/>
      <c r="D58" s="34"/>
      <c r="E58" s="34"/>
      <c r="F58" s="34"/>
      <c r="G58" s="35"/>
      <c r="H58" s="35"/>
      <c r="I58" s="35"/>
      <c r="J58" s="35"/>
      <c r="K58" s="35"/>
      <c r="L58" s="35"/>
      <c r="M58" s="35"/>
      <c r="N58" s="35"/>
      <c r="O58" s="35"/>
      <c r="P58" s="35"/>
      <c r="Q58" s="35"/>
      <c r="R58" s="35"/>
      <c r="S58" s="35"/>
      <c r="T58" s="35"/>
      <c r="U58" s="35"/>
      <c r="V58" s="35"/>
      <c r="W58" s="35"/>
      <c r="X58" s="35"/>
      <c r="Y58" s="35"/>
      <c r="Z58" s="35"/>
      <c r="AA58" s="35"/>
    </row>
    <row r="59" spans="1:27" ht="48.6" customHeight="1">
      <c r="A59" s="23" t="s">
        <v>128</v>
      </c>
      <c r="B59" s="16" t="s">
        <v>129</v>
      </c>
      <c r="C59" s="17"/>
      <c r="D59" s="17"/>
      <c r="E59" s="17"/>
      <c r="F59" s="17"/>
      <c r="G59" s="18"/>
      <c r="H59" s="18"/>
      <c r="I59" s="18"/>
      <c r="J59" s="18"/>
      <c r="K59" s="18"/>
      <c r="L59" s="18"/>
      <c r="M59" s="18"/>
      <c r="N59" s="18"/>
      <c r="O59" s="18"/>
      <c r="P59" s="18"/>
      <c r="Q59" s="18"/>
      <c r="R59" s="18"/>
      <c r="S59" s="18"/>
      <c r="T59" s="18"/>
      <c r="U59" s="18"/>
      <c r="V59" s="18"/>
      <c r="W59" s="18"/>
      <c r="X59" s="18"/>
      <c r="Y59" s="18"/>
      <c r="Z59" s="18"/>
      <c r="AA59" s="18"/>
    </row>
    <row r="60" spans="1:27" s="1" customFormat="1" ht="42" customHeight="1">
      <c r="A60" s="132"/>
      <c r="B60" s="133" t="s">
        <v>54</v>
      </c>
      <c r="C60" s="34"/>
      <c r="D60" s="34"/>
      <c r="E60" s="34"/>
      <c r="F60" s="34"/>
      <c r="G60" s="35"/>
      <c r="H60" s="35"/>
      <c r="I60" s="35"/>
      <c r="J60" s="35"/>
      <c r="K60" s="35"/>
      <c r="L60" s="35"/>
      <c r="M60" s="35"/>
      <c r="N60" s="35"/>
      <c r="O60" s="35"/>
      <c r="P60" s="35"/>
      <c r="Q60" s="35"/>
      <c r="R60" s="35"/>
      <c r="S60" s="35"/>
      <c r="T60" s="35"/>
      <c r="U60" s="35"/>
      <c r="V60" s="35"/>
      <c r="W60" s="35"/>
      <c r="X60" s="35"/>
      <c r="Y60" s="35"/>
      <c r="Z60" s="35"/>
      <c r="AA60" s="35"/>
    </row>
    <row r="61" spans="1:27" ht="48.6" customHeight="1">
      <c r="A61" s="23" t="s">
        <v>130</v>
      </c>
      <c r="B61" s="146" t="s">
        <v>142</v>
      </c>
      <c r="C61" s="17"/>
      <c r="D61" s="17"/>
      <c r="E61" s="17"/>
      <c r="F61" s="17"/>
      <c r="G61" s="18"/>
      <c r="H61" s="18"/>
      <c r="I61" s="18"/>
      <c r="J61" s="18"/>
      <c r="K61" s="18"/>
      <c r="L61" s="18"/>
      <c r="M61" s="18"/>
      <c r="N61" s="18"/>
      <c r="O61" s="18"/>
      <c r="P61" s="18"/>
      <c r="Q61" s="18"/>
      <c r="R61" s="18"/>
      <c r="S61" s="18"/>
      <c r="T61" s="18"/>
      <c r="U61" s="18"/>
      <c r="V61" s="18"/>
      <c r="W61" s="18"/>
      <c r="X61" s="18"/>
      <c r="Y61" s="18"/>
      <c r="Z61" s="18"/>
      <c r="AA61" s="18"/>
    </row>
    <row r="62" spans="1:27" s="1" customFormat="1" ht="42" customHeight="1">
      <c r="A62" s="132"/>
      <c r="B62" s="133" t="s">
        <v>54</v>
      </c>
      <c r="C62" s="34"/>
      <c r="D62" s="34"/>
      <c r="E62" s="34"/>
      <c r="F62" s="34"/>
      <c r="G62" s="35"/>
      <c r="H62" s="35"/>
      <c r="I62" s="35"/>
      <c r="J62" s="35"/>
      <c r="K62" s="35"/>
      <c r="L62" s="35"/>
      <c r="M62" s="35"/>
      <c r="N62" s="35"/>
      <c r="O62" s="35"/>
      <c r="P62" s="35"/>
      <c r="Q62" s="35"/>
      <c r="R62" s="35"/>
      <c r="S62" s="35"/>
      <c r="T62" s="35"/>
      <c r="U62" s="35"/>
      <c r="V62" s="35"/>
      <c r="W62" s="35"/>
      <c r="X62" s="35"/>
      <c r="Y62" s="35"/>
      <c r="Z62" s="35"/>
      <c r="AA62" s="35"/>
    </row>
    <row r="63" spans="1:27" ht="56.25">
      <c r="A63" s="23" t="s">
        <v>132</v>
      </c>
      <c r="B63" s="16" t="s">
        <v>136</v>
      </c>
      <c r="C63" s="17"/>
      <c r="D63" s="17"/>
      <c r="E63" s="17"/>
      <c r="F63" s="17"/>
      <c r="G63" s="18"/>
      <c r="H63" s="18"/>
      <c r="I63" s="18"/>
      <c r="J63" s="18"/>
      <c r="K63" s="18"/>
      <c r="L63" s="18"/>
      <c r="M63" s="18"/>
      <c r="N63" s="18"/>
      <c r="O63" s="18"/>
      <c r="P63" s="18"/>
      <c r="Q63" s="18"/>
      <c r="R63" s="18"/>
      <c r="S63" s="18"/>
      <c r="T63" s="18"/>
      <c r="U63" s="18"/>
      <c r="V63" s="18"/>
      <c r="W63" s="18"/>
      <c r="X63" s="18"/>
      <c r="Y63" s="18"/>
      <c r="Z63" s="18"/>
      <c r="AA63" s="18"/>
    </row>
    <row r="64" spans="1:27" s="1" customFormat="1" ht="42" customHeight="1">
      <c r="A64" s="132"/>
      <c r="B64" s="133" t="s">
        <v>54</v>
      </c>
      <c r="C64" s="34"/>
      <c r="D64" s="34"/>
      <c r="E64" s="34"/>
      <c r="F64" s="34"/>
      <c r="G64" s="35"/>
      <c r="H64" s="35"/>
      <c r="I64" s="35"/>
      <c r="J64" s="35"/>
      <c r="K64" s="35"/>
      <c r="L64" s="35"/>
      <c r="M64" s="35"/>
      <c r="N64" s="35"/>
      <c r="O64" s="35"/>
      <c r="P64" s="35"/>
      <c r="Q64" s="35"/>
      <c r="R64" s="35"/>
      <c r="S64" s="35"/>
      <c r="T64" s="35"/>
      <c r="U64" s="35"/>
      <c r="V64" s="35"/>
      <c r="W64" s="35"/>
      <c r="X64" s="35"/>
      <c r="Y64" s="35"/>
      <c r="Z64" s="35"/>
      <c r="AA64" s="35"/>
    </row>
    <row r="65" spans="1:27" ht="66.2" customHeight="1">
      <c r="A65" s="23" t="s">
        <v>134</v>
      </c>
      <c r="B65" s="16" t="s">
        <v>138</v>
      </c>
      <c r="C65" s="17"/>
      <c r="D65" s="17"/>
      <c r="E65" s="17"/>
      <c r="F65" s="17"/>
      <c r="G65" s="18"/>
      <c r="H65" s="18"/>
      <c r="I65" s="18"/>
      <c r="J65" s="18"/>
      <c r="K65" s="18"/>
      <c r="L65" s="18"/>
      <c r="M65" s="18"/>
      <c r="N65" s="18"/>
      <c r="O65" s="18"/>
      <c r="P65" s="18"/>
      <c r="Q65" s="18"/>
      <c r="R65" s="18"/>
      <c r="S65" s="18"/>
      <c r="T65" s="18"/>
      <c r="U65" s="18"/>
      <c r="V65" s="18"/>
      <c r="W65" s="18"/>
      <c r="X65" s="18"/>
      <c r="Y65" s="18"/>
      <c r="Z65" s="18"/>
      <c r="AA65" s="18"/>
    </row>
    <row r="66" spans="1:27" s="1" customFormat="1" ht="42" customHeight="1">
      <c r="A66" s="132"/>
      <c r="B66" s="133" t="s">
        <v>54</v>
      </c>
      <c r="C66" s="34"/>
      <c r="D66" s="34"/>
      <c r="E66" s="34"/>
      <c r="F66" s="34"/>
      <c r="G66" s="35"/>
      <c r="H66" s="35"/>
      <c r="I66" s="35"/>
      <c r="J66" s="35"/>
      <c r="K66" s="35"/>
      <c r="L66" s="35"/>
      <c r="M66" s="35"/>
      <c r="N66" s="35"/>
      <c r="O66" s="35"/>
      <c r="P66" s="35"/>
      <c r="Q66" s="35"/>
      <c r="R66" s="35"/>
      <c r="S66" s="35"/>
      <c r="T66" s="35"/>
      <c r="U66" s="35"/>
      <c r="V66" s="35"/>
      <c r="W66" s="35"/>
      <c r="X66" s="35"/>
      <c r="Y66" s="35"/>
      <c r="Z66" s="35"/>
      <c r="AA66" s="35"/>
    </row>
    <row r="67" spans="1:27" ht="31.7" customHeight="1">
      <c r="A67" s="23" t="s">
        <v>135</v>
      </c>
      <c r="B67" s="16" t="s">
        <v>140</v>
      </c>
      <c r="C67" s="17"/>
      <c r="D67" s="17"/>
      <c r="E67" s="17"/>
      <c r="F67" s="17"/>
      <c r="G67" s="18"/>
      <c r="H67" s="18"/>
      <c r="I67" s="18"/>
      <c r="J67" s="18"/>
      <c r="K67" s="18"/>
      <c r="L67" s="18"/>
      <c r="M67" s="18"/>
      <c r="N67" s="18"/>
      <c r="O67" s="18"/>
      <c r="P67" s="18"/>
      <c r="Q67" s="18"/>
      <c r="R67" s="18"/>
      <c r="S67" s="18"/>
      <c r="T67" s="18"/>
      <c r="U67" s="18"/>
      <c r="V67" s="18"/>
      <c r="W67" s="18"/>
      <c r="X67" s="18"/>
      <c r="Y67" s="18"/>
      <c r="Z67" s="18"/>
      <c r="AA67" s="18"/>
    </row>
    <row r="68" spans="1:27" s="1" customFormat="1" ht="42" customHeight="1">
      <c r="A68" s="132"/>
      <c r="B68" s="133" t="s">
        <v>54</v>
      </c>
      <c r="C68" s="34"/>
      <c r="D68" s="34"/>
      <c r="E68" s="34"/>
      <c r="F68" s="34"/>
      <c r="G68" s="35"/>
      <c r="H68" s="35"/>
      <c r="I68" s="35"/>
      <c r="J68" s="35"/>
      <c r="K68" s="35"/>
      <c r="L68" s="35"/>
      <c r="M68" s="35"/>
      <c r="N68" s="35"/>
      <c r="O68" s="35"/>
      <c r="P68" s="35"/>
      <c r="Q68" s="35"/>
      <c r="R68" s="35"/>
      <c r="S68" s="35"/>
      <c r="T68" s="35"/>
      <c r="U68" s="35"/>
      <c r="V68" s="35"/>
      <c r="W68" s="35"/>
      <c r="X68" s="35"/>
      <c r="Y68" s="35"/>
      <c r="Z68" s="35"/>
      <c r="AA68" s="35"/>
    </row>
    <row r="69" spans="1:27" ht="35.450000000000003" customHeight="1">
      <c r="A69" s="23" t="s">
        <v>137</v>
      </c>
      <c r="B69" s="16" t="s">
        <v>221</v>
      </c>
      <c r="C69" s="17"/>
      <c r="D69" s="17"/>
      <c r="E69" s="17"/>
      <c r="F69" s="17"/>
      <c r="G69" s="18"/>
      <c r="H69" s="18"/>
      <c r="I69" s="18"/>
      <c r="J69" s="18"/>
      <c r="K69" s="18"/>
      <c r="L69" s="18"/>
      <c r="M69" s="18"/>
      <c r="N69" s="18"/>
      <c r="O69" s="18"/>
      <c r="P69" s="18"/>
      <c r="Q69" s="18"/>
      <c r="R69" s="18"/>
      <c r="S69" s="18"/>
      <c r="T69" s="18"/>
      <c r="U69" s="18"/>
      <c r="V69" s="18"/>
      <c r="W69" s="18"/>
      <c r="X69" s="18"/>
      <c r="Y69" s="18"/>
      <c r="Z69" s="18"/>
      <c r="AA69" s="18"/>
    </row>
    <row r="70" spans="1:27" s="1" customFormat="1" ht="42" customHeight="1">
      <c r="A70" s="132"/>
      <c r="B70" s="133" t="s">
        <v>54</v>
      </c>
      <c r="C70" s="34"/>
      <c r="D70" s="34"/>
      <c r="E70" s="34"/>
      <c r="F70" s="34"/>
      <c r="G70" s="35"/>
      <c r="H70" s="35"/>
      <c r="I70" s="35"/>
      <c r="J70" s="35"/>
      <c r="K70" s="35"/>
      <c r="L70" s="35"/>
      <c r="M70" s="35"/>
      <c r="N70" s="35"/>
      <c r="O70" s="35"/>
      <c r="P70" s="35"/>
      <c r="Q70" s="35"/>
      <c r="R70" s="35"/>
      <c r="S70" s="35"/>
      <c r="T70" s="35"/>
      <c r="U70" s="35"/>
      <c r="V70" s="35"/>
      <c r="W70" s="35"/>
      <c r="X70" s="35"/>
      <c r="Y70" s="35"/>
      <c r="Z70" s="35"/>
      <c r="AA70" s="35"/>
    </row>
    <row r="71" spans="1:27" ht="48.6" customHeight="1">
      <c r="A71" s="23" t="s">
        <v>139</v>
      </c>
      <c r="B71" s="16" t="s">
        <v>202</v>
      </c>
      <c r="C71" s="17"/>
      <c r="D71" s="17"/>
      <c r="E71" s="17"/>
      <c r="F71" s="17"/>
      <c r="G71" s="18"/>
      <c r="H71" s="18"/>
      <c r="I71" s="18"/>
      <c r="J71" s="18"/>
      <c r="K71" s="18"/>
      <c r="L71" s="18"/>
      <c r="M71" s="18"/>
      <c r="N71" s="18"/>
      <c r="O71" s="18"/>
      <c r="P71" s="18"/>
      <c r="Q71" s="18"/>
      <c r="R71" s="18"/>
      <c r="S71" s="18"/>
      <c r="T71" s="18"/>
      <c r="U71" s="18"/>
      <c r="V71" s="18"/>
      <c r="W71" s="18"/>
      <c r="X71" s="18"/>
      <c r="Y71" s="18"/>
      <c r="Z71" s="18"/>
      <c r="AA71" s="18"/>
    </row>
    <row r="72" spans="1:27" s="1" customFormat="1" ht="42" customHeight="1">
      <c r="A72" s="132"/>
      <c r="B72" s="133" t="s">
        <v>54</v>
      </c>
      <c r="C72" s="34"/>
      <c r="D72" s="34"/>
      <c r="E72" s="34"/>
      <c r="F72" s="34"/>
      <c r="G72" s="35"/>
      <c r="H72" s="35"/>
      <c r="I72" s="35"/>
      <c r="J72" s="35"/>
      <c r="K72" s="35"/>
      <c r="L72" s="35"/>
      <c r="M72" s="35"/>
      <c r="N72" s="35"/>
      <c r="O72" s="35"/>
      <c r="P72" s="35"/>
      <c r="Q72" s="35"/>
      <c r="R72" s="35"/>
      <c r="S72" s="35"/>
      <c r="T72" s="35"/>
      <c r="U72" s="35"/>
      <c r="V72" s="35"/>
      <c r="W72" s="35"/>
      <c r="X72" s="35"/>
      <c r="Y72" s="35"/>
      <c r="Z72" s="35"/>
      <c r="AA72" s="35"/>
    </row>
    <row r="73" spans="1:27" ht="48.6" customHeight="1">
      <c r="A73" s="23" t="s">
        <v>141</v>
      </c>
      <c r="B73" s="16" t="s">
        <v>144</v>
      </c>
      <c r="C73" s="17"/>
      <c r="D73" s="17"/>
      <c r="E73" s="17"/>
      <c r="F73" s="17"/>
      <c r="G73" s="18"/>
      <c r="H73" s="18"/>
      <c r="I73" s="18"/>
      <c r="J73" s="18"/>
      <c r="K73" s="18"/>
      <c r="L73" s="18"/>
      <c r="M73" s="18"/>
      <c r="N73" s="18"/>
      <c r="O73" s="18"/>
      <c r="P73" s="18"/>
      <c r="Q73" s="18"/>
      <c r="R73" s="18"/>
      <c r="S73" s="18"/>
      <c r="T73" s="18"/>
      <c r="U73" s="18"/>
      <c r="V73" s="18"/>
      <c r="W73" s="18"/>
      <c r="X73" s="18"/>
      <c r="Y73" s="18"/>
      <c r="Z73" s="18"/>
      <c r="AA73" s="18"/>
    </row>
    <row r="74" spans="1:27" s="1" customFormat="1" ht="42" customHeight="1">
      <c r="A74" s="132"/>
      <c r="B74" s="133" t="s">
        <v>54</v>
      </c>
      <c r="C74" s="34"/>
      <c r="D74" s="34"/>
      <c r="E74" s="34"/>
      <c r="F74" s="34"/>
      <c r="G74" s="35"/>
      <c r="H74" s="35"/>
      <c r="I74" s="35"/>
      <c r="J74" s="35"/>
      <c r="K74" s="35"/>
      <c r="L74" s="35"/>
      <c r="M74" s="35"/>
      <c r="N74" s="35"/>
      <c r="O74" s="35"/>
      <c r="P74" s="35"/>
      <c r="Q74" s="35"/>
      <c r="R74" s="35"/>
      <c r="S74" s="35"/>
      <c r="T74" s="35"/>
      <c r="U74" s="35"/>
      <c r="V74" s="35"/>
      <c r="W74" s="35"/>
      <c r="X74" s="35"/>
      <c r="Y74" s="35"/>
      <c r="Z74" s="35"/>
      <c r="AA74" s="35"/>
    </row>
    <row r="75" spans="1:27" ht="48.6" customHeight="1">
      <c r="A75" s="23" t="s">
        <v>143</v>
      </c>
      <c r="B75" s="16" t="s">
        <v>203</v>
      </c>
      <c r="C75" s="17"/>
      <c r="D75" s="17"/>
      <c r="E75" s="17"/>
      <c r="F75" s="17"/>
      <c r="G75" s="18"/>
      <c r="H75" s="18"/>
      <c r="I75" s="18"/>
      <c r="J75" s="18"/>
      <c r="K75" s="18"/>
      <c r="L75" s="18"/>
      <c r="M75" s="18"/>
      <c r="N75" s="18"/>
      <c r="O75" s="18"/>
      <c r="P75" s="18"/>
      <c r="Q75" s="18"/>
      <c r="R75" s="18"/>
      <c r="S75" s="18"/>
      <c r="T75" s="18"/>
      <c r="U75" s="18"/>
      <c r="V75" s="18"/>
      <c r="W75" s="18"/>
      <c r="X75" s="18"/>
      <c r="Y75" s="18"/>
      <c r="Z75" s="18"/>
      <c r="AA75" s="18"/>
    </row>
    <row r="76" spans="1:27" s="1" customFormat="1" ht="42" customHeight="1">
      <c r="A76" s="132"/>
      <c r="B76" s="133" t="s">
        <v>54</v>
      </c>
      <c r="C76" s="34"/>
      <c r="D76" s="34"/>
      <c r="E76" s="34"/>
      <c r="F76" s="34"/>
      <c r="G76" s="35"/>
      <c r="H76" s="35"/>
      <c r="I76" s="35"/>
      <c r="J76" s="35"/>
      <c r="K76" s="35"/>
      <c r="L76" s="35"/>
      <c r="M76" s="35"/>
      <c r="N76" s="35"/>
      <c r="O76" s="35"/>
      <c r="P76" s="35"/>
      <c r="Q76" s="35"/>
      <c r="R76" s="35"/>
      <c r="S76" s="35"/>
      <c r="T76" s="35"/>
      <c r="U76" s="35"/>
      <c r="V76" s="35"/>
      <c r="W76" s="35"/>
      <c r="X76" s="35"/>
      <c r="Y76" s="35"/>
      <c r="Z76" s="35"/>
      <c r="AA76" s="35"/>
    </row>
    <row r="77" spans="1:27" ht="36.75" customHeight="1">
      <c r="A77" s="23" t="s">
        <v>145</v>
      </c>
      <c r="B77" s="16" t="s">
        <v>204</v>
      </c>
      <c r="C77" s="17"/>
      <c r="D77" s="17"/>
      <c r="E77" s="17"/>
      <c r="F77" s="17"/>
      <c r="G77" s="18"/>
      <c r="H77" s="18"/>
      <c r="I77" s="18"/>
      <c r="J77" s="18"/>
      <c r="K77" s="18"/>
      <c r="L77" s="18"/>
      <c r="M77" s="18"/>
      <c r="N77" s="18"/>
      <c r="O77" s="18"/>
      <c r="P77" s="18"/>
      <c r="Q77" s="18"/>
      <c r="R77" s="18"/>
      <c r="S77" s="18"/>
      <c r="T77" s="18"/>
      <c r="U77" s="18"/>
      <c r="V77" s="18"/>
      <c r="W77" s="18"/>
      <c r="X77" s="18"/>
      <c r="Y77" s="18"/>
      <c r="Z77" s="18"/>
      <c r="AA77" s="18"/>
    </row>
    <row r="78" spans="1:27" s="1" customFormat="1" ht="42" customHeight="1">
      <c r="A78" s="132"/>
      <c r="B78" s="133" t="s">
        <v>54</v>
      </c>
      <c r="C78" s="34"/>
      <c r="D78" s="34"/>
      <c r="E78" s="34"/>
      <c r="F78" s="34"/>
      <c r="G78" s="35"/>
      <c r="H78" s="35"/>
      <c r="I78" s="35"/>
      <c r="J78" s="35"/>
      <c r="K78" s="35"/>
      <c r="L78" s="35"/>
      <c r="M78" s="35"/>
      <c r="N78" s="35"/>
      <c r="O78" s="35"/>
      <c r="P78" s="35"/>
      <c r="Q78" s="35"/>
      <c r="R78" s="35"/>
      <c r="S78" s="35"/>
      <c r="T78" s="35"/>
      <c r="U78" s="35"/>
      <c r="V78" s="35"/>
      <c r="W78" s="35"/>
      <c r="X78" s="35"/>
      <c r="Y78" s="35"/>
      <c r="Z78" s="35"/>
      <c r="AA78" s="35"/>
    </row>
    <row r="79" spans="1:27" s="2" customFormat="1" ht="69" customHeight="1">
      <c r="A79" s="23" t="s">
        <v>18</v>
      </c>
      <c r="B79" s="24" t="s">
        <v>205</v>
      </c>
      <c r="C79" s="25"/>
      <c r="D79" s="25"/>
      <c r="E79" s="25"/>
      <c r="F79" s="25"/>
      <c r="G79" s="26"/>
      <c r="H79" s="26"/>
      <c r="I79" s="26"/>
      <c r="J79" s="26"/>
      <c r="K79" s="26"/>
      <c r="L79" s="26"/>
      <c r="M79" s="26"/>
      <c r="N79" s="26"/>
      <c r="O79" s="26"/>
      <c r="P79" s="26"/>
      <c r="Q79" s="26"/>
      <c r="R79" s="26"/>
      <c r="S79" s="26"/>
      <c r="T79" s="26"/>
      <c r="U79" s="26"/>
      <c r="V79" s="26"/>
      <c r="W79" s="26"/>
      <c r="X79" s="26"/>
      <c r="Y79" s="26"/>
      <c r="Z79" s="26"/>
      <c r="AA79" s="26"/>
    </row>
    <row r="80" spans="1:27" s="2" customFormat="1" ht="63" customHeight="1">
      <c r="A80" s="23" t="s">
        <v>12</v>
      </c>
      <c r="B80" s="16" t="s">
        <v>146</v>
      </c>
      <c r="C80" s="25"/>
      <c r="D80" s="25"/>
      <c r="E80" s="25"/>
      <c r="F80" s="25"/>
      <c r="G80" s="26"/>
      <c r="H80" s="26"/>
      <c r="I80" s="26"/>
      <c r="J80" s="26"/>
      <c r="K80" s="26"/>
      <c r="L80" s="26"/>
      <c r="M80" s="26"/>
      <c r="N80" s="26"/>
      <c r="O80" s="26"/>
      <c r="P80" s="26"/>
      <c r="Q80" s="26"/>
      <c r="R80" s="26"/>
      <c r="S80" s="26"/>
      <c r="T80" s="26"/>
      <c r="U80" s="26"/>
      <c r="V80" s="26"/>
      <c r="W80" s="26"/>
      <c r="X80" s="26"/>
      <c r="Y80" s="26"/>
      <c r="Z80" s="26"/>
      <c r="AA80" s="26"/>
    </row>
    <row r="81" spans="1:27" ht="42.6" customHeight="1">
      <c r="A81" s="132"/>
      <c r="B81" s="133" t="s">
        <v>147</v>
      </c>
      <c r="C81" s="17"/>
      <c r="D81" s="17"/>
      <c r="E81" s="17"/>
      <c r="F81" s="17"/>
      <c r="G81" s="18"/>
      <c r="H81" s="18"/>
      <c r="I81" s="18"/>
      <c r="J81" s="18"/>
      <c r="K81" s="18"/>
      <c r="L81" s="18"/>
      <c r="M81" s="18"/>
      <c r="N81" s="18"/>
      <c r="O81" s="18"/>
      <c r="P81" s="18"/>
      <c r="Q81" s="18"/>
      <c r="R81" s="18"/>
      <c r="S81" s="18"/>
      <c r="T81" s="18"/>
      <c r="U81" s="18"/>
      <c r="V81" s="18"/>
      <c r="W81" s="18"/>
      <c r="X81" s="18"/>
      <c r="Y81" s="18"/>
      <c r="Z81" s="18"/>
      <c r="AA81" s="18"/>
    </row>
    <row r="82" spans="1:27" s="2" customFormat="1" ht="56.25">
      <c r="A82" s="23" t="s">
        <v>17</v>
      </c>
      <c r="B82" s="16" t="s">
        <v>148</v>
      </c>
      <c r="C82" s="25"/>
      <c r="D82" s="25"/>
      <c r="E82" s="25"/>
      <c r="F82" s="25"/>
      <c r="G82" s="26"/>
      <c r="H82" s="26"/>
      <c r="I82" s="26"/>
      <c r="J82" s="26"/>
      <c r="K82" s="26"/>
      <c r="L82" s="26"/>
      <c r="M82" s="26"/>
      <c r="N82" s="26"/>
      <c r="O82" s="26"/>
      <c r="P82" s="26"/>
      <c r="Q82" s="26"/>
      <c r="R82" s="26"/>
      <c r="S82" s="26"/>
      <c r="T82" s="26"/>
      <c r="U82" s="26"/>
      <c r="V82" s="26"/>
      <c r="W82" s="26"/>
      <c r="X82" s="26"/>
      <c r="Y82" s="26"/>
      <c r="Z82" s="26"/>
      <c r="AA82" s="26"/>
    </row>
    <row r="83" spans="1:27" ht="40.700000000000003" customHeight="1">
      <c r="A83" s="132"/>
      <c r="B83" s="133" t="s">
        <v>147</v>
      </c>
      <c r="C83" s="17"/>
      <c r="D83" s="17"/>
      <c r="E83" s="17"/>
      <c r="F83" s="17"/>
      <c r="G83" s="18"/>
      <c r="H83" s="18"/>
      <c r="I83" s="18"/>
      <c r="J83" s="18"/>
      <c r="K83" s="18"/>
      <c r="L83" s="18"/>
      <c r="M83" s="18"/>
      <c r="N83" s="18"/>
      <c r="O83" s="18"/>
      <c r="P83" s="18"/>
      <c r="Q83" s="18"/>
      <c r="R83" s="18"/>
      <c r="S83" s="18"/>
      <c r="T83" s="18"/>
      <c r="U83" s="18"/>
      <c r="V83" s="18"/>
      <c r="W83" s="18"/>
      <c r="X83" s="18"/>
      <c r="Y83" s="18"/>
      <c r="Z83" s="18"/>
      <c r="AA83" s="18"/>
    </row>
    <row r="84" spans="1:27" ht="112.5">
      <c r="A84" s="23" t="s">
        <v>120</v>
      </c>
      <c r="B84" s="16" t="s">
        <v>149</v>
      </c>
      <c r="C84" s="17"/>
      <c r="D84" s="17"/>
      <c r="E84" s="17"/>
      <c r="F84" s="17"/>
      <c r="G84" s="18"/>
      <c r="H84" s="18"/>
      <c r="I84" s="18"/>
      <c r="J84" s="18"/>
      <c r="K84" s="18"/>
      <c r="L84" s="18"/>
      <c r="M84" s="18"/>
      <c r="N84" s="18"/>
      <c r="O84" s="18"/>
      <c r="P84" s="18"/>
      <c r="Q84" s="18"/>
      <c r="R84" s="18"/>
      <c r="S84" s="18"/>
      <c r="T84" s="18"/>
      <c r="U84" s="18"/>
      <c r="V84" s="18"/>
      <c r="W84" s="18"/>
      <c r="X84" s="18"/>
      <c r="Y84" s="18"/>
      <c r="Z84" s="18"/>
      <c r="AA84" s="18"/>
    </row>
    <row r="85" spans="1:27" ht="40.700000000000003" customHeight="1">
      <c r="A85" s="132"/>
      <c r="B85" s="133" t="s">
        <v>147</v>
      </c>
      <c r="C85" s="17"/>
      <c r="D85" s="17"/>
      <c r="E85" s="17"/>
      <c r="F85" s="17"/>
      <c r="G85" s="18"/>
      <c r="H85" s="18"/>
      <c r="I85" s="18"/>
      <c r="J85" s="18"/>
      <c r="K85" s="18"/>
      <c r="L85" s="18"/>
      <c r="M85" s="18"/>
      <c r="N85" s="18"/>
      <c r="O85" s="18"/>
      <c r="P85" s="18"/>
      <c r="Q85" s="18"/>
      <c r="R85" s="18"/>
      <c r="S85" s="18"/>
      <c r="T85" s="18"/>
      <c r="U85" s="18"/>
      <c r="V85" s="18"/>
      <c r="W85" s="18"/>
      <c r="X85" s="18"/>
      <c r="Y85" s="18"/>
      <c r="Z85" s="18"/>
      <c r="AA85" s="18"/>
    </row>
    <row r="86" spans="1:27" ht="75">
      <c r="A86" s="23" t="s">
        <v>122</v>
      </c>
      <c r="B86" s="16" t="s">
        <v>150</v>
      </c>
      <c r="C86" s="17"/>
      <c r="D86" s="17"/>
      <c r="E86" s="17"/>
      <c r="F86" s="17"/>
      <c r="G86" s="18"/>
      <c r="H86" s="18"/>
      <c r="I86" s="18"/>
      <c r="J86" s="18"/>
      <c r="K86" s="18"/>
      <c r="L86" s="18"/>
      <c r="M86" s="18"/>
      <c r="N86" s="18"/>
      <c r="O86" s="18"/>
      <c r="P86" s="18"/>
      <c r="Q86" s="18"/>
      <c r="R86" s="18"/>
      <c r="S86" s="18"/>
      <c r="T86" s="18"/>
      <c r="U86" s="18"/>
      <c r="V86" s="18"/>
      <c r="W86" s="18"/>
      <c r="X86" s="18"/>
      <c r="Y86" s="18"/>
      <c r="Z86" s="18"/>
      <c r="AA86" s="18"/>
    </row>
    <row r="87" spans="1:27" ht="40.700000000000003" customHeight="1">
      <c r="A87" s="132"/>
      <c r="B87" s="133" t="s">
        <v>147</v>
      </c>
      <c r="C87" s="17"/>
      <c r="D87" s="17"/>
      <c r="E87" s="17"/>
      <c r="F87" s="17"/>
      <c r="G87" s="18"/>
      <c r="H87" s="18"/>
      <c r="I87" s="18"/>
      <c r="J87" s="18"/>
      <c r="K87" s="18"/>
      <c r="L87" s="18"/>
      <c r="M87" s="18"/>
      <c r="N87" s="18"/>
      <c r="O87" s="18"/>
      <c r="P87" s="18"/>
      <c r="Q87" s="18"/>
      <c r="R87" s="18"/>
      <c r="S87" s="18"/>
      <c r="T87" s="18"/>
      <c r="U87" s="18"/>
      <c r="V87" s="18"/>
      <c r="W87" s="18"/>
      <c r="X87" s="18"/>
      <c r="Y87" s="18"/>
      <c r="Z87" s="18"/>
      <c r="AA87" s="18"/>
    </row>
    <row r="88" spans="1:27" ht="75">
      <c r="A88" s="23" t="s">
        <v>123</v>
      </c>
      <c r="B88" s="16" t="s">
        <v>151</v>
      </c>
      <c r="C88" s="17"/>
      <c r="D88" s="17"/>
      <c r="E88" s="17"/>
      <c r="F88" s="17"/>
      <c r="G88" s="18"/>
      <c r="H88" s="18"/>
      <c r="I88" s="18"/>
      <c r="J88" s="18"/>
      <c r="K88" s="18"/>
      <c r="L88" s="18"/>
      <c r="M88" s="18"/>
      <c r="N88" s="18"/>
      <c r="O88" s="18"/>
      <c r="P88" s="18"/>
      <c r="Q88" s="18"/>
      <c r="R88" s="18"/>
      <c r="S88" s="18"/>
      <c r="T88" s="18"/>
      <c r="U88" s="18"/>
      <c r="V88" s="18"/>
      <c r="W88" s="18"/>
      <c r="X88" s="18"/>
      <c r="Y88" s="18"/>
      <c r="Z88" s="18"/>
      <c r="AA88" s="18"/>
    </row>
    <row r="89" spans="1:27" ht="40.700000000000003" customHeight="1">
      <c r="A89" s="132"/>
      <c r="B89" s="133" t="s">
        <v>147</v>
      </c>
      <c r="C89" s="17"/>
      <c r="D89" s="17"/>
      <c r="E89" s="17"/>
      <c r="F89" s="17"/>
      <c r="G89" s="18"/>
      <c r="H89" s="18"/>
      <c r="I89" s="18"/>
      <c r="J89" s="18"/>
      <c r="K89" s="18"/>
      <c r="L89" s="18"/>
      <c r="M89" s="18"/>
      <c r="N89" s="18"/>
      <c r="O89" s="18"/>
      <c r="P89" s="18"/>
      <c r="Q89" s="18"/>
      <c r="R89" s="18"/>
      <c r="S89" s="18"/>
      <c r="T89" s="18"/>
      <c r="U89" s="18"/>
      <c r="V89" s="18"/>
      <c r="W89" s="18"/>
      <c r="X89" s="18"/>
      <c r="Y89" s="18"/>
      <c r="Z89" s="18"/>
      <c r="AA89" s="18"/>
    </row>
    <row r="90" spans="1:27" ht="56.25">
      <c r="A90" s="23" t="s">
        <v>125</v>
      </c>
      <c r="B90" s="16" t="s">
        <v>152</v>
      </c>
      <c r="C90" s="17"/>
      <c r="D90" s="17"/>
      <c r="E90" s="17"/>
      <c r="F90" s="17"/>
      <c r="G90" s="18"/>
      <c r="H90" s="18"/>
      <c r="I90" s="18"/>
      <c r="J90" s="18"/>
      <c r="K90" s="18"/>
      <c r="L90" s="18"/>
      <c r="M90" s="18"/>
      <c r="N90" s="18"/>
      <c r="O90" s="18"/>
      <c r="P90" s="18"/>
      <c r="Q90" s="18"/>
      <c r="R90" s="18"/>
      <c r="S90" s="18"/>
      <c r="T90" s="18"/>
      <c r="U90" s="18"/>
      <c r="V90" s="18"/>
      <c r="W90" s="18"/>
      <c r="X90" s="18"/>
      <c r="Y90" s="18"/>
      <c r="Z90" s="18"/>
      <c r="AA90" s="18"/>
    </row>
    <row r="91" spans="1:27" ht="40.700000000000003" customHeight="1">
      <c r="A91" s="132"/>
      <c r="B91" s="133" t="s">
        <v>147</v>
      </c>
      <c r="C91" s="17"/>
      <c r="D91" s="17"/>
      <c r="E91" s="17"/>
      <c r="F91" s="17"/>
      <c r="G91" s="18"/>
      <c r="H91" s="18"/>
      <c r="I91" s="18"/>
      <c r="J91" s="18"/>
      <c r="K91" s="18"/>
      <c r="L91" s="18"/>
      <c r="M91" s="18"/>
      <c r="N91" s="18"/>
      <c r="O91" s="18"/>
      <c r="P91" s="18"/>
      <c r="Q91" s="18"/>
      <c r="R91" s="18"/>
      <c r="S91" s="18"/>
      <c r="T91" s="18"/>
      <c r="U91" s="18"/>
      <c r="V91" s="18"/>
      <c r="W91" s="18"/>
      <c r="X91" s="18"/>
      <c r="Y91" s="18"/>
      <c r="Z91" s="18"/>
      <c r="AA91" s="18"/>
    </row>
    <row r="92" spans="1:27" ht="75">
      <c r="A92" s="23" t="s">
        <v>126</v>
      </c>
      <c r="B92" s="16" t="s">
        <v>153</v>
      </c>
      <c r="C92" s="17"/>
      <c r="D92" s="17"/>
      <c r="E92" s="17"/>
      <c r="F92" s="17"/>
      <c r="G92" s="18"/>
      <c r="H92" s="18"/>
      <c r="I92" s="18"/>
      <c r="J92" s="18"/>
      <c r="K92" s="18"/>
      <c r="L92" s="18"/>
      <c r="M92" s="18"/>
      <c r="N92" s="18"/>
      <c r="O92" s="18"/>
      <c r="P92" s="18"/>
      <c r="Q92" s="18"/>
      <c r="R92" s="18"/>
      <c r="S92" s="18"/>
      <c r="T92" s="18"/>
      <c r="U92" s="18"/>
      <c r="V92" s="18"/>
      <c r="W92" s="18"/>
      <c r="X92" s="18"/>
      <c r="Y92" s="18"/>
      <c r="Z92" s="18"/>
      <c r="AA92" s="18"/>
    </row>
    <row r="93" spans="1:27" ht="40.700000000000003" customHeight="1">
      <c r="A93" s="132"/>
      <c r="B93" s="133" t="s">
        <v>147</v>
      </c>
      <c r="C93" s="17"/>
      <c r="D93" s="17"/>
      <c r="E93" s="17"/>
      <c r="F93" s="17"/>
      <c r="G93" s="18"/>
      <c r="H93" s="18"/>
      <c r="I93" s="18"/>
      <c r="J93" s="18"/>
      <c r="K93" s="18"/>
      <c r="L93" s="18"/>
      <c r="M93" s="18"/>
      <c r="N93" s="18"/>
      <c r="O93" s="18"/>
      <c r="P93" s="18"/>
      <c r="Q93" s="18"/>
      <c r="R93" s="18"/>
      <c r="S93" s="18"/>
      <c r="T93" s="18"/>
      <c r="U93" s="18"/>
      <c r="V93" s="18"/>
      <c r="W93" s="18"/>
      <c r="X93" s="18"/>
      <c r="Y93" s="18"/>
      <c r="Z93" s="18"/>
      <c r="AA93" s="18"/>
    </row>
    <row r="94" spans="1:27" ht="112.5">
      <c r="A94" s="23" t="s">
        <v>127</v>
      </c>
      <c r="B94" s="16" t="s">
        <v>154</v>
      </c>
      <c r="C94" s="17"/>
      <c r="D94" s="17"/>
      <c r="E94" s="17"/>
      <c r="F94" s="17"/>
      <c r="G94" s="18"/>
      <c r="H94" s="18"/>
      <c r="I94" s="18"/>
      <c r="J94" s="18"/>
      <c r="K94" s="18"/>
      <c r="L94" s="18"/>
      <c r="M94" s="18"/>
      <c r="N94" s="18"/>
      <c r="O94" s="18"/>
      <c r="P94" s="18"/>
      <c r="Q94" s="18"/>
      <c r="R94" s="18"/>
      <c r="S94" s="18"/>
      <c r="T94" s="18"/>
      <c r="U94" s="18"/>
      <c r="V94" s="18"/>
      <c r="W94" s="18"/>
      <c r="X94" s="18"/>
      <c r="Y94" s="18"/>
      <c r="Z94" s="18"/>
      <c r="AA94" s="18"/>
    </row>
    <row r="95" spans="1:27" ht="40.700000000000003" customHeight="1">
      <c r="A95" s="132"/>
      <c r="B95" s="133" t="s">
        <v>147</v>
      </c>
      <c r="C95" s="17"/>
      <c r="D95" s="17"/>
      <c r="E95" s="17"/>
      <c r="F95" s="17"/>
      <c r="G95" s="18"/>
      <c r="H95" s="18"/>
      <c r="I95" s="18"/>
      <c r="J95" s="18"/>
      <c r="K95" s="18"/>
      <c r="L95" s="18"/>
      <c r="M95" s="18"/>
      <c r="N95" s="18"/>
      <c r="O95" s="18"/>
      <c r="P95" s="18"/>
      <c r="Q95" s="18"/>
      <c r="R95" s="18"/>
      <c r="S95" s="18"/>
      <c r="T95" s="18"/>
      <c r="U95" s="18"/>
      <c r="V95" s="18"/>
      <c r="W95" s="18"/>
      <c r="X95" s="18"/>
      <c r="Y95" s="18"/>
      <c r="Z95" s="18"/>
      <c r="AA95" s="18"/>
    </row>
    <row r="96" spans="1:27" ht="131.25">
      <c r="A96" s="23" t="s">
        <v>128</v>
      </c>
      <c r="B96" s="16" t="s">
        <v>155</v>
      </c>
      <c r="C96" s="17"/>
      <c r="D96" s="17"/>
      <c r="E96" s="17"/>
      <c r="F96" s="17"/>
      <c r="G96" s="18"/>
      <c r="H96" s="18"/>
      <c r="I96" s="18"/>
      <c r="J96" s="18"/>
      <c r="K96" s="18"/>
      <c r="L96" s="18"/>
      <c r="M96" s="18"/>
      <c r="N96" s="18"/>
      <c r="O96" s="18"/>
      <c r="P96" s="18"/>
      <c r="Q96" s="18"/>
      <c r="R96" s="18"/>
      <c r="S96" s="18"/>
      <c r="T96" s="18"/>
      <c r="U96" s="18"/>
      <c r="V96" s="18"/>
      <c r="W96" s="18"/>
      <c r="X96" s="18"/>
      <c r="Y96" s="18"/>
      <c r="Z96" s="18"/>
      <c r="AA96" s="18"/>
    </row>
    <row r="97" spans="1:27" ht="40.700000000000003" customHeight="1">
      <c r="A97" s="132"/>
      <c r="B97" s="133" t="s">
        <v>147</v>
      </c>
      <c r="C97" s="17"/>
      <c r="D97" s="17"/>
      <c r="E97" s="17"/>
      <c r="F97" s="17"/>
      <c r="G97" s="18"/>
      <c r="H97" s="18"/>
      <c r="I97" s="18"/>
      <c r="J97" s="18"/>
      <c r="K97" s="18"/>
      <c r="L97" s="18"/>
      <c r="M97" s="18"/>
      <c r="N97" s="18"/>
      <c r="O97" s="18"/>
      <c r="P97" s="18"/>
      <c r="Q97" s="18"/>
      <c r="R97" s="18"/>
      <c r="S97" s="18"/>
      <c r="T97" s="18"/>
      <c r="U97" s="18"/>
      <c r="V97" s="18"/>
      <c r="W97" s="18"/>
      <c r="X97" s="18"/>
      <c r="Y97" s="18"/>
      <c r="Z97" s="18"/>
      <c r="AA97" s="18"/>
    </row>
    <row r="98" spans="1:27" ht="75">
      <c r="A98" s="23" t="s">
        <v>130</v>
      </c>
      <c r="B98" s="16" t="s">
        <v>156</v>
      </c>
      <c r="C98" s="17"/>
      <c r="D98" s="17"/>
      <c r="E98" s="17"/>
      <c r="F98" s="17"/>
      <c r="G98" s="18"/>
      <c r="H98" s="18"/>
      <c r="I98" s="18"/>
      <c r="J98" s="18"/>
      <c r="K98" s="18"/>
      <c r="L98" s="18"/>
      <c r="M98" s="18"/>
      <c r="N98" s="18"/>
      <c r="O98" s="18"/>
      <c r="P98" s="18"/>
      <c r="Q98" s="18"/>
      <c r="R98" s="18"/>
      <c r="S98" s="18"/>
      <c r="T98" s="18"/>
      <c r="U98" s="18"/>
      <c r="V98" s="18"/>
      <c r="W98" s="18"/>
      <c r="X98" s="18"/>
      <c r="Y98" s="18"/>
      <c r="Z98" s="18"/>
      <c r="AA98" s="18"/>
    </row>
    <row r="99" spans="1:27" ht="40.700000000000003" customHeight="1">
      <c r="A99" s="132"/>
      <c r="B99" s="133" t="s">
        <v>147</v>
      </c>
      <c r="C99" s="17"/>
      <c r="D99" s="17"/>
      <c r="E99" s="17"/>
      <c r="F99" s="17"/>
      <c r="G99" s="18"/>
      <c r="H99" s="18"/>
      <c r="I99" s="18"/>
      <c r="J99" s="18"/>
      <c r="K99" s="18"/>
      <c r="L99" s="18"/>
      <c r="M99" s="18"/>
      <c r="N99" s="18"/>
      <c r="O99" s="18"/>
      <c r="P99" s="18"/>
      <c r="Q99" s="18"/>
      <c r="R99" s="18"/>
      <c r="S99" s="18"/>
      <c r="T99" s="18"/>
      <c r="U99" s="18"/>
      <c r="V99" s="18"/>
      <c r="W99" s="18"/>
      <c r="X99" s="18"/>
      <c r="Y99" s="18"/>
      <c r="Z99" s="18"/>
      <c r="AA99" s="18"/>
    </row>
    <row r="100" spans="1:27" ht="112.5">
      <c r="A100" s="23" t="s">
        <v>132</v>
      </c>
      <c r="B100" s="16" t="s">
        <v>157</v>
      </c>
      <c r="C100" s="17"/>
      <c r="D100" s="17"/>
      <c r="E100" s="17"/>
      <c r="F100" s="17"/>
      <c r="G100" s="18"/>
      <c r="H100" s="18"/>
      <c r="I100" s="18"/>
      <c r="J100" s="18"/>
      <c r="K100" s="18"/>
      <c r="L100" s="18"/>
      <c r="M100" s="18"/>
      <c r="N100" s="18"/>
      <c r="O100" s="18"/>
      <c r="P100" s="18"/>
      <c r="Q100" s="18"/>
      <c r="R100" s="18"/>
      <c r="S100" s="18"/>
      <c r="T100" s="18"/>
      <c r="U100" s="18"/>
      <c r="V100" s="18"/>
      <c r="W100" s="18"/>
      <c r="X100" s="18"/>
      <c r="Y100" s="18"/>
      <c r="Z100" s="18"/>
      <c r="AA100" s="18"/>
    </row>
    <row r="101" spans="1:27" ht="40.700000000000003" customHeight="1">
      <c r="A101" s="132"/>
      <c r="B101" s="133" t="s">
        <v>147</v>
      </c>
      <c r="C101" s="17"/>
      <c r="D101" s="17"/>
      <c r="E101" s="17"/>
      <c r="F101" s="17"/>
      <c r="G101" s="18"/>
      <c r="H101" s="18"/>
      <c r="I101" s="18"/>
      <c r="J101" s="18"/>
      <c r="K101" s="18"/>
      <c r="L101" s="18"/>
      <c r="M101" s="18"/>
      <c r="N101" s="18"/>
      <c r="O101" s="18"/>
      <c r="P101" s="18"/>
      <c r="Q101" s="18"/>
      <c r="R101" s="18"/>
      <c r="S101" s="18"/>
      <c r="T101" s="18"/>
      <c r="U101" s="18"/>
      <c r="V101" s="18"/>
      <c r="W101" s="18"/>
      <c r="X101" s="18"/>
      <c r="Y101" s="18"/>
      <c r="Z101" s="18"/>
      <c r="AA101" s="18"/>
    </row>
    <row r="102" spans="1:27" ht="10.35" customHeight="1">
      <c r="A102" s="31"/>
      <c r="B102" s="20"/>
      <c r="C102" s="20"/>
      <c r="D102" s="20"/>
      <c r="E102" s="20"/>
      <c r="F102" s="20"/>
      <c r="G102" s="20"/>
      <c r="H102" s="20"/>
      <c r="I102" s="20"/>
      <c r="J102" s="20"/>
      <c r="K102" s="100"/>
      <c r="L102" s="100"/>
      <c r="M102" s="100"/>
      <c r="N102" s="100"/>
      <c r="O102" s="100"/>
      <c r="P102" s="100"/>
      <c r="Q102" s="100"/>
      <c r="R102" s="100"/>
      <c r="S102" s="100"/>
      <c r="T102" s="100"/>
      <c r="U102" s="100"/>
      <c r="V102" s="100"/>
      <c r="W102" s="100"/>
      <c r="X102" s="100"/>
      <c r="Y102" s="100"/>
      <c r="Z102" s="100"/>
      <c r="AA102" s="18"/>
    </row>
    <row r="103" spans="1:27" ht="20.100000000000001" customHeight="1"/>
    <row r="104" spans="1:27" ht="20.100000000000001" customHeight="1">
      <c r="B104" s="1124" t="s">
        <v>99</v>
      </c>
      <c r="C104" s="1124"/>
      <c r="D104" s="1124"/>
      <c r="E104" s="1124"/>
      <c r="F104" s="1124"/>
      <c r="G104" s="1124"/>
      <c r="H104" s="1124"/>
      <c r="I104" s="1124"/>
      <c r="J104" s="1124"/>
      <c r="K104" s="1124"/>
      <c r="L104" s="1124"/>
      <c r="M104" s="1124"/>
      <c r="N104" s="1124"/>
      <c r="O104" s="1124"/>
      <c r="P104" s="1124"/>
      <c r="Q104" s="1124"/>
      <c r="R104" s="1124"/>
      <c r="S104" s="1124"/>
      <c r="T104" s="1124"/>
      <c r="U104" s="1124"/>
      <c r="V104" s="1124"/>
      <c r="W104" s="1124"/>
      <c r="X104" s="1124"/>
      <c r="Y104" s="1124"/>
      <c r="Z104" s="1124"/>
      <c r="AA104" s="1124"/>
    </row>
    <row r="105" spans="1:27" ht="20.100000000000001" customHeight="1">
      <c r="AA105" s="4"/>
    </row>
    <row r="106" spans="1:27" ht="20.100000000000001" customHeight="1">
      <c r="A106" s="13"/>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row>
    <row r="107" spans="1:27" ht="20.100000000000001" customHeight="1">
      <c r="A107" s="13"/>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row>
    <row r="108" spans="1:27" ht="20.100000000000001" customHeight="1">
      <c r="A108" s="13"/>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row>
    <row r="109" spans="1:27" ht="20.100000000000001" customHeight="1">
      <c r="A109" s="13"/>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row>
    <row r="110" spans="1:27" ht="20.100000000000001" customHeight="1">
      <c r="A110" s="13"/>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row>
    <row r="111" spans="1:27" ht="20.100000000000001" customHeight="1">
      <c r="A111" s="13"/>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row>
    <row r="112" spans="1:27" ht="20.100000000000001" customHeight="1">
      <c r="A112" s="13"/>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row>
    <row r="113" spans="1:27" ht="20.100000000000001" customHeight="1">
      <c r="A113" s="13"/>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row>
    <row r="114" spans="1:27" ht="20.100000000000001" customHeight="1">
      <c r="A114" s="13"/>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row>
    <row r="115" spans="1:27" ht="20.100000000000001" customHeight="1">
      <c r="A115" s="13"/>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row>
    <row r="116" spans="1:27">
      <c r="A116" s="13"/>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row>
    <row r="117" spans="1:27">
      <c r="A117" s="13"/>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row>
    <row r="118" spans="1:27">
      <c r="A118" s="13"/>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row>
    <row r="119" spans="1:27">
      <c r="A119" s="13"/>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row>
    <row r="120" spans="1:27">
      <c r="A120" s="13"/>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row>
    <row r="121" spans="1:27">
      <c r="A121" s="13"/>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row>
    <row r="122" spans="1:27">
      <c r="A122" s="13"/>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row>
    <row r="123" spans="1:27">
      <c r="A123" s="13"/>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row>
    <row r="124" spans="1:27">
      <c r="A124" s="13"/>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row>
    <row r="125" spans="1:27">
      <c r="A125" s="13"/>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row>
    <row r="126" spans="1:27">
      <c r="A126" s="13"/>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row>
    <row r="127" spans="1:27">
      <c r="A127" s="13"/>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row>
    <row r="128" spans="1:27">
      <c r="A128" s="13"/>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row>
    <row r="129" spans="1:27">
      <c r="A129" s="13"/>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row>
    <row r="130" spans="1:27">
      <c r="A130" s="13"/>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row>
    <row r="131" spans="1:27">
      <c r="A131" s="13"/>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row>
    <row r="132" spans="1:27">
      <c r="A132" s="13"/>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row>
    <row r="133" spans="1:27">
      <c r="A133" s="13"/>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row>
    <row r="134" spans="1:27">
      <c r="A134" s="13"/>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row>
    <row r="135" spans="1:27">
      <c r="A135" s="13"/>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row>
    <row r="136" spans="1:27">
      <c r="A136" s="13"/>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row>
    <row r="137" spans="1:27">
      <c r="A137" s="13"/>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row>
    <row r="138" spans="1:27">
      <c r="A138" s="13"/>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row>
    <row r="139" spans="1:27">
      <c r="A139" s="13"/>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row>
    <row r="140" spans="1:27">
      <c r="A140" s="13"/>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row>
    <row r="141" spans="1:27">
      <c r="A141" s="13"/>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row>
    <row r="142" spans="1:27">
      <c r="A142" s="13"/>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row>
    <row r="143" spans="1:27">
      <c r="A143" s="13"/>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row>
    <row r="144" spans="1:27">
      <c r="A144" s="13"/>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row>
    <row r="145" spans="1:27">
      <c r="A145" s="13"/>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row>
    <row r="146" spans="1:27">
      <c r="A146" s="13"/>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row>
    <row r="147" spans="1:27">
      <c r="A147" s="13"/>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row>
    <row r="148" spans="1:27">
      <c r="A148" s="13"/>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row>
    <row r="149" spans="1:27">
      <c r="A149" s="13"/>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row>
    <row r="150" spans="1:27">
      <c r="A150" s="13"/>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row>
    <row r="151" spans="1:27">
      <c r="A151" s="13"/>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row>
    <row r="152" spans="1:27">
      <c r="A152" s="13"/>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row>
    <row r="153" spans="1:27">
      <c r="A153" s="13"/>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row>
    <row r="154" spans="1:27">
      <c r="A154" s="13"/>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row>
    <row r="155" spans="1:27">
      <c r="A155" s="13"/>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row>
    <row r="156" spans="1:27">
      <c r="A156" s="13"/>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row>
    <row r="157" spans="1:27">
      <c r="A157" s="13"/>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row>
    <row r="158" spans="1:27">
      <c r="A158" s="13"/>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row>
    <row r="159" spans="1:27">
      <c r="A159" s="13"/>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row>
    <row r="160" spans="1:27">
      <c r="A160" s="13"/>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row>
    <row r="161" spans="1:27">
      <c r="A161" s="13"/>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row>
    <row r="162" spans="1:27">
      <c r="A162" s="13"/>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row>
    <row r="163" spans="1:27">
      <c r="A163" s="13"/>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row>
    <row r="164" spans="1:27">
      <c r="A164" s="13"/>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row>
    <row r="165" spans="1:27">
      <c r="A165" s="13"/>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row>
    <row r="166" spans="1:27">
      <c r="A166" s="13"/>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row>
    <row r="167" spans="1:27">
      <c r="A167" s="13"/>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row>
    <row r="168" spans="1:27">
      <c r="A168" s="13"/>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row>
    <row r="169" spans="1:27">
      <c r="A169" s="13"/>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row>
    <row r="170" spans="1:27">
      <c r="A170" s="13"/>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row>
    <row r="171" spans="1:27">
      <c r="A171" s="13"/>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row>
    <row r="172" spans="1:27">
      <c r="A172" s="13"/>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row>
    <row r="173" spans="1:27">
      <c r="A173" s="13"/>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row>
    <row r="174" spans="1:27">
      <c r="A174" s="13"/>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row>
    <row r="175" spans="1:27">
      <c r="A175" s="13"/>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row>
    <row r="176" spans="1:27">
      <c r="A176" s="13"/>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row>
    <row r="177" spans="1:27">
      <c r="A177" s="13"/>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row>
    <row r="178" spans="1:27">
      <c r="A178" s="13"/>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row>
    <row r="179" spans="1:27">
      <c r="A179" s="13"/>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row>
    <row r="180" spans="1:27">
      <c r="A180" s="13"/>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row>
    <row r="181" spans="1:27">
      <c r="A181" s="13"/>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row>
    <row r="182" spans="1:27">
      <c r="A182" s="13"/>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row>
    <row r="183" spans="1:27">
      <c r="A183" s="13"/>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row>
    <row r="184" spans="1:27">
      <c r="A184" s="13"/>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row>
    <row r="185" spans="1:27">
      <c r="A185" s="13"/>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row>
    <row r="186" spans="1:27">
      <c r="A186" s="13"/>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row>
    <row r="187" spans="1:27">
      <c r="A187" s="13"/>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row>
    <row r="188" spans="1:27">
      <c r="A188" s="13"/>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row>
    <row r="189" spans="1:27">
      <c r="A189" s="13"/>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row>
    <row r="190" spans="1:27">
      <c r="A190" s="13"/>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row>
    <row r="191" spans="1:27">
      <c r="A191" s="13"/>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row>
    <row r="192" spans="1:27">
      <c r="A192" s="13"/>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row>
    <row r="193" spans="1:27">
      <c r="A193" s="13"/>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row>
    <row r="194" spans="1:27">
      <c r="A194" s="13"/>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row>
    <row r="195" spans="1:27">
      <c r="A195" s="13"/>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row>
    <row r="196" spans="1:27">
      <c r="A196" s="13"/>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row>
    <row r="197" spans="1:27">
      <c r="A197" s="13"/>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row>
    <row r="198" spans="1:27">
      <c r="A198" s="13"/>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row>
    <row r="199" spans="1:27">
      <c r="A199" s="13"/>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row>
    <row r="200" spans="1:27">
      <c r="A200" s="13"/>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row>
    <row r="201" spans="1:27">
      <c r="A201" s="13"/>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row>
    <row r="202" spans="1:27">
      <c r="A202" s="13"/>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row>
    <row r="203" spans="1:27">
      <c r="A203" s="13"/>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row>
    <row r="204" spans="1:27">
      <c r="A204" s="13"/>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row>
    <row r="205" spans="1:27">
      <c r="A205" s="13"/>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row>
    <row r="206" spans="1:27">
      <c r="A206" s="13"/>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row>
    <row r="207" spans="1:27">
      <c r="A207" s="13"/>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row>
    <row r="208" spans="1:27">
      <c r="A208" s="13"/>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row>
    <row r="209" spans="1:27">
      <c r="A209" s="13"/>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row>
    <row r="210" spans="1:27">
      <c r="A210" s="13"/>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row>
    <row r="211" spans="1:27">
      <c r="A211" s="13"/>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row>
    <row r="212" spans="1:27">
      <c r="A212" s="13"/>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row>
    <row r="213" spans="1:27">
      <c r="A213" s="13"/>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row>
    <row r="214" spans="1:27">
      <c r="A214" s="13"/>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row>
    <row r="215" spans="1:27">
      <c r="A215" s="13"/>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row>
    <row r="216" spans="1:27">
      <c r="A216" s="13"/>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row>
    <row r="217" spans="1:27">
      <c r="A217" s="13"/>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row>
    <row r="218" spans="1:27">
      <c r="A218" s="13"/>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row>
    <row r="219" spans="1:27">
      <c r="A219" s="13"/>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row>
    <row r="220" spans="1:27">
      <c r="A220" s="13"/>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row>
    <row r="221" spans="1:27">
      <c r="A221" s="13"/>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row>
    <row r="222" spans="1:27">
      <c r="A222" s="13"/>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row>
    <row r="223" spans="1:27">
      <c r="A223" s="13"/>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row>
    <row r="224" spans="1:27">
      <c r="A224" s="13"/>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row>
    <row r="225" spans="1:27">
      <c r="A225" s="13"/>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row>
    <row r="226" spans="1:27">
      <c r="A226" s="13"/>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row>
    <row r="227" spans="1:27">
      <c r="A227" s="13"/>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row>
    <row r="228" spans="1:27">
      <c r="A228" s="13"/>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row>
    <row r="229" spans="1:27">
      <c r="A229" s="13"/>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row>
    <row r="230" spans="1:27">
      <c r="A230" s="13"/>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row>
    <row r="231" spans="1:27">
      <c r="A231" s="13"/>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row>
    <row r="232" spans="1:27">
      <c r="A232" s="13"/>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row>
    <row r="233" spans="1:27">
      <c r="A233" s="13"/>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row>
    <row r="234" spans="1:27">
      <c r="A234" s="13"/>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row>
    <row r="235" spans="1:27">
      <c r="A235" s="13"/>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row>
    <row r="236" spans="1:27">
      <c r="A236" s="13"/>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row>
    <row r="237" spans="1:27">
      <c r="A237" s="13"/>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row>
    <row r="238" spans="1:27">
      <c r="A238" s="13"/>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row>
    <row r="239" spans="1:27">
      <c r="A239" s="13"/>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row>
    <row r="240" spans="1:27">
      <c r="A240" s="13"/>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row>
    <row r="241" spans="1:27">
      <c r="A241" s="13"/>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row>
    <row r="242" spans="1:27">
      <c r="A242" s="13"/>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row>
    <row r="243" spans="1:27">
      <c r="A243" s="13"/>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row>
    <row r="244" spans="1:27">
      <c r="A244" s="13"/>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row>
    <row r="245" spans="1:27">
      <c r="A245" s="13"/>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row>
    <row r="246" spans="1:27">
      <c r="A246" s="13"/>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row>
    <row r="247" spans="1:27">
      <c r="A247" s="13"/>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row>
    <row r="248" spans="1:27">
      <c r="A248" s="13"/>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row>
    <row r="249" spans="1:27">
      <c r="A249" s="13"/>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row>
    <row r="250" spans="1:27">
      <c r="A250" s="13"/>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row>
    <row r="251" spans="1:27">
      <c r="A251" s="13"/>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row>
    <row r="252" spans="1:27">
      <c r="A252" s="13"/>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row>
    <row r="253" spans="1:27">
      <c r="A253" s="13"/>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row>
    <row r="254" spans="1:27">
      <c r="A254" s="13"/>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row>
    <row r="255" spans="1:27">
      <c r="A255" s="13"/>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row>
    <row r="256" spans="1:27">
      <c r="A256" s="13"/>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row>
    <row r="257" spans="1:27">
      <c r="A257" s="13"/>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row>
    <row r="258" spans="1:27">
      <c r="A258" s="13"/>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row>
    <row r="259" spans="1:27">
      <c r="A259" s="13"/>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row>
    <row r="260" spans="1:27">
      <c r="A260" s="13"/>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row>
    <row r="261" spans="1:27">
      <c r="A261" s="13"/>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row>
    <row r="262" spans="1:27">
      <c r="A262" s="13"/>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row>
    <row r="263" spans="1:27">
      <c r="A263" s="13"/>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row>
    <row r="264" spans="1:27">
      <c r="A264" s="13"/>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row>
    <row r="265" spans="1:27">
      <c r="A265" s="13"/>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row>
    <row r="266" spans="1:27">
      <c r="A266" s="13"/>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row>
    <row r="267" spans="1:27">
      <c r="A267" s="13"/>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row>
    <row r="268" spans="1:27">
      <c r="A268" s="13"/>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row>
    <row r="269" spans="1:27">
      <c r="A269" s="13"/>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row>
    <row r="270" spans="1:27">
      <c r="A270" s="13"/>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row>
    <row r="271" spans="1:27">
      <c r="A271" s="13"/>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row>
    <row r="272" spans="1:27">
      <c r="A272" s="13"/>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row>
    <row r="273" spans="1:27">
      <c r="A273" s="13"/>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row>
    <row r="274" spans="1:27">
      <c r="A274" s="13"/>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row>
    <row r="275" spans="1:27">
      <c r="A275" s="13"/>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row>
    <row r="276" spans="1:27">
      <c r="A276" s="13"/>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row>
    <row r="277" spans="1:27">
      <c r="A277" s="13"/>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row>
    <row r="278" spans="1:27">
      <c r="A278" s="13"/>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row>
    <row r="279" spans="1:27">
      <c r="A279" s="13"/>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row>
    <row r="280" spans="1:27">
      <c r="A280" s="13"/>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row>
    <row r="281" spans="1:27">
      <c r="A281" s="13"/>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row>
    <row r="282" spans="1:27">
      <c r="A282" s="13"/>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row>
    <row r="283" spans="1:27">
      <c r="A283" s="13"/>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row>
    <row r="284" spans="1:27">
      <c r="A284" s="13"/>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row>
    <row r="285" spans="1:27">
      <c r="A285" s="13"/>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row>
    <row r="286" spans="1:27">
      <c r="A286" s="13"/>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row>
    <row r="287" spans="1:27">
      <c r="A287" s="13"/>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row>
    <row r="288" spans="1:27">
      <c r="A288" s="13"/>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row>
    <row r="289" spans="1:27">
      <c r="A289" s="13"/>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row>
    <row r="290" spans="1:27">
      <c r="A290" s="13"/>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row>
    <row r="291" spans="1:27">
      <c r="A291" s="13"/>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row>
    <row r="292" spans="1:27">
      <c r="A292" s="13"/>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row>
    <row r="293" spans="1:27">
      <c r="A293" s="13"/>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row>
    <row r="294" spans="1:27">
      <c r="A294" s="13"/>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row>
    <row r="295" spans="1:27">
      <c r="A295" s="13"/>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row>
    <row r="296" spans="1:27">
      <c r="A296" s="13"/>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row>
    <row r="297" spans="1:27">
      <c r="A297" s="13"/>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row>
    <row r="298" spans="1:27">
      <c r="A298" s="13"/>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row>
    <row r="299" spans="1:27">
      <c r="A299" s="13"/>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row>
    <row r="300" spans="1:27">
      <c r="A300" s="13"/>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row>
    <row r="301" spans="1:27">
      <c r="A301" s="13"/>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row>
    <row r="302" spans="1:27">
      <c r="A302" s="13"/>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row>
    <row r="303" spans="1:27">
      <c r="A303" s="13"/>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row>
    <row r="304" spans="1:27">
      <c r="A304" s="13"/>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row>
    <row r="305" spans="1:27">
      <c r="A305" s="13"/>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row>
    <row r="306" spans="1:27">
      <c r="A306" s="13"/>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row>
    <row r="307" spans="1:27">
      <c r="A307" s="13"/>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row>
    <row r="308" spans="1:27">
      <c r="A308" s="13"/>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row>
    <row r="309" spans="1:27">
      <c r="A309" s="13"/>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row>
    <row r="310" spans="1:27">
      <c r="A310" s="13"/>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row>
    <row r="311" spans="1:27">
      <c r="A311" s="13"/>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row>
    <row r="312" spans="1:27">
      <c r="A312" s="13"/>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row>
    <row r="313" spans="1:27">
      <c r="A313" s="13"/>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row>
    <row r="314" spans="1:27">
      <c r="A314" s="13"/>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row>
    <row r="315" spans="1:27">
      <c r="A315" s="13"/>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row>
    <row r="316" spans="1:27">
      <c r="A316" s="13"/>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row>
    <row r="317" spans="1:27">
      <c r="A317" s="13"/>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row>
    <row r="318" spans="1:27">
      <c r="A318" s="13"/>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row>
    <row r="319" spans="1:27">
      <c r="A319" s="13"/>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row>
    <row r="320" spans="1:27">
      <c r="A320" s="13"/>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row>
    <row r="321" spans="1:27">
      <c r="A321" s="13"/>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row>
    <row r="322" spans="1:27">
      <c r="A322" s="13"/>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row>
    <row r="323" spans="1:27">
      <c r="A323" s="13"/>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row>
    <row r="324" spans="1:27">
      <c r="A324" s="13"/>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row>
    <row r="325" spans="1:27">
      <c r="A325" s="13"/>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row>
    <row r="326" spans="1:27">
      <c r="A326" s="13"/>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row>
    <row r="327" spans="1:27">
      <c r="A327" s="13"/>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row>
    <row r="328" spans="1:27">
      <c r="A328" s="13"/>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row>
    <row r="329" spans="1:27">
      <c r="A329" s="13"/>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row>
    <row r="330" spans="1:27">
      <c r="A330" s="13"/>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row>
    <row r="331" spans="1:27">
      <c r="A331" s="13"/>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row>
    <row r="332" spans="1:27">
      <c r="A332" s="13"/>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row>
    <row r="333" spans="1:27">
      <c r="A333" s="13"/>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row>
    <row r="334" spans="1:27">
      <c r="A334" s="13"/>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row>
    <row r="335" spans="1:27">
      <c r="A335" s="13"/>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row>
    <row r="336" spans="1:27">
      <c r="A336" s="13"/>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row>
    <row r="337" spans="1:27">
      <c r="A337" s="13"/>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row>
    <row r="338" spans="1:27">
      <c r="A338" s="13"/>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row>
    <row r="339" spans="1:27">
      <c r="A339" s="13"/>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row>
    <row r="340" spans="1:27">
      <c r="A340" s="13"/>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row>
    <row r="341" spans="1:27">
      <c r="A341" s="13"/>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row>
    <row r="342" spans="1:27">
      <c r="A342" s="13"/>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row>
    <row r="343" spans="1:27">
      <c r="A343" s="13"/>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row>
    <row r="344" spans="1:27">
      <c r="A344" s="13"/>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row>
    <row r="345" spans="1:27">
      <c r="A345" s="13"/>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row>
    <row r="346" spans="1:27">
      <c r="A346" s="13"/>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row>
    <row r="347" spans="1:27">
      <c r="A347" s="13"/>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row>
    <row r="348" spans="1:27">
      <c r="A348" s="13"/>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row>
    <row r="349" spans="1:27">
      <c r="A349" s="13"/>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row>
    <row r="350" spans="1:27">
      <c r="A350" s="13"/>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row>
    <row r="351" spans="1:27">
      <c r="A351" s="13"/>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row>
    <row r="352" spans="1:27">
      <c r="A352" s="13"/>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row>
    <row r="353" spans="1:27">
      <c r="A353" s="13"/>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row>
    <row r="354" spans="1:27">
      <c r="A354" s="13"/>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row>
    <row r="355" spans="1:27">
      <c r="A355" s="13"/>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row>
    <row r="356" spans="1:27">
      <c r="A356" s="13"/>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row>
    <row r="357" spans="1:27">
      <c r="A357" s="13"/>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row>
    <row r="358" spans="1:27">
      <c r="A358" s="13"/>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row>
    <row r="359" spans="1:27">
      <c r="A359" s="13"/>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row>
    <row r="360" spans="1:27">
      <c r="A360" s="13"/>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row>
    <row r="361" spans="1:27">
      <c r="A361" s="13"/>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row>
    <row r="362" spans="1:27">
      <c r="A362" s="13"/>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row>
    <row r="363" spans="1:27">
      <c r="A363" s="13"/>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row>
    <row r="364" spans="1:27">
      <c r="A364" s="13"/>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row>
    <row r="365" spans="1:27">
      <c r="A365" s="13"/>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row>
    <row r="366" spans="1:27">
      <c r="A366" s="13"/>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row>
    <row r="367" spans="1:27">
      <c r="A367" s="13"/>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row>
    <row r="368" spans="1:27">
      <c r="A368" s="13"/>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row>
    <row r="369" spans="1:27">
      <c r="A369" s="13"/>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row>
    <row r="370" spans="1:27">
      <c r="A370" s="13"/>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row>
    <row r="371" spans="1:27">
      <c r="A371" s="13"/>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row>
    <row r="372" spans="1:27">
      <c r="A372" s="13"/>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row>
    <row r="373" spans="1:27">
      <c r="A373" s="13"/>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row>
    <row r="374" spans="1:27">
      <c r="A374" s="13"/>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row>
    <row r="375" spans="1:27">
      <c r="A375" s="13"/>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row>
    <row r="376" spans="1:27">
      <c r="A376" s="13"/>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row>
    <row r="377" spans="1:27">
      <c r="A377" s="13"/>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row>
    <row r="378" spans="1:27">
      <c r="A378" s="13"/>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row>
    <row r="379" spans="1:27">
      <c r="A379" s="13"/>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row>
    <row r="380" spans="1:27">
      <c r="A380" s="13"/>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row>
    <row r="381" spans="1:27">
      <c r="A381" s="13"/>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row>
    <row r="382" spans="1:27">
      <c r="A382" s="13"/>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row>
    <row r="383" spans="1:27">
      <c r="A383" s="13"/>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row>
    <row r="384" spans="1:27">
      <c r="A384" s="13"/>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row>
    <row r="385" spans="1:27">
      <c r="A385" s="13"/>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row>
    <row r="386" spans="1:27">
      <c r="A386" s="13"/>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row>
    <row r="387" spans="1:27">
      <c r="A387" s="13"/>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row>
    <row r="388" spans="1:27">
      <c r="A388" s="13"/>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row>
    <row r="389" spans="1:27">
      <c r="A389" s="13"/>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row>
    <row r="390" spans="1:27">
      <c r="A390" s="13"/>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row>
    <row r="391" spans="1:27">
      <c r="A391" s="13"/>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row>
    <row r="392" spans="1:27">
      <c r="A392" s="13"/>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row>
    <row r="393" spans="1:27">
      <c r="A393" s="13"/>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row>
    <row r="394" spans="1:27">
      <c r="A394" s="13"/>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row>
    <row r="395" spans="1:27">
      <c r="A395" s="13"/>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row>
    <row r="396" spans="1:27">
      <c r="A396" s="13"/>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row>
    <row r="397" spans="1:27">
      <c r="A397" s="13"/>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row>
    <row r="398" spans="1:27">
      <c r="A398" s="13"/>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row>
    <row r="399" spans="1:27">
      <c r="A399" s="13"/>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row>
    <row r="400" spans="1:27">
      <c r="A400" s="13"/>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row>
    <row r="401" spans="1:27">
      <c r="A401" s="13"/>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row>
    <row r="402" spans="1:27">
      <c r="A402" s="13"/>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row>
    <row r="403" spans="1:27">
      <c r="A403" s="13"/>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row>
    <row r="404" spans="1:27">
      <c r="A404" s="13"/>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row>
    <row r="405" spans="1:27">
      <c r="A405" s="13"/>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row>
    <row r="406" spans="1:27">
      <c r="A406" s="13"/>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row>
    <row r="407" spans="1:27">
      <c r="A407" s="13"/>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row>
    <row r="408" spans="1:27">
      <c r="A408" s="13"/>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row>
    <row r="409" spans="1:27">
      <c r="A409" s="13"/>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row>
    <row r="410" spans="1:27">
      <c r="A410" s="13"/>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row>
    <row r="411" spans="1:27">
      <c r="A411" s="13"/>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row>
    <row r="412" spans="1:27">
      <c r="A412" s="13"/>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row>
    <row r="413" spans="1:27">
      <c r="A413" s="13"/>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row>
    <row r="414" spans="1:27">
      <c r="A414" s="13"/>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row>
    <row r="415" spans="1:27">
      <c r="A415" s="13"/>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row>
    <row r="416" spans="1:27">
      <c r="A416" s="13"/>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row>
    <row r="417" spans="1:27">
      <c r="A417" s="13"/>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row>
    <row r="418" spans="1:27">
      <c r="A418" s="13"/>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row>
    <row r="419" spans="1:27">
      <c r="A419" s="13"/>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row>
    <row r="420" spans="1:27">
      <c r="A420" s="13"/>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row>
    <row r="421" spans="1:27">
      <c r="A421" s="13"/>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row>
    <row r="422" spans="1:27">
      <c r="A422" s="13"/>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row>
    <row r="423" spans="1:27">
      <c r="A423" s="13"/>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row>
    <row r="424" spans="1:27">
      <c r="A424" s="13"/>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row>
    <row r="425" spans="1:27">
      <c r="A425" s="13"/>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row>
    <row r="426" spans="1:27">
      <c r="A426" s="13"/>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row>
    <row r="427" spans="1:27">
      <c r="A427" s="13"/>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row>
    <row r="428" spans="1:27">
      <c r="A428" s="13"/>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row>
    <row r="429" spans="1:27">
      <c r="A429" s="13"/>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row>
    <row r="430" spans="1:27">
      <c r="A430" s="13"/>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row>
    <row r="431" spans="1:27">
      <c r="A431" s="13"/>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row>
    <row r="432" spans="1:27">
      <c r="A432" s="13"/>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row>
    <row r="433" spans="1:27">
      <c r="A433" s="13"/>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row>
    <row r="434" spans="1:27">
      <c r="A434" s="13"/>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row>
    <row r="435" spans="1:27">
      <c r="A435" s="13"/>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row>
    <row r="436" spans="1:27">
      <c r="A436" s="13"/>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row>
    <row r="437" spans="1:27">
      <c r="A437" s="13"/>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row>
  </sheetData>
  <mergeCells count="42">
    <mergeCell ref="Y7:Z7"/>
    <mergeCell ref="Y8:Y10"/>
    <mergeCell ref="Z8:Z10"/>
    <mergeCell ref="A6:AA6"/>
    <mergeCell ref="S9:T9"/>
    <mergeCell ref="I8:I10"/>
    <mergeCell ref="J8:J10"/>
    <mergeCell ref="K8:K10"/>
    <mergeCell ref="L8:L10"/>
    <mergeCell ref="C7:C10"/>
    <mergeCell ref="D7:D10"/>
    <mergeCell ref="B7:B10"/>
    <mergeCell ref="G8:H8"/>
    <mergeCell ref="G9:G10"/>
    <mergeCell ref="H9:H10"/>
    <mergeCell ref="M7:P7"/>
    <mergeCell ref="B104:AA104"/>
    <mergeCell ref="AA7:AA10"/>
    <mergeCell ref="F8:F10"/>
    <mergeCell ref="A7:A10"/>
    <mergeCell ref="U7:X7"/>
    <mergeCell ref="M8:M10"/>
    <mergeCell ref="N8:P8"/>
    <mergeCell ref="N9:N10"/>
    <mergeCell ref="V9:V10"/>
    <mergeCell ref="W9:X9"/>
    <mergeCell ref="U8:U10"/>
    <mergeCell ref="V8:X8"/>
    <mergeCell ref="E7:E10"/>
    <mergeCell ref="K7:L7"/>
    <mergeCell ref="I7:J7"/>
    <mergeCell ref="F7:H7"/>
    <mergeCell ref="A1:AA1"/>
    <mergeCell ref="A2:AA2"/>
    <mergeCell ref="A3:AA3"/>
    <mergeCell ref="A4:AA4"/>
    <mergeCell ref="A5:AA5"/>
    <mergeCell ref="Q7:T7"/>
    <mergeCell ref="Q8:Q10"/>
    <mergeCell ref="R8:T8"/>
    <mergeCell ref="R9:R10"/>
    <mergeCell ref="O9:P9"/>
  </mergeCells>
  <phoneticPr fontId="14" type="noConversion"/>
  <printOptions horizontalCentered="1"/>
  <pageMargins left="0.19685039370078741" right="0.19685039370078741" top="0.62992125984251968" bottom="0.74803149606299213" header="0.31496062992125984" footer="0.31496062992125984"/>
  <pageSetup paperSize="9" scale="50" fitToHeight="0" pageOrder="overThenDown" orientation="landscape" useFirstPageNumber="1" r:id="rId1"/>
  <headerFooter alignWithMargins="0">
    <oddFooter>&amp;R&amp;14&amp;P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XEJ453"/>
  <sheetViews>
    <sheetView view="pageLayout" topLeftCell="Y1" zoomScaleNormal="69" zoomScaleSheetLayoutView="69" workbookViewId="0">
      <selection activeCell="AF174" sqref="AF174"/>
    </sheetView>
  </sheetViews>
  <sheetFormatPr defaultRowHeight="18.75"/>
  <cols>
    <col min="1" max="1" width="6.7109375" style="272" customWidth="1"/>
    <col min="2" max="2" width="39.7109375" style="273" customWidth="1"/>
    <col min="3" max="3" width="8" style="273" customWidth="1"/>
    <col min="4" max="5" width="10.28515625" style="987" customWidth="1"/>
    <col min="6" max="6" width="10.28515625" style="988" customWidth="1"/>
    <col min="7" max="7" width="15.42578125" style="988" customWidth="1"/>
    <col min="8" max="9" width="15.7109375" style="986" customWidth="1"/>
    <col min="10" max="10" width="11" style="987" hidden="1" customWidth="1"/>
    <col min="11" max="18" width="11" style="986" hidden="1" customWidth="1"/>
    <col min="19" max="19" width="0.140625" style="986" hidden="1" customWidth="1"/>
    <col min="20" max="20" width="0.42578125" style="986" hidden="1" customWidth="1"/>
    <col min="21" max="21" width="16.7109375" style="986" customWidth="1"/>
    <col min="22" max="22" width="16.28515625" style="986" customWidth="1"/>
    <col min="23" max="23" width="13" style="986" customWidth="1"/>
    <col min="24" max="24" width="11" style="986" customWidth="1"/>
    <col min="25" max="25" width="17.28515625" style="986" customWidth="1"/>
    <col min="26" max="26" width="16.28515625" style="986" customWidth="1"/>
    <col min="27" max="27" width="16.42578125" style="986" customWidth="1"/>
    <col min="28" max="28" width="15.42578125" style="989" customWidth="1"/>
    <col min="29" max="29" width="13.85546875" style="986" customWidth="1"/>
    <col min="30" max="30" width="11" style="986" customWidth="1"/>
    <col min="31" max="31" width="16.28515625" style="986" customWidth="1"/>
    <col min="32" max="32" width="15.85546875" style="989" customWidth="1"/>
    <col min="33" max="33" width="14" style="986" customWidth="1"/>
    <col min="34" max="34" width="11" style="986" customWidth="1"/>
    <col min="35" max="35" width="26" style="986" customWidth="1"/>
    <col min="36" max="36" width="14.85546875" style="120" customWidth="1"/>
    <col min="37" max="37" width="11" style="120" customWidth="1"/>
    <col min="38" max="38" width="15.140625" style="120" customWidth="1"/>
    <col min="39" max="39" width="13" style="120" customWidth="1"/>
    <col min="40" max="40" width="16.42578125" style="120" customWidth="1"/>
    <col min="41" max="41" width="13.5703125" style="120" customWidth="1"/>
    <col min="42" max="42" width="10.140625" style="120" customWidth="1"/>
    <col min="43" max="43" width="13.42578125" style="120" customWidth="1"/>
    <col min="44" max="45" width="15.5703125" style="120" customWidth="1"/>
    <col min="46" max="246" width="9.140625" style="120"/>
    <col min="247" max="247" width="5.140625" style="120" customWidth="1"/>
    <col min="248" max="248" width="32.28515625" style="120" customWidth="1"/>
    <col min="249" max="251" width="10.28515625" style="120" customWidth="1"/>
    <col min="252" max="253" width="12.28515625" style="120" customWidth="1"/>
    <col min="254" max="254" width="11.28515625" style="120" customWidth="1"/>
    <col min="255" max="255" width="12.28515625" style="120" customWidth="1"/>
    <col min="256" max="256" width="11.28515625" style="120" customWidth="1"/>
    <col min="257" max="257" width="12.28515625" style="120" customWidth="1"/>
    <col min="258" max="258" width="11.28515625" style="120" customWidth="1"/>
    <col min="259" max="259" width="12.28515625" style="120" customWidth="1"/>
    <col min="260" max="260" width="11.28515625" style="120" customWidth="1"/>
    <col min="261" max="261" width="12.28515625" style="120" customWidth="1"/>
    <col min="262" max="262" width="11.28515625" style="120" customWidth="1"/>
    <col min="263" max="263" width="14.140625" style="120" customWidth="1"/>
    <col min="264" max="264" width="10.28515625" style="120" customWidth="1"/>
    <col min="265" max="265" width="17.140625" style="120" customWidth="1"/>
    <col min="266" max="266" width="12" style="120" customWidth="1"/>
    <col min="267" max="267" width="14.140625" style="120" customWidth="1"/>
    <col min="268" max="268" width="10.28515625" style="120" customWidth="1"/>
    <col min="269" max="269" width="17.140625" style="120" customWidth="1"/>
    <col min="270" max="270" width="12" style="120" customWidth="1"/>
    <col min="271" max="271" width="10.7109375" style="120" customWidth="1"/>
    <col min="272" max="274" width="0" style="120" hidden="1" customWidth="1"/>
    <col min="275" max="502" width="9.140625" style="120"/>
    <col min="503" max="503" width="5.140625" style="120" customWidth="1"/>
    <col min="504" max="504" width="32.28515625" style="120" customWidth="1"/>
    <col min="505" max="507" width="10.28515625" style="120" customWidth="1"/>
    <col min="508" max="509" width="12.28515625" style="120" customWidth="1"/>
    <col min="510" max="510" width="11.28515625" style="120" customWidth="1"/>
    <col min="511" max="511" width="12.28515625" style="120" customWidth="1"/>
    <col min="512" max="512" width="11.28515625" style="120" customWidth="1"/>
    <col min="513" max="513" width="12.28515625" style="120" customWidth="1"/>
    <col min="514" max="514" width="11.28515625" style="120" customWidth="1"/>
    <col min="515" max="515" width="12.28515625" style="120" customWidth="1"/>
    <col min="516" max="516" width="11.28515625" style="120" customWidth="1"/>
    <col min="517" max="517" width="12.28515625" style="120" customWidth="1"/>
    <col min="518" max="518" width="11.28515625" style="120" customWidth="1"/>
    <col min="519" max="519" width="14.140625" style="120" customWidth="1"/>
    <col min="520" max="520" width="10.28515625" style="120" customWidth="1"/>
    <col min="521" max="521" width="17.140625" style="120" customWidth="1"/>
    <col min="522" max="522" width="12" style="120" customWidth="1"/>
    <col min="523" max="523" width="14.140625" style="120" customWidth="1"/>
    <col min="524" max="524" width="10.28515625" style="120" customWidth="1"/>
    <col min="525" max="525" width="17.140625" style="120" customWidth="1"/>
    <col min="526" max="526" width="12" style="120" customWidth="1"/>
    <col min="527" max="527" width="10.7109375" style="120" customWidth="1"/>
    <col min="528" max="530" width="0" style="120" hidden="1" customWidth="1"/>
    <col min="531" max="758" width="9.140625" style="120"/>
    <col min="759" max="759" width="5.140625" style="120" customWidth="1"/>
    <col min="760" max="760" width="32.28515625" style="120" customWidth="1"/>
    <col min="761" max="763" width="10.28515625" style="120" customWidth="1"/>
    <col min="764" max="765" width="12.28515625" style="120" customWidth="1"/>
    <col min="766" max="766" width="11.28515625" style="120" customWidth="1"/>
    <col min="767" max="767" width="12.28515625" style="120" customWidth="1"/>
    <col min="768" max="768" width="11.28515625" style="120" customWidth="1"/>
    <col min="769" max="769" width="12.28515625" style="120" customWidth="1"/>
    <col min="770" max="770" width="11.28515625" style="120" customWidth="1"/>
    <col min="771" max="771" width="12.28515625" style="120" customWidth="1"/>
    <col min="772" max="772" width="11.28515625" style="120" customWidth="1"/>
    <col min="773" max="773" width="12.28515625" style="120" customWidth="1"/>
    <col min="774" max="774" width="11.28515625" style="120" customWidth="1"/>
    <col min="775" max="775" width="14.140625" style="120" customWidth="1"/>
    <col min="776" max="776" width="10.28515625" style="120" customWidth="1"/>
    <col min="777" max="777" width="17.140625" style="120" customWidth="1"/>
    <col min="778" max="778" width="12" style="120" customWidth="1"/>
    <col min="779" max="779" width="14.140625" style="120" customWidth="1"/>
    <col min="780" max="780" width="10.28515625" style="120" customWidth="1"/>
    <col min="781" max="781" width="17.140625" style="120" customWidth="1"/>
    <col min="782" max="782" width="12" style="120" customWidth="1"/>
    <col min="783" max="783" width="10.7109375" style="120" customWidth="1"/>
    <col min="784" max="786" width="0" style="120" hidden="1" customWidth="1"/>
    <col min="787" max="1014" width="9.140625" style="120"/>
    <col min="1015" max="1015" width="5.140625" style="120" customWidth="1"/>
    <col min="1016" max="1016" width="32.28515625" style="120" customWidth="1"/>
    <col min="1017" max="1019" width="10.28515625" style="120" customWidth="1"/>
    <col min="1020" max="1021" width="12.28515625" style="120" customWidth="1"/>
    <col min="1022" max="1022" width="11.28515625" style="120" customWidth="1"/>
    <col min="1023" max="1023" width="12.28515625" style="120" customWidth="1"/>
    <col min="1024" max="1024" width="11.28515625" style="120" customWidth="1"/>
    <col min="1025" max="1025" width="12.28515625" style="120" customWidth="1"/>
    <col min="1026" max="1026" width="11.28515625" style="120" customWidth="1"/>
    <col min="1027" max="1027" width="12.28515625" style="120" customWidth="1"/>
    <col min="1028" max="1028" width="11.28515625" style="120" customWidth="1"/>
    <col min="1029" max="1029" width="12.28515625" style="120" customWidth="1"/>
    <col min="1030" max="1030" width="11.28515625" style="120" customWidth="1"/>
    <col min="1031" max="1031" width="14.140625" style="120" customWidth="1"/>
    <col min="1032" max="1032" width="10.28515625" style="120" customWidth="1"/>
    <col min="1033" max="1033" width="17.140625" style="120" customWidth="1"/>
    <col min="1034" max="1034" width="12" style="120" customWidth="1"/>
    <col min="1035" max="1035" width="14.140625" style="120" customWidth="1"/>
    <col min="1036" max="1036" width="10.28515625" style="120" customWidth="1"/>
    <col min="1037" max="1037" width="17.140625" style="120" customWidth="1"/>
    <col min="1038" max="1038" width="12" style="120" customWidth="1"/>
    <col min="1039" max="1039" width="10.7109375" style="120" customWidth="1"/>
    <col min="1040" max="1042" width="0" style="120" hidden="1" customWidth="1"/>
    <col min="1043" max="1270" width="9.140625" style="120"/>
    <col min="1271" max="1271" width="5.140625" style="120" customWidth="1"/>
    <col min="1272" max="1272" width="32.28515625" style="120" customWidth="1"/>
    <col min="1273" max="1275" width="10.28515625" style="120" customWidth="1"/>
    <col min="1276" max="1277" width="12.28515625" style="120" customWidth="1"/>
    <col min="1278" max="1278" width="11.28515625" style="120" customWidth="1"/>
    <col min="1279" max="1279" width="12.28515625" style="120" customWidth="1"/>
    <col min="1280" max="1280" width="11.28515625" style="120" customWidth="1"/>
    <col min="1281" max="1281" width="12.28515625" style="120" customWidth="1"/>
    <col min="1282" max="1282" width="11.28515625" style="120" customWidth="1"/>
    <col min="1283" max="1283" width="12.28515625" style="120" customWidth="1"/>
    <col min="1284" max="1284" width="11.28515625" style="120" customWidth="1"/>
    <col min="1285" max="1285" width="12.28515625" style="120" customWidth="1"/>
    <col min="1286" max="1286" width="11.28515625" style="120" customWidth="1"/>
    <col min="1287" max="1287" width="14.140625" style="120" customWidth="1"/>
    <col min="1288" max="1288" width="10.28515625" style="120" customWidth="1"/>
    <col min="1289" max="1289" width="17.140625" style="120" customWidth="1"/>
    <col min="1290" max="1290" width="12" style="120" customWidth="1"/>
    <col min="1291" max="1291" width="14.140625" style="120" customWidth="1"/>
    <col min="1292" max="1292" width="10.28515625" style="120" customWidth="1"/>
    <col min="1293" max="1293" width="17.140625" style="120" customWidth="1"/>
    <col min="1294" max="1294" width="12" style="120" customWidth="1"/>
    <col min="1295" max="1295" width="10.7109375" style="120" customWidth="1"/>
    <col min="1296" max="1298" width="0" style="120" hidden="1" customWidth="1"/>
    <col min="1299" max="1526" width="9.140625" style="120"/>
    <col min="1527" max="1527" width="5.140625" style="120" customWidth="1"/>
    <col min="1528" max="1528" width="32.28515625" style="120" customWidth="1"/>
    <col min="1529" max="1531" width="10.28515625" style="120" customWidth="1"/>
    <col min="1532" max="1533" width="12.28515625" style="120" customWidth="1"/>
    <col min="1534" max="1534" width="11.28515625" style="120" customWidth="1"/>
    <col min="1535" max="1535" width="12.28515625" style="120" customWidth="1"/>
    <col min="1536" max="1536" width="11.28515625" style="120" customWidth="1"/>
    <col min="1537" max="1537" width="12.28515625" style="120" customWidth="1"/>
    <col min="1538" max="1538" width="11.28515625" style="120" customWidth="1"/>
    <col min="1539" max="1539" width="12.28515625" style="120" customWidth="1"/>
    <col min="1540" max="1540" width="11.28515625" style="120" customWidth="1"/>
    <col min="1541" max="1541" width="12.28515625" style="120" customWidth="1"/>
    <col min="1542" max="1542" width="11.28515625" style="120" customWidth="1"/>
    <col min="1543" max="1543" width="14.140625" style="120" customWidth="1"/>
    <col min="1544" max="1544" width="10.28515625" style="120" customWidth="1"/>
    <col min="1545" max="1545" width="17.140625" style="120" customWidth="1"/>
    <col min="1546" max="1546" width="12" style="120" customWidth="1"/>
    <col min="1547" max="1547" width="14.140625" style="120" customWidth="1"/>
    <col min="1548" max="1548" width="10.28515625" style="120" customWidth="1"/>
    <col min="1549" max="1549" width="17.140625" style="120" customWidth="1"/>
    <col min="1550" max="1550" width="12" style="120" customWidth="1"/>
    <col min="1551" max="1551" width="10.7109375" style="120" customWidth="1"/>
    <col min="1552" max="1554" width="0" style="120" hidden="1" customWidth="1"/>
    <col min="1555" max="1782" width="9.140625" style="120"/>
    <col min="1783" max="1783" width="5.140625" style="120" customWidth="1"/>
    <col min="1784" max="1784" width="32.28515625" style="120" customWidth="1"/>
    <col min="1785" max="1787" width="10.28515625" style="120" customWidth="1"/>
    <col min="1788" max="1789" width="12.28515625" style="120" customWidth="1"/>
    <col min="1790" max="1790" width="11.28515625" style="120" customWidth="1"/>
    <col min="1791" max="1791" width="12.28515625" style="120" customWidth="1"/>
    <col min="1792" max="1792" width="11.28515625" style="120" customWidth="1"/>
    <col min="1793" max="1793" width="12.28515625" style="120" customWidth="1"/>
    <col min="1794" max="1794" width="11.28515625" style="120" customWidth="1"/>
    <col min="1795" max="1795" width="12.28515625" style="120" customWidth="1"/>
    <col min="1796" max="1796" width="11.28515625" style="120" customWidth="1"/>
    <col min="1797" max="1797" width="12.28515625" style="120" customWidth="1"/>
    <col min="1798" max="1798" width="11.28515625" style="120" customWidth="1"/>
    <col min="1799" max="1799" width="14.140625" style="120" customWidth="1"/>
    <col min="1800" max="1800" width="10.28515625" style="120" customWidth="1"/>
    <col min="1801" max="1801" width="17.140625" style="120" customWidth="1"/>
    <col min="1802" max="1802" width="12" style="120" customWidth="1"/>
    <col min="1803" max="1803" width="14.140625" style="120" customWidth="1"/>
    <col min="1804" max="1804" width="10.28515625" style="120" customWidth="1"/>
    <col min="1805" max="1805" width="17.140625" style="120" customWidth="1"/>
    <col min="1806" max="1806" width="12" style="120" customWidth="1"/>
    <col min="1807" max="1807" width="10.7109375" style="120" customWidth="1"/>
    <col min="1808" max="1810" width="0" style="120" hidden="1" customWidth="1"/>
    <col min="1811" max="2038" width="9.140625" style="120"/>
    <col min="2039" max="2039" width="5.140625" style="120" customWidth="1"/>
    <col min="2040" max="2040" width="32.28515625" style="120" customWidth="1"/>
    <col min="2041" max="2043" width="10.28515625" style="120" customWidth="1"/>
    <col min="2044" max="2045" width="12.28515625" style="120" customWidth="1"/>
    <col min="2046" max="2046" width="11.28515625" style="120" customWidth="1"/>
    <col min="2047" max="2047" width="12.28515625" style="120" customWidth="1"/>
    <col min="2048" max="2048" width="11.28515625" style="120" customWidth="1"/>
    <col min="2049" max="2049" width="12.28515625" style="120" customWidth="1"/>
    <col min="2050" max="2050" width="11.28515625" style="120" customWidth="1"/>
    <col min="2051" max="2051" width="12.28515625" style="120" customWidth="1"/>
    <col min="2052" max="2052" width="11.28515625" style="120" customWidth="1"/>
    <col min="2053" max="2053" width="12.28515625" style="120" customWidth="1"/>
    <col min="2054" max="2054" width="11.28515625" style="120" customWidth="1"/>
    <col min="2055" max="2055" width="14.140625" style="120" customWidth="1"/>
    <col min="2056" max="2056" width="10.28515625" style="120" customWidth="1"/>
    <col min="2057" max="2057" width="17.140625" style="120" customWidth="1"/>
    <col min="2058" max="2058" width="12" style="120" customWidth="1"/>
    <col min="2059" max="2059" width="14.140625" style="120" customWidth="1"/>
    <col min="2060" max="2060" width="10.28515625" style="120" customWidth="1"/>
    <col min="2061" max="2061" width="17.140625" style="120" customWidth="1"/>
    <col min="2062" max="2062" width="12" style="120" customWidth="1"/>
    <col min="2063" max="2063" width="10.7109375" style="120" customWidth="1"/>
    <col min="2064" max="2066" width="0" style="120" hidden="1" customWidth="1"/>
    <col min="2067" max="2294" width="9.140625" style="120"/>
    <col min="2295" max="2295" width="5.140625" style="120" customWidth="1"/>
    <col min="2296" max="2296" width="32.28515625" style="120" customWidth="1"/>
    <col min="2297" max="2299" width="10.28515625" style="120" customWidth="1"/>
    <col min="2300" max="2301" width="12.28515625" style="120" customWidth="1"/>
    <col min="2302" max="2302" width="11.28515625" style="120" customWidth="1"/>
    <col min="2303" max="2303" width="12.28515625" style="120" customWidth="1"/>
    <col min="2304" max="2304" width="11.28515625" style="120" customWidth="1"/>
    <col min="2305" max="2305" width="12.28515625" style="120" customWidth="1"/>
    <col min="2306" max="2306" width="11.28515625" style="120" customWidth="1"/>
    <col min="2307" max="2307" width="12.28515625" style="120" customWidth="1"/>
    <col min="2308" max="2308" width="11.28515625" style="120" customWidth="1"/>
    <col min="2309" max="2309" width="12.28515625" style="120" customWidth="1"/>
    <col min="2310" max="2310" width="11.28515625" style="120" customWidth="1"/>
    <col min="2311" max="2311" width="14.140625" style="120" customWidth="1"/>
    <col min="2312" max="2312" width="10.28515625" style="120" customWidth="1"/>
    <col min="2313" max="2313" width="17.140625" style="120" customWidth="1"/>
    <col min="2314" max="2314" width="12" style="120" customWidth="1"/>
    <col min="2315" max="2315" width="14.140625" style="120" customWidth="1"/>
    <col min="2316" max="2316" width="10.28515625" style="120" customWidth="1"/>
    <col min="2317" max="2317" width="17.140625" style="120" customWidth="1"/>
    <col min="2318" max="2318" width="12" style="120" customWidth="1"/>
    <col min="2319" max="2319" width="10.7109375" style="120" customWidth="1"/>
    <col min="2320" max="2322" width="0" style="120" hidden="1" customWidth="1"/>
    <col min="2323" max="2550" width="9.140625" style="120"/>
    <col min="2551" max="2551" width="5.140625" style="120" customWidth="1"/>
    <col min="2552" max="2552" width="32.28515625" style="120" customWidth="1"/>
    <col min="2553" max="2555" width="10.28515625" style="120" customWidth="1"/>
    <col min="2556" max="2557" width="12.28515625" style="120" customWidth="1"/>
    <col min="2558" max="2558" width="11.28515625" style="120" customWidth="1"/>
    <col min="2559" max="2559" width="12.28515625" style="120" customWidth="1"/>
    <col min="2560" max="2560" width="11.28515625" style="120" customWidth="1"/>
    <col min="2561" max="2561" width="12.28515625" style="120" customWidth="1"/>
    <col min="2562" max="2562" width="11.28515625" style="120" customWidth="1"/>
    <col min="2563" max="2563" width="12.28515625" style="120" customWidth="1"/>
    <col min="2564" max="2564" width="11.28515625" style="120" customWidth="1"/>
    <col min="2565" max="2565" width="12.28515625" style="120" customWidth="1"/>
    <col min="2566" max="2566" width="11.28515625" style="120" customWidth="1"/>
    <col min="2567" max="2567" width="14.140625" style="120" customWidth="1"/>
    <col min="2568" max="2568" width="10.28515625" style="120" customWidth="1"/>
    <col min="2569" max="2569" width="17.140625" style="120" customWidth="1"/>
    <col min="2570" max="2570" width="12" style="120" customWidth="1"/>
    <col min="2571" max="2571" width="14.140625" style="120" customWidth="1"/>
    <col min="2572" max="2572" width="10.28515625" style="120" customWidth="1"/>
    <col min="2573" max="2573" width="17.140625" style="120" customWidth="1"/>
    <col min="2574" max="2574" width="12" style="120" customWidth="1"/>
    <col min="2575" max="2575" width="10.7109375" style="120" customWidth="1"/>
    <col min="2576" max="2578" width="0" style="120" hidden="1" customWidth="1"/>
    <col min="2579" max="2806" width="9.140625" style="120"/>
    <col min="2807" max="2807" width="5.140625" style="120" customWidth="1"/>
    <col min="2808" max="2808" width="32.28515625" style="120" customWidth="1"/>
    <col min="2809" max="2811" width="10.28515625" style="120" customWidth="1"/>
    <col min="2812" max="2813" width="12.28515625" style="120" customWidth="1"/>
    <col min="2814" max="2814" width="11.28515625" style="120" customWidth="1"/>
    <col min="2815" max="2815" width="12.28515625" style="120" customWidth="1"/>
    <col min="2816" max="2816" width="11.28515625" style="120" customWidth="1"/>
    <col min="2817" max="2817" width="12.28515625" style="120" customWidth="1"/>
    <col min="2818" max="2818" width="11.28515625" style="120" customWidth="1"/>
    <col min="2819" max="2819" width="12.28515625" style="120" customWidth="1"/>
    <col min="2820" max="2820" width="11.28515625" style="120" customWidth="1"/>
    <col min="2821" max="2821" width="12.28515625" style="120" customWidth="1"/>
    <col min="2822" max="2822" width="11.28515625" style="120" customWidth="1"/>
    <col min="2823" max="2823" width="14.140625" style="120" customWidth="1"/>
    <col min="2824" max="2824" width="10.28515625" style="120" customWidth="1"/>
    <col min="2825" max="2825" width="17.140625" style="120" customWidth="1"/>
    <col min="2826" max="2826" width="12" style="120" customWidth="1"/>
    <col min="2827" max="2827" width="14.140625" style="120" customWidth="1"/>
    <col min="2828" max="2828" width="10.28515625" style="120" customWidth="1"/>
    <col min="2829" max="2829" width="17.140625" style="120" customWidth="1"/>
    <col min="2830" max="2830" width="12" style="120" customWidth="1"/>
    <col min="2831" max="2831" width="10.7109375" style="120" customWidth="1"/>
    <col min="2832" max="2834" width="0" style="120" hidden="1" customWidth="1"/>
    <col min="2835" max="3062" width="9.140625" style="120"/>
    <col min="3063" max="3063" width="5.140625" style="120" customWidth="1"/>
    <col min="3064" max="3064" width="32.28515625" style="120" customWidth="1"/>
    <col min="3065" max="3067" width="10.28515625" style="120" customWidth="1"/>
    <col min="3068" max="3069" width="12.28515625" style="120" customWidth="1"/>
    <col min="3070" max="3070" width="11.28515625" style="120" customWidth="1"/>
    <col min="3071" max="3071" width="12.28515625" style="120" customWidth="1"/>
    <col min="3072" max="3072" width="11.28515625" style="120" customWidth="1"/>
    <col min="3073" max="3073" width="12.28515625" style="120" customWidth="1"/>
    <col min="3074" max="3074" width="11.28515625" style="120" customWidth="1"/>
    <col min="3075" max="3075" width="12.28515625" style="120" customWidth="1"/>
    <col min="3076" max="3076" width="11.28515625" style="120" customWidth="1"/>
    <col min="3077" max="3077" width="12.28515625" style="120" customWidth="1"/>
    <col min="3078" max="3078" width="11.28515625" style="120" customWidth="1"/>
    <col min="3079" max="3079" width="14.140625" style="120" customWidth="1"/>
    <col min="3080" max="3080" width="10.28515625" style="120" customWidth="1"/>
    <col min="3081" max="3081" width="17.140625" style="120" customWidth="1"/>
    <col min="3082" max="3082" width="12" style="120" customWidth="1"/>
    <col min="3083" max="3083" width="14.140625" style="120" customWidth="1"/>
    <col min="3084" max="3084" width="10.28515625" style="120" customWidth="1"/>
    <col min="3085" max="3085" width="17.140625" style="120" customWidth="1"/>
    <col min="3086" max="3086" width="12" style="120" customWidth="1"/>
    <col min="3087" max="3087" width="10.7109375" style="120" customWidth="1"/>
    <col min="3088" max="3090" width="0" style="120" hidden="1" customWidth="1"/>
    <col min="3091" max="3318" width="9.140625" style="120"/>
    <col min="3319" max="3319" width="5.140625" style="120" customWidth="1"/>
    <col min="3320" max="3320" width="32.28515625" style="120" customWidth="1"/>
    <col min="3321" max="3323" width="10.28515625" style="120" customWidth="1"/>
    <col min="3324" max="3325" width="12.28515625" style="120" customWidth="1"/>
    <col min="3326" max="3326" width="11.28515625" style="120" customWidth="1"/>
    <col min="3327" max="3327" width="12.28515625" style="120" customWidth="1"/>
    <col min="3328" max="3328" width="11.28515625" style="120" customWidth="1"/>
    <col min="3329" max="3329" width="12.28515625" style="120" customWidth="1"/>
    <col min="3330" max="3330" width="11.28515625" style="120" customWidth="1"/>
    <col min="3331" max="3331" width="12.28515625" style="120" customWidth="1"/>
    <col min="3332" max="3332" width="11.28515625" style="120" customWidth="1"/>
    <col min="3333" max="3333" width="12.28515625" style="120" customWidth="1"/>
    <col min="3334" max="3334" width="11.28515625" style="120" customWidth="1"/>
    <col min="3335" max="3335" width="14.140625" style="120" customWidth="1"/>
    <col min="3336" max="3336" width="10.28515625" style="120" customWidth="1"/>
    <col min="3337" max="3337" width="17.140625" style="120" customWidth="1"/>
    <col min="3338" max="3338" width="12" style="120" customWidth="1"/>
    <col min="3339" max="3339" width="14.140625" style="120" customWidth="1"/>
    <col min="3340" max="3340" width="10.28515625" style="120" customWidth="1"/>
    <col min="3341" max="3341" width="17.140625" style="120" customWidth="1"/>
    <col min="3342" max="3342" width="12" style="120" customWidth="1"/>
    <col min="3343" max="3343" width="10.7109375" style="120" customWidth="1"/>
    <col min="3344" max="3346" width="0" style="120" hidden="1" customWidth="1"/>
    <col min="3347" max="3574" width="9.140625" style="120"/>
    <col min="3575" max="3575" width="5.140625" style="120" customWidth="1"/>
    <col min="3576" max="3576" width="32.28515625" style="120" customWidth="1"/>
    <col min="3577" max="3579" width="10.28515625" style="120" customWidth="1"/>
    <col min="3580" max="3581" width="12.28515625" style="120" customWidth="1"/>
    <col min="3582" max="3582" width="11.28515625" style="120" customWidth="1"/>
    <col min="3583" max="3583" width="12.28515625" style="120" customWidth="1"/>
    <col min="3584" max="3584" width="11.28515625" style="120" customWidth="1"/>
    <col min="3585" max="3585" width="12.28515625" style="120" customWidth="1"/>
    <col min="3586" max="3586" width="11.28515625" style="120" customWidth="1"/>
    <col min="3587" max="3587" width="12.28515625" style="120" customWidth="1"/>
    <col min="3588" max="3588" width="11.28515625" style="120" customWidth="1"/>
    <col min="3589" max="3589" width="12.28515625" style="120" customWidth="1"/>
    <col min="3590" max="3590" width="11.28515625" style="120" customWidth="1"/>
    <col min="3591" max="3591" width="14.140625" style="120" customWidth="1"/>
    <col min="3592" max="3592" width="10.28515625" style="120" customWidth="1"/>
    <col min="3593" max="3593" width="17.140625" style="120" customWidth="1"/>
    <col min="3594" max="3594" width="12" style="120" customWidth="1"/>
    <col min="3595" max="3595" width="14.140625" style="120" customWidth="1"/>
    <col min="3596" max="3596" width="10.28515625" style="120" customWidth="1"/>
    <col min="3597" max="3597" width="17.140625" style="120" customWidth="1"/>
    <col min="3598" max="3598" width="12" style="120" customWidth="1"/>
    <col min="3599" max="3599" width="10.7109375" style="120" customWidth="1"/>
    <col min="3600" max="3602" width="0" style="120" hidden="1" customWidth="1"/>
    <col min="3603" max="3830" width="9.140625" style="120"/>
    <col min="3831" max="3831" width="5.140625" style="120" customWidth="1"/>
    <col min="3832" max="3832" width="32.28515625" style="120" customWidth="1"/>
    <col min="3833" max="3835" width="10.28515625" style="120" customWidth="1"/>
    <col min="3836" max="3837" width="12.28515625" style="120" customWidth="1"/>
    <col min="3838" max="3838" width="11.28515625" style="120" customWidth="1"/>
    <col min="3839" max="3839" width="12.28515625" style="120" customWidth="1"/>
    <col min="3840" max="3840" width="11.28515625" style="120" customWidth="1"/>
    <col min="3841" max="3841" width="12.28515625" style="120" customWidth="1"/>
    <col min="3842" max="3842" width="11.28515625" style="120" customWidth="1"/>
    <col min="3843" max="3843" width="12.28515625" style="120" customWidth="1"/>
    <col min="3844" max="3844" width="11.28515625" style="120" customWidth="1"/>
    <col min="3845" max="3845" width="12.28515625" style="120" customWidth="1"/>
    <col min="3846" max="3846" width="11.28515625" style="120" customWidth="1"/>
    <col min="3847" max="3847" width="14.140625" style="120" customWidth="1"/>
    <col min="3848" max="3848" width="10.28515625" style="120" customWidth="1"/>
    <col min="3849" max="3849" width="17.140625" style="120" customWidth="1"/>
    <col min="3850" max="3850" width="12" style="120" customWidth="1"/>
    <col min="3851" max="3851" width="14.140625" style="120" customWidth="1"/>
    <col min="3852" max="3852" width="10.28515625" style="120" customWidth="1"/>
    <col min="3853" max="3853" width="17.140625" style="120" customWidth="1"/>
    <col min="3854" max="3854" width="12" style="120" customWidth="1"/>
    <col min="3855" max="3855" width="10.7109375" style="120" customWidth="1"/>
    <col min="3856" max="3858" width="0" style="120" hidden="1" customWidth="1"/>
    <col min="3859" max="4086" width="9.140625" style="120"/>
    <col min="4087" max="4087" width="5.140625" style="120" customWidth="1"/>
    <col min="4088" max="4088" width="32.28515625" style="120" customWidth="1"/>
    <col min="4089" max="4091" width="10.28515625" style="120" customWidth="1"/>
    <col min="4092" max="4093" width="12.28515625" style="120" customWidth="1"/>
    <col min="4094" max="4094" width="11.28515625" style="120" customWidth="1"/>
    <col min="4095" max="4095" width="12.28515625" style="120" customWidth="1"/>
    <col min="4096" max="4096" width="11.28515625" style="120" customWidth="1"/>
    <col min="4097" max="4097" width="12.28515625" style="120" customWidth="1"/>
    <col min="4098" max="4098" width="11.28515625" style="120" customWidth="1"/>
    <col min="4099" max="4099" width="12.28515625" style="120" customWidth="1"/>
    <col min="4100" max="4100" width="11.28515625" style="120" customWidth="1"/>
    <col min="4101" max="4101" width="12.28515625" style="120" customWidth="1"/>
    <col min="4102" max="4102" width="11.28515625" style="120" customWidth="1"/>
    <col min="4103" max="4103" width="14.140625" style="120" customWidth="1"/>
    <col min="4104" max="4104" width="10.28515625" style="120" customWidth="1"/>
    <col min="4105" max="4105" width="17.140625" style="120" customWidth="1"/>
    <col min="4106" max="4106" width="12" style="120" customWidth="1"/>
    <col min="4107" max="4107" width="14.140625" style="120" customWidth="1"/>
    <col min="4108" max="4108" width="10.28515625" style="120" customWidth="1"/>
    <col min="4109" max="4109" width="17.140625" style="120" customWidth="1"/>
    <col min="4110" max="4110" width="12" style="120" customWidth="1"/>
    <col min="4111" max="4111" width="10.7109375" style="120" customWidth="1"/>
    <col min="4112" max="4114" width="0" style="120" hidden="1" customWidth="1"/>
    <col min="4115" max="4342" width="9.140625" style="120"/>
    <col min="4343" max="4343" width="5.140625" style="120" customWidth="1"/>
    <col min="4344" max="4344" width="32.28515625" style="120" customWidth="1"/>
    <col min="4345" max="4347" width="10.28515625" style="120" customWidth="1"/>
    <col min="4348" max="4349" width="12.28515625" style="120" customWidth="1"/>
    <col min="4350" max="4350" width="11.28515625" style="120" customWidth="1"/>
    <col min="4351" max="4351" width="12.28515625" style="120" customWidth="1"/>
    <col min="4352" max="4352" width="11.28515625" style="120" customWidth="1"/>
    <col min="4353" max="4353" width="12.28515625" style="120" customWidth="1"/>
    <col min="4354" max="4354" width="11.28515625" style="120" customWidth="1"/>
    <col min="4355" max="4355" width="12.28515625" style="120" customWidth="1"/>
    <col min="4356" max="4356" width="11.28515625" style="120" customWidth="1"/>
    <col min="4357" max="4357" width="12.28515625" style="120" customWidth="1"/>
    <col min="4358" max="4358" width="11.28515625" style="120" customWidth="1"/>
    <col min="4359" max="4359" width="14.140625" style="120" customWidth="1"/>
    <col min="4360" max="4360" width="10.28515625" style="120" customWidth="1"/>
    <col min="4361" max="4361" width="17.140625" style="120" customWidth="1"/>
    <col min="4362" max="4362" width="12" style="120" customWidth="1"/>
    <col min="4363" max="4363" width="14.140625" style="120" customWidth="1"/>
    <col min="4364" max="4364" width="10.28515625" style="120" customWidth="1"/>
    <col min="4365" max="4365" width="17.140625" style="120" customWidth="1"/>
    <col min="4366" max="4366" width="12" style="120" customWidth="1"/>
    <col min="4367" max="4367" width="10.7109375" style="120" customWidth="1"/>
    <col min="4368" max="4370" width="0" style="120" hidden="1" customWidth="1"/>
    <col min="4371" max="4598" width="9.140625" style="120"/>
    <col min="4599" max="4599" width="5.140625" style="120" customWidth="1"/>
    <col min="4600" max="4600" width="32.28515625" style="120" customWidth="1"/>
    <col min="4601" max="4603" width="10.28515625" style="120" customWidth="1"/>
    <col min="4604" max="4605" width="12.28515625" style="120" customWidth="1"/>
    <col min="4606" max="4606" width="11.28515625" style="120" customWidth="1"/>
    <col min="4607" max="4607" width="12.28515625" style="120" customWidth="1"/>
    <col min="4608" max="4608" width="11.28515625" style="120" customWidth="1"/>
    <col min="4609" max="4609" width="12.28515625" style="120" customWidth="1"/>
    <col min="4610" max="4610" width="11.28515625" style="120" customWidth="1"/>
    <col min="4611" max="4611" width="12.28515625" style="120" customWidth="1"/>
    <col min="4612" max="4612" width="11.28515625" style="120" customWidth="1"/>
    <col min="4613" max="4613" width="12.28515625" style="120" customWidth="1"/>
    <col min="4614" max="4614" width="11.28515625" style="120" customWidth="1"/>
    <col min="4615" max="4615" width="14.140625" style="120" customWidth="1"/>
    <col min="4616" max="4616" width="10.28515625" style="120" customWidth="1"/>
    <col min="4617" max="4617" width="17.140625" style="120" customWidth="1"/>
    <col min="4618" max="4618" width="12" style="120" customWidth="1"/>
    <col min="4619" max="4619" width="14.140625" style="120" customWidth="1"/>
    <col min="4620" max="4620" width="10.28515625" style="120" customWidth="1"/>
    <col min="4621" max="4621" width="17.140625" style="120" customWidth="1"/>
    <col min="4622" max="4622" width="12" style="120" customWidth="1"/>
    <col min="4623" max="4623" width="10.7109375" style="120" customWidth="1"/>
    <col min="4624" max="4626" width="0" style="120" hidden="1" customWidth="1"/>
    <col min="4627" max="4854" width="9.140625" style="120"/>
    <col min="4855" max="4855" width="5.140625" style="120" customWidth="1"/>
    <col min="4856" max="4856" width="32.28515625" style="120" customWidth="1"/>
    <col min="4857" max="4859" width="10.28515625" style="120" customWidth="1"/>
    <col min="4860" max="4861" width="12.28515625" style="120" customWidth="1"/>
    <col min="4862" max="4862" width="11.28515625" style="120" customWidth="1"/>
    <col min="4863" max="4863" width="12.28515625" style="120" customWidth="1"/>
    <col min="4864" max="4864" width="11.28515625" style="120" customWidth="1"/>
    <col min="4865" max="4865" width="12.28515625" style="120" customWidth="1"/>
    <col min="4866" max="4866" width="11.28515625" style="120" customWidth="1"/>
    <col min="4867" max="4867" width="12.28515625" style="120" customWidth="1"/>
    <col min="4868" max="4868" width="11.28515625" style="120" customWidth="1"/>
    <col min="4869" max="4869" width="12.28515625" style="120" customWidth="1"/>
    <col min="4870" max="4870" width="11.28515625" style="120" customWidth="1"/>
    <col min="4871" max="4871" width="14.140625" style="120" customWidth="1"/>
    <col min="4872" max="4872" width="10.28515625" style="120" customWidth="1"/>
    <col min="4873" max="4873" width="17.140625" style="120" customWidth="1"/>
    <col min="4874" max="4874" width="12" style="120" customWidth="1"/>
    <col min="4875" max="4875" width="14.140625" style="120" customWidth="1"/>
    <col min="4876" max="4876" width="10.28515625" style="120" customWidth="1"/>
    <col min="4877" max="4877" width="17.140625" style="120" customWidth="1"/>
    <col min="4878" max="4878" width="12" style="120" customWidth="1"/>
    <col min="4879" max="4879" width="10.7109375" style="120" customWidth="1"/>
    <col min="4880" max="4882" width="0" style="120" hidden="1" customWidth="1"/>
    <col min="4883" max="5110" width="9.140625" style="120"/>
    <col min="5111" max="5111" width="5.140625" style="120" customWidth="1"/>
    <col min="5112" max="5112" width="32.28515625" style="120" customWidth="1"/>
    <col min="5113" max="5115" width="10.28515625" style="120" customWidth="1"/>
    <col min="5116" max="5117" width="12.28515625" style="120" customWidth="1"/>
    <col min="5118" max="5118" width="11.28515625" style="120" customWidth="1"/>
    <col min="5119" max="5119" width="12.28515625" style="120" customWidth="1"/>
    <col min="5120" max="5120" width="11.28515625" style="120" customWidth="1"/>
    <col min="5121" max="5121" width="12.28515625" style="120" customWidth="1"/>
    <col min="5122" max="5122" width="11.28515625" style="120" customWidth="1"/>
    <col min="5123" max="5123" width="12.28515625" style="120" customWidth="1"/>
    <col min="5124" max="5124" width="11.28515625" style="120" customWidth="1"/>
    <col min="5125" max="5125" width="12.28515625" style="120" customWidth="1"/>
    <col min="5126" max="5126" width="11.28515625" style="120" customWidth="1"/>
    <col min="5127" max="5127" width="14.140625" style="120" customWidth="1"/>
    <col min="5128" max="5128" width="10.28515625" style="120" customWidth="1"/>
    <col min="5129" max="5129" width="17.140625" style="120" customWidth="1"/>
    <col min="5130" max="5130" width="12" style="120" customWidth="1"/>
    <col min="5131" max="5131" width="14.140625" style="120" customWidth="1"/>
    <col min="5132" max="5132" width="10.28515625" style="120" customWidth="1"/>
    <col min="5133" max="5133" width="17.140625" style="120" customWidth="1"/>
    <col min="5134" max="5134" width="12" style="120" customWidth="1"/>
    <col min="5135" max="5135" width="10.7109375" style="120" customWidth="1"/>
    <col min="5136" max="5138" width="0" style="120" hidden="1" customWidth="1"/>
    <col min="5139" max="5366" width="9.140625" style="120"/>
    <col min="5367" max="5367" width="5.140625" style="120" customWidth="1"/>
    <col min="5368" max="5368" width="32.28515625" style="120" customWidth="1"/>
    <col min="5369" max="5371" width="10.28515625" style="120" customWidth="1"/>
    <col min="5372" max="5373" width="12.28515625" style="120" customWidth="1"/>
    <col min="5374" max="5374" width="11.28515625" style="120" customWidth="1"/>
    <col min="5375" max="5375" width="12.28515625" style="120" customWidth="1"/>
    <col min="5376" max="5376" width="11.28515625" style="120" customWidth="1"/>
    <col min="5377" max="5377" width="12.28515625" style="120" customWidth="1"/>
    <col min="5378" max="5378" width="11.28515625" style="120" customWidth="1"/>
    <col min="5379" max="5379" width="12.28515625" style="120" customWidth="1"/>
    <col min="5380" max="5380" width="11.28515625" style="120" customWidth="1"/>
    <col min="5381" max="5381" width="12.28515625" style="120" customWidth="1"/>
    <col min="5382" max="5382" width="11.28515625" style="120" customWidth="1"/>
    <col min="5383" max="5383" width="14.140625" style="120" customWidth="1"/>
    <col min="5384" max="5384" width="10.28515625" style="120" customWidth="1"/>
    <col min="5385" max="5385" width="17.140625" style="120" customWidth="1"/>
    <col min="5386" max="5386" width="12" style="120" customWidth="1"/>
    <col min="5387" max="5387" width="14.140625" style="120" customWidth="1"/>
    <col min="5388" max="5388" width="10.28515625" style="120" customWidth="1"/>
    <col min="5389" max="5389" width="17.140625" style="120" customWidth="1"/>
    <col min="5390" max="5390" width="12" style="120" customWidth="1"/>
    <col min="5391" max="5391" width="10.7109375" style="120" customWidth="1"/>
    <col min="5392" max="5394" width="0" style="120" hidden="1" customWidth="1"/>
    <col min="5395" max="5622" width="9.140625" style="120"/>
    <col min="5623" max="5623" width="5.140625" style="120" customWidth="1"/>
    <col min="5624" max="5624" width="32.28515625" style="120" customWidth="1"/>
    <col min="5625" max="5627" width="10.28515625" style="120" customWidth="1"/>
    <col min="5628" max="5629" width="12.28515625" style="120" customWidth="1"/>
    <col min="5630" max="5630" width="11.28515625" style="120" customWidth="1"/>
    <col min="5631" max="5631" width="12.28515625" style="120" customWidth="1"/>
    <col min="5632" max="5632" width="11.28515625" style="120" customWidth="1"/>
    <col min="5633" max="5633" width="12.28515625" style="120" customWidth="1"/>
    <col min="5634" max="5634" width="11.28515625" style="120" customWidth="1"/>
    <col min="5635" max="5635" width="12.28515625" style="120" customWidth="1"/>
    <col min="5636" max="5636" width="11.28515625" style="120" customWidth="1"/>
    <col min="5637" max="5637" width="12.28515625" style="120" customWidth="1"/>
    <col min="5638" max="5638" width="11.28515625" style="120" customWidth="1"/>
    <col min="5639" max="5639" width="14.140625" style="120" customWidth="1"/>
    <col min="5640" max="5640" width="10.28515625" style="120" customWidth="1"/>
    <col min="5641" max="5641" width="17.140625" style="120" customWidth="1"/>
    <col min="5642" max="5642" width="12" style="120" customWidth="1"/>
    <col min="5643" max="5643" width="14.140625" style="120" customWidth="1"/>
    <col min="5644" max="5644" width="10.28515625" style="120" customWidth="1"/>
    <col min="5645" max="5645" width="17.140625" style="120" customWidth="1"/>
    <col min="5646" max="5646" width="12" style="120" customWidth="1"/>
    <col min="5647" max="5647" width="10.7109375" style="120" customWidth="1"/>
    <col min="5648" max="5650" width="0" style="120" hidden="1" customWidth="1"/>
    <col min="5651" max="5878" width="9.140625" style="120"/>
    <col min="5879" max="5879" width="5.140625" style="120" customWidth="1"/>
    <col min="5880" max="5880" width="32.28515625" style="120" customWidth="1"/>
    <col min="5881" max="5883" width="10.28515625" style="120" customWidth="1"/>
    <col min="5884" max="5885" width="12.28515625" style="120" customWidth="1"/>
    <col min="5886" max="5886" width="11.28515625" style="120" customWidth="1"/>
    <col min="5887" max="5887" width="12.28515625" style="120" customWidth="1"/>
    <col min="5888" max="5888" width="11.28515625" style="120" customWidth="1"/>
    <col min="5889" max="5889" width="12.28515625" style="120" customWidth="1"/>
    <col min="5890" max="5890" width="11.28515625" style="120" customWidth="1"/>
    <col min="5891" max="5891" width="12.28515625" style="120" customWidth="1"/>
    <col min="5892" max="5892" width="11.28515625" style="120" customWidth="1"/>
    <col min="5893" max="5893" width="12.28515625" style="120" customWidth="1"/>
    <col min="5894" max="5894" width="11.28515625" style="120" customWidth="1"/>
    <col min="5895" max="5895" width="14.140625" style="120" customWidth="1"/>
    <col min="5896" max="5896" width="10.28515625" style="120" customWidth="1"/>
    <col min="5897" max="5897" width="17.140625" style="120" customWidth="1"/>
    <col min="5898" max="5898" width="12" style="120" customWidth="1"/>
    <col min="5899" max="5899" width="14.140625" style="120" customWidth="1"/>
    <col min="5900" max="5900" width="10.28515625" style="120" customWidth="1"/>
    <col min="5901" max="5901" width="17.140625" style="120" customWidth="1"/>
    <col min="5902" max="5902" width="12" style="120" customWidth="1"/>
    <col min="5903" max="5903" width="10.7109375" style="120" customWidth="1"/>
    <col min="5904" max="5906" width="0" style="120" hidden="1" customWidth="1"/>
    <col min="5907" max="6134" width="9.140625" style="120"/>
    <col min="6135" max="6135" width="5.140625" style="120" customWidth="1"/>
    <col min="6136" max="6136" width="32.28515625" style="120" customWidth="1"/>
    <col min="6137" max="6139" width="10.28515625" style="120" customWidth="1"/>
    <col min="6140" max="6141" width="12.28515625" style="120" customWidth="1"/>
    <col min="6142" max="6142" width="11.28515625" style="120" customWidth="1"/>
    <col min="6143" max="6143" width="12.28515625" style="120" customWidth="1"/>
    <col min="6144" max="6144" width="11.28515625" style="120" customWidth="1"/>
    <col min="6145" max="6145" width="12.28515625" style="120" customWidth="1"/>
    <col min="6146" max="6146" width="11.28515625" style="120" customWidth="1"/>
    <col min="6147" max="6147" width="12.28515625" style="120" customWidth="1"/>
    <col min="6148" max="6148" width="11.28515625" style="120" customWidth="1"/>
    <col min="6149" max="6149" width="12.28515625" style="120" customWidth="1"/>
    <col min="6150" max="6150" width="11.28515625" style="120" customWidth="1"/>
    <col min="6151" max="6151" width="14.140625" style="120" customWidth="1"/>
    <col min="6152" max="6152" width="10.28515625" style="120" customWidth="1"/>
    <col min="6153" max="6153" width="17.140625" style="120" customWidth="1"/>
    <col min="6154" max="6154" width="12" style="120" customWidth="1"/>
    <col min="6155" max="6155" width="14.140625" style="120" customWidth="1"/>
    <col min="6156" max="6156" width="10.28515625" style="120" customWidth="1"/>
    <col min="6157" max="6157" width="17.140625" style="120" customWidth="1"/>
    <col min="6158" max="6158" width="12" style="120" customWidth="1"/>
    <col min="6159" max="6159" width="10.7109375" style="120" customWidth="1"/>
    <col min="6160" max="6162" width="0" style="120" hidden="1" customWidth="1"/>
    <col min="6163" max="6390" width="9.140625" style="120"/>
    <col min="6391" max="6391" width="5.140625" style="120" customWidth="1"/>
    <col min="6392" max="6392" width="32.28515625" style="120" customWidth="1"/>
    <col min="6393" max="6395" width="10.28515625" style="120" customWidth="1"/>
    <col min="6396" max="6397" width="12.28515625" style="120" customWidth="1"/>
    <col min="6398" max="6398" width="11.28515625" style="120" customWidth="1"/>
    <col min="6399" max="6399" width="12.28515625" style="120" customWidth="1"/>
    <col min="6400" max="6400" width="11.28515625" style="120" customWidth="1"/>
    <col min="6401" max="6401" width="12.28515625" style="120" customWidth="1"/>
    <col min="6402" max="6402" width="11.28515625" style="120" customWidth="1"/>
    <col min="6403" max="6403" width="12.28515625" style="120" customWidth="1"/>
    <col min="6404" max="6404" width="11.28515625" style="120" customWidth="1"/>
    <col min="6405" max="6405" width="12.28515625" style="120" customWidth="1"/>
    <col min="6406" max="6406" width="11.28515625" style="120" customWidth="1"/>
    <col min="6407" max="6407" width="14.140625" style="120" customWidth="1"/>
    <col min="6408" max="6408" width="10.28515625" style="120" customWidth="1"/>
    <col min="6409" max="6409" width="17.140625" style="120" customWidth="1"/>
    <col min="6410" max="6410" width="12" style="120" customWidth="1"/>
    <col min="6411" max="6411" width="14.140625" style="120" customWidth="1"/>
    <col min="6412" max="6412" width="10.28515625" style="120" customWidth="1"/>
    <col min="6413" max="6413" width="17.140625" style="120" customWidth="1"/>
    <col min="6414" max="6414" width="12" style="120" customWidth="1"/>
    <col min="6415" max="6415" width="10.7109375" style="120" customWidth="1"/>
    <col min="6416" max="6418" width="0" style="120" hidden="1" customWidth="1"/>
    <col min="6419" max="6646" width="9.140625" style="120"/>
    <col min="6647" max="6647" width="5.140625" style="120" customWidth="1"/>
    <col min="6648" max="6648" width="32.28515625" style="120" customWidth="1"/>
    <col min="6649" max="6651" width="10.28515625" style="120" customWidth="1"/>
    <col min="6652" max="6653" width="12.28515625" style="120" customWidth="1"/>
    <col min="6654" max="6654" width="11.28515625" style="120" customWidth="1"/>
    <col min="6655" max="6655" width="12.28515625" style="120" customWidth="1"/>
    <col min="6656" max="6656" width="11.28515625" style="120" customWidth="1"/>
    <col min="6657" max="6657" width="12.28515625" style="120" customWidth="1"/>
    <col min="6658" max="6658" width="11.28515625" style="120" customWidth="1"/>
    <col min="6659" max="6659" width="12.28515625" style="120" customWidth="1"/>
    <col min="6660" max="6660" width="11.28515625" style="120" customWidth="1"/>
    <col min="6661" max="6661" width="12.28515625" style="120" customWidth="1"/>
    <col min="6662" max="6662" width="11.28515625" style="120" customWidth="1"/>
    <col min="6663" max="6663" width="14.140625" style="120" customWidth="1"/>
    <col min="6664" max="6664" width="10.28515625" style="120" customWidth="1"/>
    <col min="6665" max="6665" width="17.140625" style="120" customWidth="1"/>
    <col min="6666" max="6666" width="12" style="120" customWidth="1"/>
    <col min="6667" max="6667" width="14.140625" style="120" customWidth="1"/>
    <col min="6668" max="6668" width="10.28515625" style="120" customWidth="1"/>
    <col min="6669" max="6669" width="17.140625" style="120" customWidth="1"/>
    <col min="6670" max="6670" width="12" style="120" customWidth="1"/>
    <col min="6671" max="6671" width="10.7109375" style="120" customWidth="1"/>
    <col min="6672" max="6674" width="0" style="120" hidden="1" customWidth="1"/>
    <col min="6675" max="6902" width="9.140625" style="120"/>
    <col min="6903" max="6903" width="5.140625" style="120" customWidth="1"/>
    <col min="6904" max="6904" width="32.28515625" style="120" customWidth="1"/>
    <col min="6905" max="6907" width="10.28515625" style="120" customWidth="1"/>
    <col min="6908" max="6909" width="12.28515625" style="120" customWidth="1"/>
    <col min="6910" max="6910" width="11.28515625" style="120" customWidth="1"/>
    <col min="6911" max="6911" width="12.28515625" style="120" customWidth="1"/>
    <col min="6912" max="6912" width="11.28515625" style="120" customWidth="1"/>
    <col min="6913" max="6913" width="12.28515625" style="120" customWidth="1"/>
    <col min="6914" max="6914" width="11.28515625" style="120" customWidth="1"/>
    <col min="6915" max="6915" width="12.28515625" style="120" customWidth="1"/>
    <col min="6916" max="6916" width="11.28515625" style="120" customWidth="1"/>
    <col min="6917" max="6917" width="12.28515625" style="120" customWidth="1"/>
    <col min="6918" max="6918" width="11.28515625" style="120" customWidth="1"/>
    <col min="6919" max="6919" width="14.140625" style="120" customWidth="1"/>
    <col min="6920" max="6920" width="10.28515625" style="120" customWidth="1"/>
    <col min="6921" max="6921" width="17.140625" style="120" customWidth="1"/>
    <col min="6922" max="6922" width="12" style="120" customWidth="1"/>
    <col min="6923" max="6923" width="14.140625" style="120" customWidth="1"/>
    <col min="6924" max="6924" width="10.28515625" style="120" customWidth="1"/>
    <col min="6925" max="6925" width="17.140625" style="120" customWidth="1"/>
    <col min="6926" max="6926" width="12" style="120" customWidth="1"/>
    <col min="6927" max="6927" width="10.7109375" style="120" customWidth="1"/>
    <col min="6928" max="6930" width="0" style="120" hidden="1" customWidth="1"/>
    <col min="6931" max="7158" width="9.140625" style="120"/>
    <col min="7159" max="7159" width="5.140625" style="120" customWidth="1"/>
    <col min="7160" max="7160" width="32.28515625" style="120" customWidth="1"/>
    <col min="7161" max="7163" width="10.28515625" style="120" customWidth="1"/>
    <col min="7164" max="7165" width="12.28515625" style="120" customWidth="1"/>
    <col min="7166" max="7166" width="11.28515625" style="120" customWidth="1"/>
    <col min="7167" max="7167" width="12.28515625" style="120" customWidth="1"/>
    <col min="7168" max="7168" width="11.28515625" style="120" customWidth="1"/>
    <col min="7169" max="7169" width="12.28515625" style="120" customWidth="1"/>
    <col min="7170" max="7170" width="11.28515625" style="120" customWidth="1"/>
    <col min="7171" max="7171" width="12.28515625" style="120" customWidth="1"/>
    <col min="7172" max="7172" width="11.28515625" style="120" customWidth="1"/>
    <col min="7173" max="7173" width="12.28515625" style="120" customWidth="1"/>
    <col min="7174" max="7174" width="11.28515625" style="120" customWidth="1"/>
    <col min="7175" max="7175" width="14.140625" style="120" customWidth="1"/>
    <col min="7176" max="7176" width="10.28515625" style="120" customWidth="1"/>
    <col min="7177" max="7177" width="17.140625" style="120" customWidth="1"/>
    <col min="7178" max="7178" width="12" style="120" customWidth="1"/>
    <col min="7179" max="7179" width="14.140625" style="120" customWidth="1"/>
    <col min="7180" max="7180" width="10.28515625" style="120" customWidth="1"/>
    <col min="7181" max="7181" width="17.140625" style="120" customWidth="1"/>
    <col min="7182" max="7182" width="12" style="120" customWidth="1"/>
    <col min="7183" max="7183" width="10.7109375" style="120" customWidth="1"/>
    <col min="7184" max="7186" width="0" style="120" hidden="1" customWidth="1"/>
    <col min="7187" max="7414" width="9.140625" style="120"/>
    <col min="7415" max="7415" width="5.140625" style="120" customWidth="1"/>
    <col min="7416" max="7416" width="32.28515625" style="120" customWidth="1"/>
    <col min="7417" max="7419" width="10.28515625" style="120" customWidth="1"/>
    <col min="7420" max="7421" width="12.28515625" style="120" customWidth="1"/>
    <col min="7422" max="7422" width="11.28515625" style="120" customWidth="1"/>
    <col min="7423" max="7423" width="12.28515625" style="120" customWidth="1"/>
    <col min="7424" max="7424" width="11.28515625" style="120" customWidth="1"/>
    <col min="7425" max="7425" width="12.28515625" style="120" customWidth="1"/>
    <col min="7426" max="7426" width="11.28515625" style="120" customWidth="1"/>
    <col min="7427" max="7427" width="12.28515625" style="120" customWidth="1"/>
    <col min="7428" max="7428" width="11.28515625" style="120" customWidth="1"/>
    <col min="7429" max="7429" width="12.28515625" style="120" customWidth="1"/>
    <col min="7430" max="7430" width="11.28515625" style="120" customWidth="1"/>
    <col min="7431" max="7431" width="14.140625" style="120" customWidth="1"/>
    <col min="7432" max="7432" width="10.28515625" style="120" customWidth="1"/>
    <col min="7433" max="7433" width="17.140625" style="120" customWidth="1"/>
    <col min="7434" max="7434" width="12" style="120" customWidth="1"/>
    <col min="7435" max="7435" width="14.140625" style="120" customWidth="1"/>
    <col min="7436" max="7436" width="10.28515625" style="120" customWidth="1"/>
    <col min="7437" max="7437" width="17.140625" style="120" customWidth="1"/>
    <col min="7438" max="7438" width="12" style="120" customWidth="1"/>
    <col min="7439" max="7439" width="10.7109375" style="120" customWidth="1"/>
    <col min="7440" max="7442" width="0" style="120" hidden="1" customWidth="1"/>
    <col min="7443" max="7670" width="9.140625" style="120"/>
    <col min="7671" max="7671" width="5.140625" style="120" customWidth="1"/>
    <col min="7672" max="7672" width="32.28515625" style="120" customWidth="1"/>
    <col min="7673" max="7675" width="10.28515625" style="120" customWidth="1"/>
    <col min="7676" max="7677" width="12.28515625" style="120" customWidth="1"/>
    <col min="7678" max="7678" width="11.28515625" style="120" customWidth="1"/>
    <col min="7679" max="7679" width="12.28515625" style="120" customWidth="1"/>
    <col min="7680" max="7680" width="11.28515625" style="120" customWidth="1"/>
    <col min="7681" max="7681" width="12.28515625" style="120" customWidth="1"/>
    <col min="7682" max="7682" width="11.28515625" style="120" customWidth="1"/>
    <col min="7683" max="7683" width="12.28515625" style="120" customWidth="1"/>
    <col min="7684" max="7684" width="11.28515625" style="120" customWidth="1"/>
    <col min="7685" max="7685" width="12.28515625" style="120" customWidth="1"/>
    <col min="7686" max="7686" width="11.28515625" style="120" customWidth="1"/>
    <col min="7687" max="7687" width="14.140625" style="120" customWidth="1"/>
    <col min="7688" max="7688" width="10.28515625" style="120" customWidth="1"/>
    <col min="7689" max="7689" width="17.140625" style="120" customWidth="1"/>
    <col min="7690" max="7690" width="12" style="120" customWidth="1"/>
    <col min="7691" max="7691" width="14.140625" style="120" customWidth="1"/>
    <col min="7692" max="7692" width="10.28515625" style="120" customWidth="1"/>
    <col min="7693" max="7693" width="17.140625" style="120" customWidth="1"/>
    <col min="7694" max="7694" width="12" style="120" customWidth="1"/>
    <col min="7695" max="7695" width="10.7109375" style="120" customWidth="1"/>
    <col min="7696" max="7698" width="0" style="120" hidden="1" customWidth="1"/>
    <col min="7699" max="7926" width="9.140625" style="120"/>
    <col min="7927" max="7927" width="5.140625" style="120" customWidth="1"/>
    <col min="7928" max="7928" width="32.28515625" style="120" customWidth="1"/>
    <col min="7929" max="7931" width="10.28515625" style="120" customWidth="1"/>
    <col min="7932" max="7933" width="12.28515625" style="120" customWidth="1"/>
    <col min="7934" max="7934" width="11.28515625" style="120" customWidth="1"/>
    <col min="7935" max="7935" width="12.28515625" style="120" customWidth="1"/>
    <col min="7936" max="7936" width="11.28515625" style="120" customWidth="1"/>
    <col min="7937" max="7937" width="12.28515625" style="120" customWidth="1"/>
    <col min="7938" max="7938" width="11.28515625" style="120" customWidth="1"/>
    <col min="7939" max="7939" width="12.28515625" style="120" customWidth="1"/>
    <col min="7940" max="7940" width="11.28515625" style="120" customWidth="1"/>
    <col min="7941" max="7941" width="12.28515625" style="120" customWidth="1"/>
    <col min="7942" max="7942" width="11.28515625" style="120" customWidth="1"/>
    <col min="7943" max="7943" width="14.140625" style="120" customWidth="1"/>
    <col min="7944" max="7944" width="10.28515625" style="120" customWidth="1"/>
    <col min="7945" max="7945" width="17.140625" style="120" customWidth="1"/>
    <col min="7946" max="7946" width="12" style="120" customWidth="1"/>
    <col min="7947" max="7947" width="14.140625" style="120" customWidth="1"/>
    <col min="7948" max="7948" width="10.28515625" style="120" customWidth="1"/>
    <col min="7949" max="7949" width="17.140625" style="120" customWidth="1"/>
    <col min="7950" max="7950" width="12" style="120" customWidth="1"/>
    <col min="7951" max="7951" width="10.7109375" style="120" customWidth="1"/>
    <col min="7952" max="7954" width="0" style="120" hidden="1" customWidth="1"/>
    <col min="7955" max="8182" width="9.140625" style="120"/>
    <col min="8183" max="8183" width="5.140625" style="120" customWidth="1"/>
    <col min="8184" max="8184" width="32.28515625" style="120" customWidth="1"/>
    <col min="8185" max="8187" width="10.28515625" style="120" customWidth="1"/>
    <col min="8188" max="8189" width="12.28515625" style="120" customWidth="1"/>
    <col min="8190" max="8190" width="11.28515625" style="120" customWidth="1"/>
    <col min="8191" max="8191" width="12.28515625" style="120" customWidth="1"/>
    <col min="8192" max="8192" width="11.28515625" style="120" customWidth="1"/>
    <col min="8193" max="8193" width="12.28515625" style="120" customWidth="1"/>
    <col min="8194" max="8194" width="11.28515625" style="120" customWidth="1"/>
    <col min="8195" max="8195" width="12.28515625" style="120" customWidth="1"/>
    <col min="8196" max="8196" width="11.28515625" style="120" customWidth="1"/>
    <col min="8197" max="8197" width="12.28515625" style="120" customWidth="1"/>
    <col min="8198" max="8198" width="11.28515625" style="120" customWidth="1"/>
    <col min="8199" max="8199" width="14.140625" style="120" customWidth="1"/>
    <col min="8200" max="8200" width="10.28515625" style="120" customWidth="1"/>
    <col min="8201" max="8201" width="17.140625" style="120" customWidth="1"/>
    <col min="8202" max="8202" width="12" style="120" customWidth="1"/>
    <col min="8203" max="8203" width="14.140625" style="120" customWidth="1"/>
    <col min="8204" max="8204" width="10.28515625" style="120" customWidth="1"/>
    <col min="8205" max="8205" width="17.140625" style="120" customWidth="1"/>
    <col min="8206" max="8206" width="12" style="120" customWidth="1"/>
    <col min="8207" max="8207" width="10.7109375" style="120" customWidth="1"/>
    <col min="8208" max="8210" width="0" style="120" hidden="1" customWidth="1"/>
    <col min="8211" max="8438" width="9.140625" style="120"/>
    <col min="8439" max="8439" width="5.140625" style="120" customWidth="1"/>
    <col min="8440" max="8440" width="32.28515625" style="120" customWidth="1"/>
    <col min="8441" max="8443" width="10.28515625" style="120" customWidth="1"/>
    <col min="8444" max="8445" width="12.28515625" style="120" customWidth="1"/>
    <col min="8446" max="8446" width="11.28515625" style="120" customWidth="1"/>
    <col min="8447" max="8447" width="12.28515625" style="120" customWidth="1"/>
    <col min="8448" max="8448" width="11.28515625" style="120" customWidth="1"/>
    <col min="8449" max="8449" width="12.28515625" style="120" customWidth="1"/>
    <col min="8450" max="8450" width="11.28515625" style="120" customWidth="1"/>
    <col min="8451" max="8451" width="12.28515625" style="120" customWidth="1"/>
    <col min="8452" max="8452" width="11.28515625" style="120" customWidth="1"/>
    <col min="8453" max="8453" width="12.28515625" style="120" customWidth="1"/>
    <col min="8454" max="8454" width="11.28515625" style="120" customWidth="1"/>
    <col min="8455" max="8455" width="14.140625" style="120" customWidth="1"/>
    <col min="8456" max="8456" width="10.28515625" style="120" customWidth="1"/>
    <col min="8457" max="8457" width="17.140625" style="120" customWidth="1"/>
    <col min="8458" max="8458" width="12" style="120" customWidth="1"/>
    <col min="8459" max="8459" width="14.140625" style="120" customWidth="1"/>
    <col min="8460" max="8460" width="10.28515625" style="120" customWidth="1"/>
    <col min="8461" max="8461" width="17.140625" style="120" customWidth="1"/>
    <col min="8462" max="8462" width="12" style="120" customWidth="1"/>
    <col min="8463" max="8463" width="10.7109375" style="120" customWidth="1"/>
    <col min="8464" max="8466" width="0" style="120" hidden="1" customWidth="1"/>
    <col min="8467" max="8694" width="9.140625" style="120"/>
    <col min="8695" max="8695" width="5.140625" style="120" customWidth="1"/>
    <col min="8696" max="8696" width="32.28515625" style="120" customWidth="1"/>
    <col min="8697" max="8699" width="10.28515625" style="120" customWidth="1"/>
    <col min="8700" max="8701" width="12.28515625" style="120" customWidth="1"/>
    <col min="8702" max="8702" width="11.28515625" style="120" customWidth="1"/>
    <col min="8703" max="8703" width="12.28515625" style="120" customWidth="1"/>
    <col min="8704" max="8704" width="11.28515625" style="120" customWidth="1"/>
    <col min="8705" max="8705" width="12.28515625" style="120" customWidth="1"/>
    <col min="8706" max="8706" width="11.28515625" style="120" customWidth="1"/>
    <col min="8707" max="8707" width="12.28515625" style="120" customWidth="1"/>
    <col min="8708" max="8708" width="11.28515625" style="120" customWidth="1"/>
    <col min="8709" max="8709" width="12.28515625" style="120" customWidth="1"/>
    <col min="8710" max="8710" width="11.28515625" style="120" customWidth="1"/>
    <col min="8711" max="8711" width="14.140625" style="120" customWidth="1"/>
    <col min="8712" max="8712" width="10.28515625" style="120" customWidth="1"/>
    <col min="8713" max="8713" width="17.140625" style="120" customWidth="1"/>
    <col min="8714" max="8714" width="12" style="120" customWidth="1"/>
    <col min="8715" max="8715" width="14.140625" style="120" customWidth="1"/>
    <col min="8716" max="8716" width="10.28515625" style="120" customWidth="1"/>
    <col min="8717" max="8717" width="17.140625" style="120" customWidth="1"/>
    <col min="8718" max="8718" width="12" style="120" customWidth="1"/>
    <col min="8719" max="8719" width="10.7109375" style="120" customWidth="1"/>
    <col min="8720" max="8722" width="0" style="120" hidden="1" customWidth="1"/>
    <col min="8723" max="8950" width="9.140625" style="120"/>
    <col min="8951" max="8951" width="5.140625" style="120" customWidth="1"/>
    <col min="8952" max="8952" width="32.28515625" style="120" customWidth="1"/>
    <col min="8953" max="8955" width="10.28515625" style="120" customWidth="1"/>
    <col min="8956" max="8957" width="12.28515625" style="120" customWidth="1"/>
    <col min="8958" max="8958" width="11.28515625" style="120" customWidth="1"/>
    <col min="8959" max="8959" width="12.28515625" style="120" customWidth="1"/>
    <col min="8960" max="8960" width="11.28515625" style="120" customWidth="1"/>
    <col min="8961" max="8961" width="12.28515625" style="120" customWidth="1"/>
    <col min="8962" max="8962" width="11.28515625" style="120" customWidth="1"/>
    <col min="8963" max="8963" width="12.28515625" style="120" customWidth="1"/>
    <col min="8964" max="8964" width="11.28515625" style="120" customWidth="1"/>
    <col min="8965" max="8965" width="12.28515625" style="120" customWidth="1"/>
    <col min="8966" max="8966" width="11.28515625" style="120" customWidth="1"/>
    <col min="8967" max="8967" width="14.140625" style="120" customWidth="1"/>
    <col min="8968" max="8968" width="10.28515625" style="120" customWidth="1"/>
    <col min="8969" max="8969" width="17.140625" style="120" customWidth="1"/>
    <col min="8970" max="8970" width="12" style="120" customWidth="1"/>
    <col min="8971" max="8971" width="14.140625" style="120" customWidth="1"/>
    <col min="8972" max="8972" width="10.28515625" style="120" customWidth="1"/>
    <col min="8973" max="8973" width="17.140625" style="120" customWidth="1"/>
    <col min="8974" max="8974" width="12" style="120" customWidth="1"/>
    <col min="8975" max="8975" width="10.7109375" style="120" customWidth="1"/>
    <col min="8976" max="8978" width="0" style="120" hidden="1" customWidth="1"/>
    <col min="8979" max="9206" width="9.140625" style="120"/>
    <col min="9207" max="9207" width="5.140625" style="120" customWidth="1"/>
    <col min="9208" max="9208" width="32.28515625" style="120" customWidth="1"/>
    <col min="9209" max="9211" width="10.28515625" style="120" customWidth="1"/>
    <col min="9212" max="9213" width="12.28515625" style="120" customWidth="1"/>
    <col min="9214" max="9214" width="11.28515625" style="120" customWidth="1"/>
    <col min="9215" max="9215" width="12.28515625" style="120" customWidth="1"/>
    <col min="9216" max="9216" width="11.28515625" style="120" customWidth="1"/>
    <col min="9217" max="9217" width="12.28515625" style="120" customWidth="1"/>
    <col min="9218" max="9218" width="11.28515625" style="120" customWidth="1"/>
    <col min="9219" max="9219" width="12.28515625" style="120" customWidth="1"/>
    <col min="9220" max="9220" width="11.28515625" style="120" customWidth="1"/>
    <col min="9221" max="9221" width="12.28515625" style="120" customWidth="1"/>
    <col min="9222" max="9222" width="11.28515625" style="120" customWidth="1"/>
    <col min="9223" max="9223" width="14.140625" style="120" customWidth="1"/>
    <col min="9224" max="9224" width="10.28515625" style="120" customWidth="1"/>
    <col min="9225" max="9225" width="17.140625" style="120" customWidth="1"/>
    <col min="9226" max="9226" width="12" style="120" customWidth="1"/>
    <col min="9227" max="9227" width="14.140625" style="120" customWidth="1"/>
    <col min="9228" max="9228" width="10.28515625" style="120" customWidth="1"/>
    <col min="9229" max="9229" width="17.140625" style="120" customWidth="1"/>
    <col min="9230" max="9230" width="12" style="120" customWidth="1"/>
    <col min="9231" max="9231" width="10.7109375" style="120" customWidth="1"/>
    <col min="9232" max="9234" width="0" style="120" hidden="1" customWidth="1"/>
    <col min="9235" max="9462" width="9.140625" style="120"/>
    <col min="9463" max="9463" width="5.140625" style="120" customWidth="1"/>
    <col min="9464" max="9464" width="32.28515625" style="120" customWidth="1"/>
    <col min="9465" max="9467" width="10.28515625" style="120" customWidth="1"/>
    <col min="9468" max="9469" width="12.28515625" style="120" customWidth="1"/>
    <col min="9470" max="9470" width="11.28515625" style="120" customWidth="1"/>
    <col min="9471" max="9471" width="12.28515625" style="120" customWidth="1"/>
    <col min="9472" max="9472" width="11.28515625" style="120" customWidth="1"/>
    <col min="9473" max="9473" width="12.28515625" style="120" customWidth="1"/>
    <col min="9474" max="9474" width="11.28515625" style="120" customWidth="1"/>
    <col min="9475" max="9475" width="12.28515625" style="120" customWidth="1"/>
    <col min="9476" max="9476" width="11.28515625" style="120" customWidth="1"/>
    <col min="9477" max="9477" width="12.28515625" style="120" customWidth="1"/>
    <col min="9478" max="9478" width="11.28515625" style="120" customWidth="1"/>
    <col min="9479" max="9479" width="14.140625" style="120" customWidth="1"/>
    <col min="9480" max="9480" width="10.28515625" style="120" customWidth="1"/>
    <col min="9481" max="9481" width="17.140625" style="120" customWidth="1"/>
    <col min="9482" max="9482" width="12" style="120" customWidth="1"/>
    <col min="9483" max="9483" width="14.140625" style="120" customWidth="1"/>
    <col min="9484" max="9484" width="10.28515625" style="120" customWidth="1"/>
    <col min="9485" max="9485" width="17.140625" style="120" customWidth="1"/>
    <col min="9486" max="9486" width="12" style="120" customWidth="1"/>
    <col min="9487" max="9487" width="10.7109375" style="120" customWidth="1"/>
    <col min="9488" max="9490" width="0" style="120" hidden="1" customWidth="1"/>
    <col min="9491" max="9718" width="9.140625" style="120"/>
    <col min="9719" max="9719" width="5.140625" style="120" customWidth="1"/>
    <col min="9720" max="9720" width="32.28515625" style="120" customWidth="1"/>
    <col min="9721" max="9723" width="10.28515625" style="120" customWidth="1"/>
    <col min="9724" max="9725" width="12.28515625" style="120" customWidth="1"/>
    <col min="9726" max="9726" width="11.28515625" style="120" customWidth="1"/>
    <col min="9727" max="9727" width="12.28515625" style="120" customWidth="1"/>
    <col min="9728" max="9728" width="11.28515625" style="120" customWidth="1"/>
    <col min="9729" max="9729" width="12.28515625" style="120" customWidth="1"/>
    <col min="9730" max="9730" width="11.28515625" style="120" customWidth="1"/>
    <col min="9731" max="9731" width="12.28515625" style="120" customWidth="1"/>
    <col min="9732" max="9732" width="11.28515625" style="120" customWidth="1"/>
    <col min="9733" max="9733" width="12.28515625" style="120" customWidth="1"/>
    <col min="9734" max="9734" width="11.28515625" style="120" customWidth="1"/>
    <col min="9735" max="9735" width="14.140625" style="120" customWidth="1"/>
    <col min="9736" max="9736" width="10.28515625" style="120" customWidth="1"/>
    <col min="9737" max="9737" width="17.140625" style="120" customWidth="1"/>
    <col min="9738" max="9738" width="12" style="120" customWidth="1"/>
    <col min="9739" max="9739" width="14.140625" style="120" customWidth="1"/>
    <col min="9740" max="9740" width="10.28515625" style="120" customWidth="1"/>
    <col min="9741" max="9741" width="17.140625" style="120" customWidth="1"/>
    <col min="9742" max="9742" width="12" style="120" customWidth="1"/>
    <col min="9743" max="9743" width="10.7109375" style="120" customWidth="1"/>
    <col min="9744" max="9746" width="0" style="120" hidden="1" customWidth="1"/>
    <col min="9747" max="9974" width="9.140625" style="120"/>
    <col min="9975" max="9975" width="5.140625" style="120" customWidth="1"/>
    <col min="9976" max="9976" width="32.28515625" style="120" customWidth="1"/>
    <col min="9977" max="9979" width="10.28515625" style="120" customWidth="1"/>
    <col min="9980" max="9981" width="12.28515625" style="120" customWidth="1"/>
    <col min="9982" max="9982" width="11.28515625" style="120" customWidth="1"/>
    <col min="9983" max="9983" width="12.28515625" style="120" customWidth="1"/>
    <col min="9984" max="9984" width="11.28515625" style="120" customWidth="1"/>
    <col min="9985" max="9985" width="12.28515625" style="120" customWidth="1"/>
    <col min="9986" max="9986" width="11.28515625" style="120" customWidth="1"/>
    <col min="9987" max="9987" width="12.28515625" style="120" customWidth="1"/>
    <col min="9988" max="9988" width="11.28515625" style="120" customWidth="1"/>
    <col min="9989" max="9989" width="12.28515625" style="120" customWidth="1"/>
    <col min="9990" max="9990" width="11.28515625" style="120" customWidth="1"/>
    <col min="9991" max="9991" width="14.140625" style="120" customWidth="1"/>
    <col min="9992" max="9992" width="10.28515625" style="120" customWidth="1"/>
    <col min="9993" max="9993" width="17.140625" style="120" customWidth="1"/>
    <col min="9994" max="9994" width="12" style="120" customWidth="1"/>
    <col min="9995" max="9995" width="14.140625" style="120" customWidth="1"/>
    <col min="9996" max="9996" width="10.28515625" style="120" customWidth="1"/>
    <col min="9997" max="9997" width="17.140625" style="120" customWidth="1"/>
    <col min="9998" max="9998" width="12" style="120" customWidth="1"/>
    <col min="9999" max="9999" width="10.7109375" style="120" customWidth="1"/>
    <col min="10000" max="10002" width="0" style="120" hidden="1" customWidth="1"/>
    <col min="10003" max="10230" width="9.140625" style="120"/>
    <col min="10231" max="10231" width="5.140625" style="120" customWidth="1"/>
    <col min="10232" max="10232" width="32.28515625" style="120" customWidth="1"/>
    <col min="10233" max="10235" width="10.28515625" style="120" customWidth="1"/>
    <col min="10236" max="10237" width="12.28515625" style="120" customWidth="1"/>
    <col min="10238" max="10238" width="11.28515625" style="120" customWidth="1"/>
    <col min="10239" max="10239" width="12.28515625" style="120" customWidth="1"/>
    <col min="10240" max="10240" width="11.28515625" style="120" customWidth="1"/>
    <col min="10241" max="10241" width="12.28515625" style="120" customWidth="1"/>
    <col min="10242" max="10242" width="11.28515625" style="120" customWidth="1"/>
    <col min="10243" max="10243" width="12.28515625" style="120" customWidth="1"/>
    <col min="10244" max="10244" width="11.28515625" style="120" customWidth="1"/>
    <col min="10245" max="10245" width="12.28515625" style="120" customWidth="1"/>
    <col min="10246" max="10246" width="11.28515625" style="120" customWidth="1"/>
    <col min="10247" max="10247" width="14.140625" style="120" customWidth="1"/>
    <col min="10248" max="10248" width="10.28515625" style="120" customWidth="1"/>
    <col min="10249" max="10249" width="17.140625" style="120" customWidth="1"/>
    <col min="10250" max="10250" width="12" style="120" customWidth="1"/>
    <col min="10251" max="10251" width="14.140625" style="120" customWidth="1"/>
    <col min="10252" max="10252" width="10.28515625" style="120" customWidth="1"/>
    <col min="10253" max="10253" width="17.140625" style="120" customWidth="1"/>
    <col min="10254" max="10254" width="12" style="120" customWidth="1"/>
    <col min="10255" max="10255" width="10.7109375" style="120" customWidth="1"/>
    <col min="10256" max="10258" width="0" style="120" hidden="1" customWidth="1"/>
    <col min="10259" max="10486" width="9.140625" style="120"/>
    <col min="10487" max="10487" width="5.140625" style="120" customWidth="1"/>
    <col min="10488" max="10488" width="32.28515625" style="120" customWidth="1"/>
    <col min="10489" max="10491" width="10.28515625" style="120" customWidth="1"/>
    <col min="10492" max="10493" width="12.28515625" style="120" customWidth="1"/>
    <col min="10494" max="10494" width="11.28515625" style="120" customWidth="1"/>
    <col min="10495" max="10495" width="12.28515625" style="120" customWidth="1"/>
    <col min="10496" max="10496" width="11.28515625" style="120" customWidth="1"/>
    <col min="10497" max="10497" width="12.28515625" style="120" customWidth="1"/>
    <col min="10498" max="10498" width="11.28515625" style="120" customWidth="1"/>
    <col min="10499" max="10499" width="12.28515625" style="120" customWidth="1"/>
    <col min="10500" max="10500" width="11.28515625" style="120" customWidth="1"/>
    <col min="10501" max="10501" width="12.28515625" style="120" customWidth="1"/>
    <col min="10502" max="10502" width="11.28515625" style="120" customWidth="1"/>
    <col min="10503" max="10503" width="14.140625" style="120" customWidth="1"/>
    <col min="10504" max="10504" width="10.28515625" style="120" customWidth="1"/>
    <col min="10505" max="10505" width="17.140625" style="120" customWidth="1"/>
    <col min="10506" max="10506" width="12" style="120" customWidth="1"/>
    <col min="10507" max="10507" width="14.140625" style="120" customWidth="1"/>
    <col min="10508" max="10508" width="10.28515625" style="120" customWidth="1"/>
    <col min="10509" max="10509" width="17.140625" style="120" customWidth="1"/>
    <col min="10510" max="10510" width="12" style="120" customWidth="1"/>
    <col min="10511" max="10511" width="10.7109375" style="120" customWidth="1"/>
    <col min="10512" max="10514" width="0" style="120" hidden="1" customWidth="1"/>
    <col min="10515" max="10742" width="9.140625" style="120"/>
    <col min="10743" max="10743" width="5.140625" style="120" customWidth="1"/>
    <col min="10744" max="10744" width="32.28515625" style="120" customWidth="1"/>
    <col min="10745" max="10747" width="10.28515625" style="120" customWidth="1"/>
    <col min="10748" max="10749" width="12.28515625" style="120" customWidth="1"/>
    <col min="10750" max="10750" width="11.28515625" style="120" customWidth="1"/>
    <col min="10751" max="10751" width="12.28515625" style="120" customWidth="1"/>
    <col min="10752" max="10752" width="11.28515625" style="120" customWidth="1"/>
    <col min="10753" max="10753" width="12.28515625" style="120" customWidth="1"/>
    <col min="10754" max="10754" width="11.28515625" style="120" customWidth="1"/>
    <col min="10755" max="10755" width="12.28515625" style="120" customWidth="1"/>
    <col min="10756" max="10756" width="11.28515625" style="120" customWidth="1"/>
    <col min="10757" max="10757" width="12.28515625" style="120" customWidth="1"/>
    <col min="10758" max="10758" width="11.28515625" style="120" customWidth="1"/>
    <col min="10759" max="10759" width="14.140625" style="120" customWidth="1"/>
    <col min="10760" max="10760" width="10.28515625" style="120" customWidth="1"/>
    <col min="10761" max="10761" width="17.140625" style="120" customWidth="1"/>
    <col min="10762" max="10762" width="12" style="120" customWidth="1"/>
    <col min="10763" max="10763" width="14.140625" style="120" customWidth="1"/>
    <col min="10764" max="10764" width="10.28515625" style="120" customWidth="1"/>
    <col min="10765" max="10765" width="17.140625" style="120" customWidth="1"/>
    <col min="10766" max="10766" width="12" style="120" customWidth="1"/>
    <col min="10767" max="10767" width="10.7109375" style="120" customWidth="1"/>
    <col min="10768" max="10770" width="0" style="120" hidden="1" customWidth="1"/>
    <col min="10771" max="10998" width="9.140625" style="120"/>
    <col min="10999" max="10999" width="5.140625" style="120" customWidth="1"/>
    <col min="11000" max="11000" width="32.28515625" style="120" customWidth="1"/>
    <col min="11001" max="11003" width="10.28515625" style="120" customWidth="1"/>
    <col min="11004" max="11005" width="12.28515625" style="120" customWidth="1"/>
    <col min="11006" max="11006" width="11.28515625" style="120" customWidth="1"/>
    <col min="11007" max="11007" width="12.28515625" style="120" customWidth="1"/>
    <col min="11008" max="11008" width="11.28515625" style="120" customWidth="1"/>
    <col min="11009" max="11009" width="12.28515625" style="120" customWidth="1"/>
    <col min="11010" max="11010" width="11.28515625" style="120" customWidth="1"/>
    <col min="11011" max="11011" width="12.28515625" style="120" customWidth="1"/>
    <col min="11012" max="11012" width="11.28515625" style="120" customWidth="1"/>
    <col min="11013" max="11013" width="12.28515625" style="120" customWidth="1"/>
    <col min="11014" max="11014" width="11.28515625" style="120" customWidth="1"/>
    <col min="11015" max="11015" width="14.140625" style="120" customWidth="1"/>
    <col min="11016" max="11016" width="10.28515625" style="120" customWidth="1"/>
    <col min="11017" max="11017" width="17.140625" style="120" customWidth="1"/>
    <col min="11018" max="11018" width="12" style="120" customWidth="1"/>
    <col min="11019" max="11019" width="14.140625" style="120" customWidth="1"/>
    <col min="11020" max="11020" width="10.28515625" style="120" customWidth="1"/>
    <col min="11021" max="11021" width="17.140625" style="120" customWidth="1"/>
    <col min="11022" max="11022" width="12" style="120" customWidth="1"/>
    <col min="11023" max="11023" width="10.7109375" style="120" customWidth="1"/>
    <col min="11024" max="11026" width="0" style="120" hidden="1" customWidth="1"/>
    <col min="11027" max="11254" width="9.140625" style="120"/>
    <col min="11255" max="11255" width="5.140625" style="120" customWidth="1"/>
    <col min="11256" max="11256" width="32.28515625" style="120" customWidth="1"/>
    <col min="11257" max="11259" width="10.28515625" style="120" customWidth="1"/>
    <col min="11260" max="11261" width="12.28515625" style="120" customWidth="1"/>
    <col min="11262" max="11262" width="11.28515625" style="120" customWidth="1"/>
    <col min="11263" max="11263" width="12.28515625" style="120" customWidth="1"/>
    <col min="11264" max="11264" width="11.28515625" style="120" customWidth="1"/>
    <col min="11265" max="11265" width="12.28515625" style="120" customWidth="1"/>
    <col min="11266" max="11266" width="11.28515625" style="120" customWidth="1"/>
    <col min="11267" max="11267" width="12.28515625" style="120" customWidth="1"/>
    <col min="11268" max="11268" width="11.28515625" style="120" customWidth="1"/>
    <col min="11269" max="11269" width="12.28515625" style="120" customWidth="1"/>
    <col min="11270" max="11270" width="11.28515625" style="120" customWidth="1"/>
    <col min="11271" max="11271" width="14.140625" style="120" customWidth="1"/>
    <col min="11272" max="11272" width="10.28515625" style="120" customWidth="1"/>
    <col min="11273" max="11273" width="17.140625" style="120" customWidth="1"/>
    <col min="11274" max="11274" width="12" style="120" customWidth="1"/>
    <col min="11275" max="11275" width="14.140625" style="120" customWidth="1"/>
    <col min="11276" max="11276" width="10.28515625" style="120" customWidth="1"/>
    <col min="11277" max="11277" width="17.140625" style="120" customWidth="1"/>
    <col min="11278" max="11278" width="12" style="120" customWidth="1"/>
    <col min="11279" max="11279" width="10.7109375" style="120" customWidth="1"/>
    <col min="11280" max="11282" width="0" style="120" hidden="1" customWidth="1"/>
    <col min="11283" max="11510" width="9.140625" style="120"/>
    <col min="11511" max="11511" width="5.140625" style="120" customWidth="1"/>
    <col min="11512" max="11512" width="32.28515625" style="120" customWidth="1"/>
    <col min="11513" max="11515" width="10.28515625" style="120" customWidth="1"/>
    <col min="11516" max="11517" width="12.28515625" style="120" customWidth="1"/>
    <col min="11518" max="11518" width="11.28515625" style="120" customWidth="1"/>
    <col min="11519" max="11519" width="12.28515625" style="120" customWidth="1"/>
    <col min="11520" max="11520" width="11.28515625" style="120" customWidth="1"/>
    <col min="11521" max="11521" width="12.28515625" style="120" customWidth="1"/>
    <col min="11522" max="11522" width="11.28515625" style="120" customWidth="1"/>
    <col min="11523" max="11523" width="12.28515625" style="120" customWidth="1"/>
    <col min="11524" max="11524" width="11.28515625" style="120" customWidth="1"/>
    <col min="11525" max="11525" width="12.28515625" style="120" customWidth="1"/>
    <col min="11526" max="11526" width="11.28515625" style="120" customWidth="1"/>
    <col min="11527" max="11527" width="14.140625" style="120" customWidth="1"/>
    <col min="11528" max="11528" width="10.28515625" style="120" customWidth="1"/>
    <col min="11529" max="11529" width="17.140625" style="120" customWidth="1"/>
    <col min="11530" max="11530" width="12" style="120" customWidth="1"/>
    <col min="11531" max="11531" width="14.140625" style="120" customWidth="1"/>
    <col min="11532" max="11532" width="10.28515625" style="120" customWidth="1"/>
    <col min="11533" max="11533" width="17.140625" style="120" customWidth="1"/>
    <col min="11534" max="11534" width="12" style="120" customWidth="1"/>
    <col min="11535" max="11535" width="10.7109375" style="120" customWidth="1"/>
    <col min="11536" max="11538" width="0" style="120" hidden="1" customWidth="1"/>
    <col min="11539" max="11766" width="9.140625" style="120"/>
    <col min="11767" max="11767" width="5.140625" style="120" customWidth="1"/>
    <col min="11768" max="11768" width="32.28515625" style="120" customWidth="1"/>
    <col min="11769" max="11771" width="10.28515625" style="120" customWidth="1"/>
    <col min="11772" max="11773" width="12.28515625" style="120" customWidth="1"/>
    <col min="11774" max="11774" width="11.28515625" style="120" customWidth="1"/>
    <col min="11775" max="11775" width="12.28515625" style="120" customWidth="1"/>
    <col min="11776" max="11776" width="11.28515625" style="120" customWidth="1"/>
    <col min="11777" max="11777" width="12.28515625" style="120" customWidth="1"/>
    <col min="11778" max="11778" width="11.28515625" style="120" customWidth="1"/>
    <col min="11779" max="11779" width="12.28515625" style="120" customWidth="1"/>
    <col min="11780" max="11780" width="11.28515625" style="120" customWidth="1"/>
    <col min="11781" max="11781" width="12.28515625" style="120" customWidth="1"/>
    <col min="11782" max="11782" width="11.28515625" style="120" customWidth="1"/>
    <col min="11783" max="11783" width="14.140625" style="120" customWidth="1"/>
    <col min="11784" max="11784" width="10.28515625" style="120" customWidth="1"/>
    <col min="11785" max="11785" width="17.140625" style="120" customWidth="1"/>
    <col min="11786" max="11786" width="12" style="120" customWidth="1"/>
    <col min="11787" max="11787" width="14.140625" style="120" customWidth="1"/>
    <col min="11788" max="11788" width="10.28515625" style="120" customWidth="1"/>
    <col min="11789" max="11789" width="17.140625" style="120" customWidth="1"/>
    <col min="11790" max="11790" width="12" style="120" customWidth="1"/>
    <col min="11791" max="11791" width="10.7109375" style="120" customWidth="1"/>
    <col min="11792" max="11794" width="0" style="120" hidden="1" customWidth="1"/>
    <col min="11795" max="12022" width="9.140625" style="120"/>
    <col min="12023" max="12023" width="5.140625" style="120" customWidth="1"/>
    <col min="12024" max="12024" width="32.28515625" style="120" customWidth="1"/>
    <col min="12025" max="12027" width="10.28515625" style="120" customWidth="1"/>
    <col min="12028" max="12029" width="12.28515625" style="120" customWidth="1"/>
    <col min="12030" max="12030" width="11.28515625" style="120" customWidth="1"/>
    <col min="12031" max="12031" width="12.28515625" style="120" customWidth="1"/>
    <col min="12032" max="12032" width="11.28515625" style="120" customWidth="1"/>
    <col min="12033" max="12033" width="12.28515625" style="120" customWidth="1"/>
    <col min="12034" max="12034" width="11.28515625" style="120" customWidth="1"/>
    <col min="12035" max="12035" width="12.28515625" style="120" customWidth="1"/>
    <col min="12036" max="12036" width="11.28515625" style="120" customWidth="1"/>
    <col min="12037" max="12037" width="12.28515625" style="120" customWidth="1"/>
    <col min="12038" max="12038" width="11.28515625" style="120" customWidth="1"/>
    <col min="12039" max="12039" width="14.140625" style="120" customWidth="1"/>
    <col min="12040" max="12040" width="10.28515625" style="120" customWidth="1"/>
    <col min="12041" max="12041" width="17.140625" style="120" customWidth="1"/>
    <col min="12042" max="12042" width="12" style="120" customWidth="1"/>
    <col min="12043" max="12043" width="14.140625" style="120" customWidth="1"/>
    <col min="12044" max="12044" width="10.28515625" style="120" customWidth="1"/>
    <col min="12045" max="12045" width="17.140625" style="120" customWidth="1"/>
    <col min="12046" max="12046" width="12" style="120" customWidth="1"/>
    <col min="12047" max="12047" width="10.7109375" style="120" customWidth="1"/>
    <col min="12048" max="12050" width="0" style="120" hidden="1" customWidth="1"/>
    <col min="12051" max="12278" width="9.140625" style="120"/>
    <col min="12279" max="12279" width="5.140625" style="120" customWidth="1"/>
    <col min="12280" max="12280" width="32.28515625" style="120" customWidth="1"/>
    <col min="12281" max="12283" width="10.28515625" style="120" customWidth="1"/>
    <col min="12284" max="12285" width="12.28515625" style="120" customWidth="1"/>
    <col min="12286" max="12286" width="11.28515625" style="120" customWidth="1"/>
    <col min="12287" max="12287" width="12.28515625" style="120" customWidth="1"/>
    <col min="12288" max="12288" width="11.28515625" style="120" customWidth="1"/>
    <col min="12289" max="12289" width="12.28515625" style="120" customWidth="1"/>
    <col min="12290" max="12290" width="11.28515625" style="120" customWidth="1"/>
    <col min="12291" max="12291" width="12.28515625" style="120" customWidth="1"/>
    <col min="12292" max="12292" width="11.28515625" style="120" customWidth="1"/>
    <col min="12293" max="12293" width="12.28515625" style="120" customWidth="1"/>
    <col min="12294" max="12294" width="11.28515625" style="120" customWidth="1"/>
    <col min="12295" max="12295" width="14.140625" style="120" customWidth="1"/>
    <col min="12296" max="12296" width="10.28515625" style="120" customWidth="1"/>
    <col min="12297" max="12297" width="17.140625" style="120" customWidth="1"/>
    <col min="12298" max="12298" width="12" style="120" customWidth="1"/>
    <col min="12299" max="12299" width="14.140625" style="120" customWidth="1"/>
    <col min="12300" max="12300" width="10.28515625" style="120" customWidth="1"/>
    <col min="12301" max="12301" width="17.140625" style="120" customWidth="1"/>
    <col min="12302" max="12302" width="12" style="120" customWidth="1"/>
    <col min="12303" max="12303" width="10.7109375" style="120" customWidth="1"/>
    <col min="12304" max="12306" width="0" style="120" hidden="1" customWidth="1"/>
    <col min="12307" max="12534" width="9.140625" style="120"/>
    <col min="12535" max="12535" width="5.140625" style="120" customWidth="1"/>
    <col min="12536" max="12536" width="32.28515625" style="120" customWidth="1"/>
    <col min="12537" max="12539" width="10.28515625" style="120" customWidth="1"/>
    <col min="12540" max="12541" width="12.28515625" style="120" customWidth="1"/>
    <col min="12542" max="12542" width="11.28515625" style="120" customWidth="1"/>
    <col min="12543" max="12543" width="12.28515625" style="120" customWidth="1"/>
    <col min="12544" max="12544" width="11.28515625" style="120" customWidth="1"/>
    <col min="12545" max="12545" width="12.28515625" style="120" customWidth="1"/>
    <col min="12546" max="12546" width="11.28515625" style="120" customWidth="1"/>
    <col min="12547" max="12547" width="12.28515625" style="120" customWidth="1"/>
    <col min="12548" max="12548" width="11.28515625" style="120" customWidth="1"/>
    <col min="12549" max="12549" width="12.28515625" style="120" customWidth="1"/>
    <col min="12550" max="12550" width="11.28515625" style="120" customWidth="1"/>
    <col min="12551" max="12551" width="14.140625" style="120" customWidth="1"/>
    <col min="12552" max="12552" width="10.28515625" style="120" customWidth="1"/>
    <col min="12553" max="12553" width="17.140625" style="120" customWidth="1"/>
    <col min="12554" max="12554" width="12" style="120" customWidth="1"/>
    <col min="12555" max="12555" width="14.140625" style="120" customWidth="1"/>
    <col min="12556" max="12556" width="10.28515625" style="120" customWidth="1"/>
    <col min="12557" max="12557" width="17.140625" style="120" customWidth="1"/>
    <col min="12558" max="12558" width="12" style="120" customWidth="1"/>
    <col min="12559" max="12559" width="10.7109375" style="120" customWidth="1"/>
    <col min="12560" max="12562" width="0" style="120" hidden="1" customWidth="1"/>
    <col min="12563" max="12790" width="9.140625" style="120"/>
    <col min="12791" max="12791" width="5.140625" style="120" customWidth="1"/>
    <col min="12792" max="12792" width="32.28515625" style="120" customWidth="1"/>
    <col min="12793" max="12795" width="10.28515625" style="120" customWidth="1"/>
    <col min="12796" max="12797" width="12.28515625" style="120" customWidth="1"/>
    <col min="12798" max="12798" width="11.28515625" style="120" customWidth="1"/>
    <col min="12799" max="12799" width="12.28515625" style="120" customWidth="1"/>
    <col min="12800" max="12800" width="11.28515625" style="120" customWidth="1"/>
    <col min="12801" max="12801" width="12.28515625" style="120" customWidth="1"/>
    <col min="12802" max="12802" width="11.28515625" style="120" customWidth="1"/>
    <col min="12803" max="12803" width="12.28515625" style="120" customWidth="1"/>
    <col min="12804" max="12804" width="11.28515625" style="120" customWidth="1"/>
    <col min="12805" max="12805" width="12.28515625" style="120" customWidth="1"/>
    <col min="12806" max="12806" width="11.28515625" style="120" customWidth="1"/>
    <col min="12807" max="12807" width="14.140625" style="120" customWidth="1"/>
    <col min="12808" max="12808" width="10.28515625" style="120" customWidth="1"/>
    <col min="12809" max="12809" width="17.140625" style="120" customWidth="1"/>
    <col min="12810" max="12810" width="12" style="120" customWidth="1"/>
    <col min="12811" max="12811" width="14.140625" style="120" customWidth="1"/>
    <col min="12812" max="12812" width="10.28515625" style="120" customWidth="1"/>
    <col min="12813" max="12813" width="17.140625" style="120" customWidth="1"/>
    <col min="12814" max="12814" width="12" style="120" customWidth="1"/>
    <col min="12815" max="12815" width="10.7109375" style="120" customWidth="1"/>
    <col min="12816" max="12818" width="0" style="120" hidden="1" customWidth="1"/>
    <col min="12819" max="13046" width="9.140625" style="120"/>
    <col min="13047" max="13047" width="5.140625" style="120" customWidth="1"/>
    <col min="13048" max="13048" width="32.28515625" style="120" customWidth="1"/>
    <col min="13049" max="13051" width="10.28515625" style="120" customWidth="1"/>
    <col min="13052" max="13053" width="12.28515625" style="120" customWidth="1"/>
    <col min="13054" max="13054" width="11.28515625" style="120" customWidth="1"/>
    <col min="13055" max="13055" width="12.28515625" style="120" customWidth="1"/>
    <col min="13056" max="13056" width="11.28515625" style="120" customWidth="1"/>
    <col min="13057" max="13057" width="12.28515625" style="120" customWidth="1"/>
    <col min="13058" max="13058" width="11.28515625" style="120" customWidth="1"/>
    <col min="13059" max="13059" width="12.28515625" style="120" customWidth="1"/>
    <col min="13060" max="13060" width="11.28515625" style="120" customWidth="1"/>
    <col min="13061" max="13061" width="12.28515625" style="120" customWidth="1"/>
    <col min="13062" max="13062" width="11.28515625" style="120" customWidth="1"/>
    <col min="13063" max="13063" width="14.140625" style="120" customWidth="1"/>
    <col min="13064" max="13064" width="10.28515625" style="120" customWidth="1"/>
    <col min="13065" max="13065" width="17.140625" style="120" customWidth="1"/>
    <col min="13066" max="13066" width="12" style="120" customWidth="1"/>
    <col min="13067" max="13067" width="14.140625" style="120" customWidth="1"/>
    <col min="13068" max="13068" width="10.28515625" style="120" customWidth="1"/>
    <col min="13069" max="13069" width="17.140625" style="120" customWidth="1"/>
    <col min="13070" max="13070" width="12" style="120" customWidth="1"/>
    <col min="13071" max="13071" width="10.7109375" style="120" customWidth="1"/>
    <col min="13072" max="13074" width="0" style="120" hidden="1" customWidth="1"/>
    <col min="13075" max="13302" width="9.140625" style="120"/>
    <col min="13303" max="13303" width="5.140625" style="120" customWidth="1"/>
    <col min="13304" max="13304" width="32.28515625" style="120" customWidth="1"/>
    <col min="13305" max="13307" width="10.28515625" style="120" customWidth="1"/>
    <col min="13308" max="13309" width="12.28515625" style="120" customWidth="1"/>
    <col min="13310" max="13310" width="11.28515625" style="120" customWidth="1"/>
    <col min="13311" max="13311" width="12.28515625" style="120" customWidth="1"/>
    <col min="13312" max="13312" width="11.28515625" style="120" customWidth="1"/>
    <col min="13313" max="13313" width="12.28515625" style="120" customWidth="1"/>
    <col min="13314" max="13314" width="11.28515625" style="120" customWidth="1"/>
    <col min="13315" max="13315" width="12.28515625" style="120" customWidth="1"/>
    <col min="13316" max="13316" width="11.28515625" style="120" customWidth="1"/>
    <col min="13317" max="13317" width="12.28515625" style="120" customWidth="1"/>
    <col min="13318" max="13318" width="11.28515625" style="120" customWidth="1"/>
    <col min="13319" max="13319" width="14.140625" style="120" customWidth="1"/>
    <col min="13320" max="13320" width="10.28515625" style="120" customWidth="1"/>
    <col min="13321" max="13321" width="17.140625" style="120" customWidth="1"/>
    <col min="13322" max="13322" width="12" style="120" customWidth="1"/>
    <col min="13323" max="13323" width="14.140625" style="120" customWidth="1"/>
    <col min="13324" max="13324" width="10.28515625" style="120" customWidth="1"/>
    <col min="13325" max="13325" width="17.140625" style="120" customWidth="1"/>
    <col min="13326" max="13326" width="12" style="120" customWidth="1"/>
    <col min="13327" max="13327" width="10.7109375" style="120" customWidth="1"/>
    <col min="13328" max="13330" width="0" style="120" hidden="1" customWidth="1"/>
    <col min="13331" max="13558" width="9.140625" style="120"/>
    <col min="13559" max="13559" width="5.140625" style="120" customWidth="1"/>
    <col min="13560" max="13560" width="32.28515625" style="120" customWidth="1"/>
    <col min="13561" max="13563" width="10.28515625" style="120" customWidth="1"/>
    <col min="13564" max="13565" width="12.28515625" style="120" customWidth="1"/>
    <col min="13566" max="13566" width="11.28515625" style="120" customWidth="1"/>
    <col min="13567" max="13567" width="12.28515625" style="120" customWidth="1"/>
    <col min="13568" max="13568" width="11.28515625" style="120" customWidth="1"/>
    <col min="13569" max="13569" width="12.28515625" style="120" customWidth="1"/>
    <col min="13570" max="13570" width="11.28515625" style="120" customWidth="1"/>
    <col min="13571" max="13571" width="12.28515625" style="120" customWidth="1"/>
    <col min="13572" max="13572" width="11.28515625" style="120" customWidth="1"/>
    <col min="13573" max="13573" width="12.28515625" style="120" customWidth="1"/>
    <col min="13574" max="13574" width="11.28515625" style="120" customWidth="1"/>
    <col min="13575" max="13575" width="14.140625" style="120" customWidth="1"/>
    <col min="13576" max="13576" width="10.28515625" style="120" customWidth="1"/>
    <col min="13577" max="13577" width="17.140625" style="120" customWidth="1"/>
    <col min="13578" max="13578" width="12" style="120" customWidth="1"/>
    <col min="13579" max="13579" width="14.140625" style="120" customWidth="1"/>
    <col min="13580" max="13580" width="10.28515625" style="120" customWidth="1"/>
    <col min="13581" max="13581" width="17.140625" style="120" customWidth="1"/>
    <col min="13582" max="13582" width="12" style="120" customWidth="1"/>
    <col min="13583" max="13583" width="10.7109375" style="120" customWidth="1"/>
    <col min="13584" max="13586" width="0" style="120" hidden="1" customWidth="1"/>
    <col min="13587" max="13814" width="9.140625" style="120"/>
    <col min="13815" max="13815" width="5.140625" style="120" customWidth="1"/>
    <col min="13816" max="13816" width="32.28515625" style="120" customWidth="1"/>
    <col min="13817" max="13819" width="10.28515625" style="120" customWidth="1"/>
    <col min="13820" max="13821" width="12.28515625" style="120" customWidth="1"/>
    <col min="13822" max="13822" width="11.28515625" style="120" customWidth="1"/>
    <col min="13823" max="13823" width="12.28515625" style="120" customWidth="1"/>
    <col min="13824" max="13824" width="11.28515625" style="120" customWidth="1"/>
    <col min="13825" max="13825" width="12.28515625" style="120" customWidth="1"/>
    <col min="13826" max="13826" width="11.28515625" style="120" customWidth="1"/>
    <col min="13827" max="13827" width="12.28515625" style="120" customWidth="1"/>
    <col min="13828" max="13828" width="11.28515625" style="120" customWidth="1"/>
    <col min="13829" max="13829" width="12.28515625" style="120" customWidth="1"/>
    <col min="13830" max="13830" width="11.28515625" style="120" customWidth="1"/>
    <col min="13831" max="13831" width="14.140625" style="120" customWidth="1"/>
    <col min="13832" max="13832" width="10.28515625" style="120" customWidth="1"/>
    <col min="13833" max="13833" width="17.140625" style="120" customWidth="1"/>
    <col min="13834" max="13834" width="12" style="120" customWidth="1"/>
    <col min="13835" max="13835" width="14.140625" style="120" customWidth="1"/>
    <col min="13836" max="13836" width="10.28515625" style="120" customWidth="1"/>
    <col min="13837" max="13837" width="17.140625" style="120" customWidth="1"/>
    <col min="13838" max="13838" width="12" style="120" customWidth="1"/>
    <col min="13839" max="13839" width="10.7109375" style="120" customWidth="1"/>
    <col min="13840" max="13842" width="0" style="120" hidden="1" customWidth="1"/>
    <col min="13843" max="14070" width="9.140625" style="120"/>
    <col min="14071" max="14071" width="5.140625" style="120" customWidth="1"/>
    <col min="14072" max="14072" width="32.28515625" style="120" customWidth="1"/>
    <col min="14073" max="14075" width="10.28515625" style="120" customWidth="1"/>
    <col min="14076" max="14077" width="12.28515625" style="120" customWidth="1"/>
    <col min="14078" max="14078" width="11.28515625" style="120" customWidth="1"/>
    <col min="14079" max="14079" width="12.28515625" style="120" customWidth="1"/>
    <col min="14080" max="14080" width="11.28515625" style="120" customWidth="1"/>
    <col min="14081" max="14081" width="12.28515625" style="120" customWidth="1"/>
    <col min="14082" max="14082" width="11.28515625" style="120" customWidth="1"/>
    <col min="14083" max="14083" width="12.28515625" style="120" customWidth="1"/>
    <col min="14084" max="14084" width="11.28515625" style="120" customWidth="1"/>
    <col min="14085" max="14085" width="12.28515625" style="120" customWidth="1"/>
    <col min="14086" max="14086" width="11.28515625" style="120" customWidth="1"/>
    <col min="14087" max="14087" width="14.140625" style="120" customWidth="1"/>
    <col min="14088" max="14088" width="10.28515625" style="120" customWidth="1"/>
    <col min="14089" max="14089" width="17.140625" style="120" customWidth="1"/>
    <col min="14090" max="14090" width="12" style="120" customWidth="1"/>
    <col min="14091" max="14091" width="14.140625" style="120" customWidth="1"/>
    <col min="14092" max="14092" width="10.28515625" style="120" customWidth="1"/>
    <col min="14093" max="14093" width="17.140625" style="120" customWidth="1"/>
    <col min="14094" max="14094" width="12" style="120" customWidth="1"/>
    <col min="14095" max="14095" width="10.7109375" style="120" customWidth="1"/>
    <col min="14096" max="14098" width="0" style="120" hidden="1" customWidth="1"/>
    <col min="14099" max="14326" width="9.140625" style="120"/>
    <col min="14327" max="14327" width="5.140625" style="120" customWidth="1"/>
    <col min="14328" max="14328" width="32.28515625" style="120" customWidth="1"/>
    <col min="14329" max="14331" width="10.28515625" style="120" customWidth="1"/>
    <col min="14332" max="14333" width="12.28515625" style="120" customWidth="1"/>
    <col min="14334" max="14334" width="11.28515625" style="120" customWidth="1"/>
    <col min="14335" max="14335" width="12.28515625" style="120" customWidth="1"/>
    <col min="14336" max="14336" width="11.28515625" style="120" customWidth="1"/>
    <col min="14337" max="14337" width="12.28515625" style="120" customWidth="1"/>
    <col min="14338" max="14338" width="11.28515625" style="120" customWidth="1"/>
    <col min="14339" max="14339" width="12.28515625" style="120" customWidth="1"/>
    <col min="14340" max="14340" width="11.28515625" style="120" customWidth="1"/>
    <col min="14341" max="14341" width="12.28515625" style="120" customWidth="1"/>
    <col min="14342" max="14342" width="11.28515625" style="120" customWidth="1"/>
    <col min="14343" max="14343" width="14.140625" style="120" customWidth="1"/>
    <col min="14344" max="14344" width="10.28515625" style="120" customWidth="1"/>
    <col min="14345" max="14345" width="17.140625" style="120" customWidth="1"/>
    <col min="14346" max="14346" width="12" style="120" customWidth="1"/>
    <col min="14347" max="14347" width="14.140625" style="120" customWidth="1"/>
    <col min="14348" max="14348" width="10.28515625" style="120" customWidth="1"/>
    <col min="14349" max="14349" width="17.140625" style="120" customWidth="1"/>
    <col min="14350" max="14350" width="12" style="120" customWidth="1"/>
    <col min="14351" max="14351" width="10.7109375" style="120" customWidth="1"/>
    <col min="14352" max="14354" width="0" style="120" hidden="1" customWidth="1"/>
    <col min="14355" max="14582" width="9.140625" style="120"/>
    <col min="14583" max="14583" width="5.140625" style="120" customWidth="1"/>
    <col min="14584" max="14584" width="32.28515625" style="120" customWidth="1"/>
    <col min="14585" max="14587" width="10.28515625" style="120" customWidth="1"/>
    <col min="14588" max="14589" width="12.28515625" style="120" customWidth="1"/>
    <col min="14590" max="14590" width="11.28515625" style="120" customWidth="1"/>
    <col min="14591" max="14591" width="12.28515625" style="120" customWidth="1"/>
    <col min="14592" max="14592" width="11.28515625" style="120" customWidth="1"/>
    <col min="14593" max="14593" width="12.28515625" style="120" customWidth="1"/>
    <col min="14594" max="14594" width="11.28515625" style="120" customWidth="1"/>
    <col min="14595" max="14595" width="12.28515625" style="120" customWidth="1"/>
    <col min="14596" max="14596" width="11.28515625" style="120" customWidth="1"/>
    <col min="14597" max="14597" width="12.28515625" style="120" customWidth="1"/>
    <col min="14598" max="14598" width="11.28515625" style="120" customWidth="1"/>
    <col min="14599" max="14599" width="14.140625" style="120" customWidth="1"/>
    <col min="14600" max="14600" width="10.28515625" style="120" customWidth="1"/>
    <col min="14601" max="14601" width="17.140625" style="120" customWidth="1"/>
    <col min="14602" max="14602" width="12" style="120" customWidth="1"/>
    <col min="14603" max="14603" width="14.140625" style="120" customWidth="1"/>
    <col min="14604" max="14604" width="10.28515625" style="120" customWidth="1"/>
    <col min="14605" max="14605" width="17.140625" style="120" customWidth="1"/>
    <col min="14606" max="14606" width="12" style="120" customWidth="1"/>
    <col min="14607" max="14607" width="10.7109375" style="120" customWidth="1"/>
    <col min="14608" max="14610" width="0" style="120" hidden="1" customWidth="1"/>
    <col min="14611" max="14838" width="9.140625" style="120"/>
    <col min="14839" max="14839" width="5.140625" style="120" customWidth="1"/>
    <col min="14840" max="14840" width="32.28515625" style="120" customWidth="1"/>
    <col min="14841" max="14843" width="10.28515625" style="120" customWidth="1"/>
    <col min="14844" max="14845" width="12.28515625" style="120" customWidth="1"/>
    <col min="14846" max="14846" width="11.28515625" style="120" customWidth="1"/>
    <col min="14847" max="14847" width="12.28515625" style="120" customWidth="1"/>
    <col min="14848" max="14848" width="11.28515625" style="120" customWidth="1"/>
    <col min="14849" max="14849" width="12.28515625" style="120" customWidth="1"/>
    <col min="14850" max="14850" width="11.28515625" style="120" customWidth="1"/>
    <col min="14851" max="14851" width="12.28515625" style="120" customWidth="1"/>
    <col min="14852" max="14852" width="11.28515625" style="120" customWidth="1"/>
    <col min="14853" max="14853" width="12.28515625" style="120" customWidth="1"/>
    <col min="14854" max="14854" width="11.28515625" style="120" customWidth="1"/>
    <col min="14855" max="14855" width="14.140625" style="120" customWidth="1"/>
    <col min="14856" max="14856" width="10.28515625" style="120" customWidth="1"/>
    <col min="14857" max="14857" width="17.140625" style="120" customWidth="1"/>
    <col min="14858" max="14858" width="12" style="120" customWidth="1"/>
    <col min="14859" max="14859" width="14.140625" style="120" customWidth="1"/>
    <col min="14860" max="14860" width="10.28515625" style="120" customWidth="1"/>
    <col min="14861" max="14861" width="17.140625" style="120" customWidth="1"/>
    <col min="14862" max="14862" width="12" style="120" customWidth="1"/>
    <col min="14863" max="14863" width="10.7109375" style="120" customWidth="1"/>
    <col min="14864" max="14866" width="0" style="120" hidden="1" customWidth="1"/>
    <col min="14867" max="15094" width="9.140625" style="120"/>
    <col min="15095" max="15095" width="5.140625" style="120" customWidth="1"/>
    <col min="15096" max="15096" width="32.28515625" style="120" customWidth="1"/>
    <col min="15097" max="15099" width="10.28515625" style="120" customWidth="1"/>
    <col min="15100" max="15101" width="12.28515625" style="120" customWidth="1"/>
    <col min="15102" max="15102" width="11.28515625" style="120" customWidth="1"/>
    <col min="15103" max="15103" width="12.28515625" style="120" customWidth="1"/>
    <col min="15104" max="15104" width="11.28515625" style="120" customWidth="1"/>
    <col min="15105" max="15105" width="12.28515625" style="120" customWidth="1"/>
    <col min="15106" max="15106" width="11.28515625" style="120" customWidth="1"/>
    <col min="15107" max="15107" width="12.28515625" style="120" customWidth="1"/>
    <col min="15108" max="15108" width="11.28515625" style="120" customWidth="1"/>
    <col min="15109" max="15109" width="12.28515625" style="120" customWidth="1"/>
    <col min="15110" max="15110" width="11.28515625" style="120" customWidth="1"/>
    <col min="15111" max="15111" width="14.140625" style="120" customWidth="1"/>
    <col min="15112" max="15112" width="10.28515625" style="120" customWidth="1"/>
    <col min="15113" max="15113" width="17.140625" style="120" customWidth="1"/>
    <col min="15114" max="15114" width="12" style="120" customWidth="1"/>
    <col min="15115" max="15115" width="14.140625" style="120" customWidth="1"/>
    <col min="15116" max="15116" width="10.28515625" style="120" customWidth="1"/>
    <col min="15117" max="15117" width="17.140625" style="120" customWidth="1"/>
    <col min="15118" max="15118" width="12" style="120" customWidth="1"/>
    <col min="15119" max="15119" width="10.7109375" style="120" customWidth="1"/>
    <col min="15120" max="15122" width="0" style="120" hidden="1" customWidth="1"/>
    <col min="15123" max="15350" width="9.140625" style="120"/>
    <col min="15351" max="15351" width="5.140625" style="120" customWidth="1"/>
    <col min="15352" max="15352" width="32.28515625" style="120" customWidth="1"/>
    <col min="15353" max="15355" width="10.28515625" style="120" customWidth="1"/>
    <col min="15356" max="15357" width="12.28515625" style="120" customWidth="1"/>
    <col min="15358" max="15358" width="11.28515625" style="120" customWidth="1"/>
    <col min="15359" max="15359" width="12.28515625" style="120" customWidth="1"/>
    <col min="15360" max="15360" width="11.28515625" style="120" customWidth="1"/>
    <col min="15361" max="15361" width="12.28515625" style="120" customWidth="1"/>
    <col min="15362" max="15362" width="11.28515625" style="120" customWidth="1"/>
    <col min="15363" max="15363" width="12.28515625" style="120" customWidth="1"/>
    <col min="15364" max="15364" width="11.28515625" style="120" customWidth="1"/>
    <col min="15365" max="15365" width="12.28515625" style="120" customWidth="1"/>
    <col min="15366" max="15366" width="11.28515625" style="120" customWidth="1"/>
    <col min="15367" max="15367" width="14.140625" style="120" customWidth="1"/>
    <col min="15368" max="15368" width="10.28515625" style="120" customWidth="1"/>
    <col min="15369" max="15369" width="17.140625" style="120" customWidth="1"/>
    <col min="15370" max="15370" width="12" style="120" customWidth="1"/>
    <col min="15371" max="15371" width="14.140625" style="120" customWidth="1"/>
    <col min="15372" max="15372" width="10.28515625" style="120" customWidth="1"/>
    <col min="15373" max="15373" width="17.140625" style="120" customWidth="1"/>
    <col min="15374" max="15374" width="12" style="120" customWidth="1"/>
    <col min="15375" max="15375" width="10.7109375" style="120" customWidth="1"/>
    <col min="15376" max="15378" width="0" style="120" hidden="1" customWidth="1"/>
    <col min="15379" max="15606" width="9.140625" style="120"/>
    <col min="15607" max="15607" width="5.140625" style="120" customWidth="1"/>
    <col min="15608" max="15608" width="32.28515625" style="120" customWidth="1"/>
    <col min="15609" max="15611" width="10.28515625" style="120" customWidth="1"/>
    <col min="15612" max="15613" width="12.28515625" style="120" customWidth="1"/>
    <col min="15614" max="15614" width="11.28515625" style="120" customWidth="1"/>
    <col min="15615" max="15615" width="12.28515625" style="120" customWidth="1"/>
    <col min="15616" max="15616" width="11.28515625" style="120" customWidth="1"/>
    <col min="15617" max="15617" width="12.28515625" style="120" customWidth="1"/>
    <col min="15618" max="15618" width="11.28515625" style="120" customWidth="1"/>
    <col min="15619" max="15619" width="12.28515625" style="120" customWidth="1"/>
    <col min="15620" max="15620" width="11.28515625" style="120" customWidth="1"/>
    <col min="15621" max="15621" width="12.28515625" style="120" customWidth="1"/>
    <col min="15622" max="15622" width="11.28515625" style="120" customWidth="1"/>
    <col min="15623" max="15623" width="14.140625" style="120" customWidth="1"/>
    <col min="15624" max="15624" width="10.28515625" style="120" customWidth="1"/>
    <col min="15625" max="15625" width="17.140625" style="120" customWidth="1"/>
    <col min="15626" max="15626" width="12" style="120" customWidth="1"/>
    <col min="15627" max="15627" width="14.140625" style="120" customWidth="1"/>
    <col min="15628" max="15628" width="10.28515625" style="120" customWidth="1"/>
    <col min="15629" max="15629" width="17.140625" style="120" customWidth="1"/>
    <col min="15630" max="15630" width="12" style="120" customWidth="1"/>
    <col min="15631" max="15631" width="10.7109375" style="120" customWidth="1"/>
    <col min="15632" max="15634" width="0" style="120" hidden="1" customWidth="1"/>
    <col min="15635" max="15862" width="9.140625" style="120"/>
    <col min="15863" max="15863" width="5.140625" style="120" customWidth="1"/>
    <col min="15864" max="15864" width="32.28515625" style="120" customWidth="1"/>
    <col min="15865" max="15867" width="10.28515625" style="120" customWidth="1"/>
    <col min="15868" max="15869" width="12.28515625" style="120" customWidth="1"/>
    <col min="15870" max="15870" width="11.28515625" style="120" customWidth="1"/>
    <col min="15871" max="15871" width="12.28515625" style="120" customWidth="1"/>
    <col min="15872" max="15872" width="11.28515625" style="120" customWidth="1"/>
    <col min="15873" max="15873" width="12.28515625" style="120" customWidth="1"/>
    <col min="15874" max="15874" width="11.28515625" style="120" customWidth="1"/>
    <col min="15875" max="15875" width="12.28515625" style="120" customWidth="1"/>
    <col min="15876" max="15876" width="11.28515625" style="120" customWidth="1"/>
    <col min="15877" max="15877" width="12.28515625" style="120" customWidth="1"/>
    <col min="15878" max="15878" width="11.28515625" style="120" customWidth="1"/>
    <col min="15879" max="15879" width="14.140625" style="120" customWidth="1"/>
    <col min="15880" max="15880" width="10.28515625" style="120" customWidth="1"/>
    <col min="15881" max="15881" width="17.140625" style="120" customWidth="1"/>
    <col min="15882" max="15882" width="12" style="120" customWidth="1"/>
    <col min="15883" max="15883" width="14.140625" style="120" customWidth="1"/>
    <col min="15884" max="15884" width="10.28515625" style="120" customWidth="1"/>
    <col min="15885" max="15885" width="17.140625" style="120" customWidth="1"/>
    <col min="15886" max="15886" width="12" style="120" customWidth="1"/>
    <col min="15887" max="15887" width="10.7109375" style="120" customWidth="1"/>
    <col min="15888" max="15890" width="0" style="120" hidden="1" customWidth="1"/>
    <col min="15891" max="16118" width="9.140625" style="120"/>
    <col min="16119" max="16119" width="5.140625" style="120" customWidth="1"/>
    <col min="16120" max="16120" width="32.28515625" style="120" customWidth="1"/>
    <col min="16121" max="16123" width="10.28515625" style="120" customWidth="1"/>
    <col min="16124" max="16125" width="12.28515625" style="120" customWidth="1"/>
    <col min="16126" max="16126" width="11.28515625" style="120" customWidth="1"/>
    <col min="16127" max="16127" width="12.28515625" style="120" customWidth="1"/>
    <col min="16128" max="16128" width="11.28515625" style="120" customWidth="1"/>
    <col min="16129" max="16129" width="12.28515625" style="120" customWidth="1"/>
    <col min="16130" max="16130" width="11.28515625" style="120" customWidth="1"/>
    <col min="16131" max="16131" width="12.28515625" style="120" customWidth="1"/>
    <col min="16132" max="16132" width="11.28515625" style="120" customWidth="1"/>
    <col min="16133" max="16133" width="12.28515625" style="120" customWidth="1"/>
    <col min="16134" max="16134" width="11.28515625" style="120" customWidth="1"/>
    <col min="16135" max="16135" width="14.140625" style="120" customWidth="1"/>
    <col min="16136" max="16136" width="10.28515625" style="120" customWidth="1"/>
    <col min="16137" max="16137" width="17.140625" style="120" customWidth="1"/>
    <col min="16138" max="16138" width="12" style="120" customWidth="1"/>
    <col min="16139" max="16139" width="14.140625" style="120" customWidth="1"/>
    <col min="16140" max="16140" width="10.28515625" style="120" customWidth="1"/>
    <col min="16141" max="16141" width="17.140625" style="120" customWidth="1"/>
    <col min="16142" max="16142" width="12" style="120" customWidth="1"/>
    <col min="16143" max="16143" width="10.7109375" style="120" customWidth="1"/>
    <col min="16144" max="16146" width="0" style="120" hidden="1" customWidth="1"/>
    <col min="16147" max="16350" width="9.140625" style="120"/>
    <col min="16351" max="16384" width="8.7109375" style="120" customWidth="1"/>
  </cols>
  <sheetData>
    <row r="1" spans="1:38" s="952" customFormat="1" ht="32.25" customHeight="1">
      <c r="A1" s="1251" t="s">
        <v>224</v>
      </c>
      <c r="B1" s="1251"/>
      <c r="C1" s="1251"/>
      <c r="D1" s="1251"/>
      <c r="E1" s="1251"/>
      <c r="F1" s="1251"/>
      <c r="G1" s="1251"/>
      <c r="H1" s="1251"/>
      <c r="I1" s="1251"/>
      <c r="J1" s="1251"/>
      <c r="K1" s="1251"/>
      <c r="L1" s="1251"/>
      <c r="M1" s="1251"/>
      <c r="N1" s="1251"/>
      <c r="O1" s="1251"/>
      <c r="P1" s="1251"/>
      <c r="Q1" s="1251"/>
      <c r="R1" s="1251"/>
      <c r="S1" s="1251"/>
      <c r="T1" s="1251"/>
      <c r="U1" s="1251"/>
      <c r="V1" s="1251"/>
      <c r="W1" s="1251"/>
      <c r="X1" s="1251"/>
      <c r="Y1" s="1251"/>
      <c r="Z1" s="1251"/>
      <c r="AA1" s="1251"/>
      <c r="AB1" s="1251"/>
      <c r="AC1" s="1251"/>
      <c r="AD1" s="1251"/>
      <c r="AE1" s="1251"/>
      <c r="AF1" s="1251"/>
      <c r="AG1" s="1251"/>
      <c r="AH1" s="1251"/>
      <c r="AI1" s="1251"/>
    </row>
    <row r="2" spans="1:38" s="952" customFormat="1" ht="25.5" customHeight="1">
      <c r="A2" s="1252" t="s">
        <v>1758</v>
      </c>
      <c r="B2" s="1252"/>
      <c r="C2" s="1252"/>
      <c r="D2" s="1252"/>
      <c r="E2" s="1252"/>
      <c r="F2" s="1252"/>
      <c r="G2" s="1252"/>
      <c r="H2" s="1252"/>
      <c r="I2" s="1252"/>
      <c r="J2" s="1252"/>
      <c r="K2" s="1252"/>
      <c r="L2" s="1252"/>
      <c r="M2" s="1252"/>
      <c r="N2" s="1252"/>
      <c r="O2" s="1252"/>
      <c r="P2" s="1252"/>
      <c r="Q2" s="1252"/>
      <c r="R2" s="1252"/>
      <c r="S2" s="1252"/>
      <c r="T2" s="1252"/>
      <c r="U2" s="1252"/>
      <c r="V2" s="1252"/>
      <c r="W2" s="1252"/>
      <c r="X2" s="1252"/>
      <c r="Y2" s="1252"/>
      <c r="Z2" s="1252"/>
      <c r="AA2" s="1252"/>
      <c r="AB2" s="1252"/>
      <c r="AC2" s="1252"/>
      <c r="AD2" s="1252"/>
      <c r="AE2" s="1252"/>
      <c r="AF2" s="1252"/>
      <c r="AG2" s="1252"/>
      <c r="AH2" s="1252"/>
      <c r="AI2" s="1252"/>
    </row>
    <row r="3" spans="1:38" ht="28.5" customHeight="1">
      <c r="A3" s="1253" t="s">
        <v>1791</v>
      </c>
      <c r="B3" s="1253"/>
      <c r="C3" s="1253"/>
      <c r="D3" s="1253"/>
      <c r="E3" s="1253"/>
      <c r="F3" s="1253"/>
      <c r="G3" s="1253"/>
      <c r="H3" s="1253"/>
      <c r="I3" s="1253"/>
      <c r="J3" s="1253"/>
      <c r="K3" s="1253"/>
      <c r="L3" s="1253"/>
      <c r="M3" s="1253"/>
      <c r="N3" s="1253"/>
      <c r="O3" s="1253"/>
      <c r="P3" s="1253"/>
      <c r="Q3" s="1253"/>
      <c r="R3" s="1253"/>
      <c r="S3" s="1253"/>
      <c r="T3" s="1253"/>
      <c r="U3" s="1253"/>
      <c r="V3" s="1253"/>
      <c r="W3" s="1253"/>
      <c r="X3" s="1253"/>
      <c r="Y3" s="1253"/>
      <c r="Z3" s="1253"/>
      <c r="AA3" s="1253"/>
      <c r="AB3" s="1253"/>
      <c r="AC3" s="1253"/>
      <c r="AD3" s="1253"/>
      <c r="AE3" s="1253"/>
      <c r="AF3" s="1253"/>
      <c r="AG3" s="1253"/>
      <c r="AH3" s="1253"/>
      <c r="AI3" s="1253"/>
    </row>
    <row r="4" spans="1:38" ht="28.5" customHeight="1">
      <c r="A4" s="1254" t="str">
        <f>'[4]ĐC VonNSDP 2019'!$A$4</f>
        <v>(Kèm theo Nghị quyết số………/NQ-HĐND ngày .........tháng 12 năm 2019 của HĐND tỉnh Điện Biên)</v>
      </c>
      <c r="B4" s="1254"/>
      <c r="C4" s="1254"/>
      <c r="D4" s="1254"/>
      <c r="E4" s="1254"/>
      <c r="F4" s="1254"/>
      <c r="G4" s="1254"/>
      <c r="H4" s="1254"/>
      <c r="I4" s="1254"/>
      <c r="J4" s="1254"/>
      <c r="K4" s="1254"/>
      <c r="L4" s="1254"/>
      <c r="M4" s="1254"/>
      <c r="N4" s="1254"/>
      <c r="O4" s="1254"/>
      <c r="P4" s="1254"/>
      <c r="Q4" s="1254"/>
      <c r="R4" s="1254"/>
      <c r="S4" s="1254"/>
      <c r="T4" s="1254"/>
      <c r="U4" s="1254"/>
      <c r="V4" s="1254"/>
      <c r="W4" s="1254"/>
      <c r="X4" s="1254"/>
      <c r="Y4" s="1254"/>
      <c r="Z4" s="1254"/>
      <c r="AA4" s="1254"/>
      <c r="AB4" s="1254"/>
      <c r="AC4" s="1254"/>
      <c r="AD4" s="1254"/>
      <c r="AE4" s="1254"/>
      <c r="AF4" s="1254"/>
      <c r="AG4" s="1254"/>
      <c r="AH4" s="1254"/>
      <c r="AI4" s="1254"/>
    </row>
    <row r="5" spans="1:38" ht="45" customHeight="1">
      <c r="A5" s="1255" t="s">
        <v>25</v>
      </c>
      <c r="B5" s="1255"/>
      <c r="C5" s="1255"/>
      <c r="D5" s="1255"/>
      <c r="E5" s="1255"/>
      <c r="F5" s="1255"/>
      <c r="G5" s="1255"/>
      <c r="H5" s="1255"/>
      <c r="I5" s="1255"/>
      <c r="J5" s="1255"/>
      <c r="K5" s="1255"/>
      <c r="L5" s="1255"/>
      <c r="M5" s="1255"/>
      <c r="N5" s="1255"/>
      <c r="O5" s="1255"/>
      <c r="P5" s="1255"/>
      <c r="Q5" s="1255"/>
      <c r="R5" s="1255"/>
      <c r="S5" s="1255"/>
      <c r="T5" s="1255"/>
      <c r="U5" s="1255"/>
      <c r="V5" s="1255"/>
      <c r="W5" s="1255"/>
      <c r="X5" s="1255"/>
      <c r="Y5" s="1255"/>
      <c r="Z5" s="1255"/>
      <c r="AA5" s="1255"/>
      <c r="AB5" s="1255"/>
      <c r="AC5" s="1255"/>
      <c r="AD5" s="1255"/>
      <c r="AE5" s="1255"/>
      <c r="AF5" s="1255"/>
      <c r="AG5" s="1255"/>
      <c r="AH5" s="1255"/>
      <c r="AI5" s="1255"/>
    </row>
    <row r="6" spans="1:38" s="976" customFormat="1" ht="27" customHeight="1">
      <c r="A6" s="1247" t="s">
        <v>1</v>
      </c>
      <c r="B6" s="1247" t="s">
        <v>34</v>
      </c>
      <c r="C6" s="1248" t="s">
        <v>257</v>
      </c>
      <c r="D6" s="1247" t="s">
        <v>2</v>
      </c>
      <c r="E6" s="1247" t="s">
        <v>3</v>
      </c>
      <c r="F6" s="1247" t="s">
        <v>4</v>
      </c>
      <c r="G6" s="1247" t="s">
        <v>258</v>
      </c>
      <c r="H6" s="1247"/>
      <c r="I6" s="1247"/>
      <c r="J6" s="1247" t="s">
        <v>76</v>
      </c>
      <c r="K6" s="1247"/>
      <c r="L6" s="1247"/>
      <c r="M6" s="1256" t="s">
        <v>259</v>
      </c>
      <c r="N6" s="1257"/>
      <c r="O6" s="1257"/>
      <c r="P6" s="1257"/>
      <c r="Q6" s="1257"/>
      <c r="R6" s="1258"/>
      <c r="S6" s="1259" t="s">
        <v>260</v>
      </c>
      <c r="T6" s="1260"/>
      <c r="U6" s="1259" t="s">
        <v>1673</v>
      </c>
      <c r="V6" s="1267"/>
      <c r="W6" s="1267"/>
      <c r="X6" s="1260"/>
      <c r="Y6" s="1247" t="s">
        <v>313</v>
      </c>
      <c r="Z6" s="1247"/>
      <c r="AA6" s="1259" t="s">
        <v>1764</v>
      </c>
      <c r="AB6" s="1267"/>
      <c r="AC6" s="1267"/>
      <c r="AD6" s="1260"/>
      <c r="AE6" s="1259" t="s">
        <v>1767</v>
      </c>
      <c r="AF6" s="1267"/>
      <c r="AG6" s="1267"/>
      <c r="AH6" s="1260"/>
      <c r="AI6" s="1247" t="s">
        <v>6</v>
      </c>
    </row>
    <row r="7" spans="1:38" s="976" customFormat="1" ht="27" customHeight="1">
      <c r="A7" s="1247"/>
      <c r="B7" s="1247"/>
      <c r="C7" s="1249"/>
      <c r="D7" s="1247"/>
      <c r="E7" s="1247"/>
      <c r="F7" s="1247"/>
      <c r="G7" s="1247" t="s">
        <v>109</v>
      </c>
      <c r="H7" s="1247" t="s">
        <v>8</v>
      </c>
      <c r="I7" s="1247"/>
      <c r="J7" s="1247" t="s">
        <v>109</v>
      </c>
      <c r="K7" s="1247" t="s">
        <v>8</v>
      </c>
      <c r="L7" s="1247"/>
      <c r="M7" s="1259" t="s">
        <v>262</v>
      </c>
      <c r="N7" s="1260"/>
      <c r="O7" s="1259" t="s">
        <v>263</v>
      </c>
      <c r="P7" s="1260"/>
      <c r="Q7" s="1259" t="s">
        <v>264</v>
      </c>
      <c r="R7" s="1260"/>
      <c r="S7" s="1261"/>
      <c r="T7" s="1262"/>
      <c r="U7" s="1263"/>
      <c r="V7" s="1268"/>
      <c r="W7" s="1268"/>
      <c r="X7" s="1264"/>
      <c r="Y7" s="1247"/>
      <c r="Z7" s="1247"/>
      <c r="AA7" s="1263"/>
      <c r="AB7" s="1268"/>
      <c r="AC7" s="1268"/>
      <c r="AD7" s="1264"/>
      <c r="AE7" s="1263"/>
      <c r="AF7" s="1268"/>
      <c r="AG7" s="1268"/>
      <c r="AH7" s="1264"/>
      <c r="AI7" s="1247"/>
    </row>
    <row r="8" spans="1:38" s="976" customFormat="1" ht="33.75" customHeight="1">
      <c r="A8" s="1247"/>
      <c r="B8" s="1247"/>
      <c r="C8" s="1249"/>
      <c r="D8" s="1247"/>
      <c r="E8" s="1247"/>
      <c r="F8" s="1247"/>
      <c r="G8" s="1247"/>
      <c r="H8" s="1248" t="s">
        <v>27</v>
      </c>
      <c r="I8" s="1248" t="s">
        <v>265</v>
      </c>
      <c r="J8" s="1247"/>
      <c r="K8" s="1248" t="s">
        <v>27</v>
      </c>
      <c r="L8" s="1248" t="s">
        <v>266</v>
      </c>
      <c r="M8" s="1263"/>
      <c r="N8" s="1264"/>
      <c r="O8" s="1263"/>
      <c r="P8" s="1264"/>
      <c r="Q8" s="1263"/>
      <c r="R8" s="1264"/>
      <c r="S8" s="1263"/>
      <c r="T8" s="1264"/>
      <c r="U8" s="1247" t="s">
        <v>27</v>
      </c>
      <c r="V8" s="1247" t="s">
        <v>265</v>
      </c>
      <c r="W8" s="1247"/>
      <c r="X8" s="1247"/>
      <c r="Y8" s="1247" t="s">
        <v>9</v>
      </c>
      <c r="Z8" s="1247" t="s">
        <v>265</v>
      </c>
      <c r="AA8" s="1247" t="s">
        <v>27</v>
      </c>
      <c r="AB8" s="1247" t="s">
        <v>265</v>
      </c>
      <c r="AC8" s="1247"/>
      <c r="AD8" s="1247"/>
      <c r="AE8" s="1247" t="s">
        <v>27</v>
      </c>
      <c r="AF8" s="1247" t="s">
        <v>265</v>
      </c>
      <c r="AG8" s="1247"/>
      <c r="AH8" s="1247"/>
      <c r="AI8" s="1247"/>
    </row>
    <row r="9" spans="1:38" s="976" customFormat="1" ht="33.75" customHeight="1">
      <c r="A9" s="1247"/>
      <c r="B9" s="1247"/>
      <c r="C9" s="1249"/>
      <c r="D9" s="1247"/>
      <c r="E9" s="1247"/>
      <c r="F9" s="1247"/>
      <c r="G9" s="1247"/>
      <c r="H9" s="1249"/>
      <c r="I9" s="1265"/>
      <c r="J9" s="1247"/>
      <c r="K9" s="1249"/>
      <c r="L9" s="1269"/>
      <c r="M9" s="1248" t="s">
        <v>27</v>
      </c>
      <c r="N9" s="1248" t="s">
        <v>110</v>
      </c>
      <c r="O9" s="1248" t="s">
        <v>27</v>
      </c>
      <c r="P9" s="1248" t="s">
        <v>110</v>
      </c>
      <c r="Q9" s="1248" t="s">
        <v>27</v>
      </c>
      <c r="R9" s="1248" t="s">
        <v>110</v>
      </c>
      <c r="S9" s="1248" t="s">
        <v>27</v>
      </c>
      <c r="T9" s="1248" t="s">
        <v>110</v>
      </c>
      <c r="U9" s="1247"/>
      <c r="V9" s="1247" t="s">
        <v>9</v>
      </c>
      <c r="W9" s="1273" t="s">
        <v>31</v>
      </c>
      <c r="X9" s="1273"/>
      <c r="Y9" s="1247"/>
      <c r="Z9" s="1247"/>
      <c r="AA9" s="1247"/>
      <c r="AB9" s="1247" t="s">
        <v>9</v>
      </c>
      <c r="AC9" s="1273" t="s">
        <v>31</v>
      </c>
      <c r="AD9" s="1273"/>
      <c r="AE9" s="1247"/>
      <c r="AF9" s="1247" t="s">
        <v>9</v>
      </c>
      <c r="AG9" s="1273" t="s">
        <v>31</v>
      </c>
      <c r="AH9" s="1273"/>
      <c r="AI9" s="1247"/>
      <c r="AJ9" s="977" t="s">
        <v>1753</v>
      </c>
    </row>
    <row r="10" spans="1:38" s="976" customFormat="1" ht="115.5" customHeight="1">
      <c r="A10" s="1247"/>
      <c r="B10" s="1247"/>
      <c r="C10" s="1250"/>
      <c r="D10" s="1247"/>
      <c r="E10" s="1247"/>
      <c r="F10" s="1247"/>
      <c r="G10" s="1247"/>
      <c r="H10" s="1250"/>
      <c r="I10" s="1266"/>
      <c r="J10" s="1247"/>
      <c r="K10" s="1250"/>
      <c r="L10" s="1270"/>
      <c r="M10" s="1250"/>
      <c r="N10" s="1250"/>
      <c r="O10" s="1250"/>
      <c r="P10" s="1250"/>
      <c r="Q10" s="1250"/>
      <c r="R10" s="1250"/>
      <c r="S10" s="1250"/>
      <c r="T10" s="1250"/>
      <c r="U10" s="1247"/>
      <c r="V10" s="1247"/>
      <c r="W10" s="990" t="s">
        <v>267</v>
      </c>
      <c r="X10" s="990" t="s">
        <v>268</v>
      </c>
      <c r="Y10" s="1247"/>
      <c r="Z10" s="1247"/>
      <c r="AA10" s="1247"/>
      <c r="AB10" s="1247"/>
      <c r="AC10" s="990" t="s">
        <v>267</v>
      </c>
      <c r="AD10" s="990" t="s">
        <v>268</v>
      </c>
      <c r="AE10" s="1247"/>
      <c r="AF10" s="1247"/>
      <c r="AG10" s="990" t="s">
        <v>267</v>
      </c>
      <c r="AH10" s="990" t="s">
        <v>268</v>
      </c>
      <c r="AI10" s="1247"/>
    </row>
    <row r="11" spans="1:38" s="860" customFormat="1" ht="21.2" customHeight="1">
      <c r="A11" s="992">
        <v>1</v>
      </c>
      <c r="B11" s="992">
        <f>A11+1</f>
        <v>2</v>
      </c>
      <c r="C11" s="992">
        <v>3</v>
      </c>
      <c r="D11" s="992"/>
      <c r="E11" s="992"/>
      <c r="F11" s="854"/>
      <c r="G11" s="854">
        <v>4</v>
      </c>
      <c r="H11" s="992">
        <v>5</v>
      </c>
      <c r="I11" s="992">
        <v>6</v>
      </c>
      <c r="J11" s="992">
        <v>7</v>
      </c>
      <c r="K11" s="992">
        <v>8</v>
      </c>
      <c r="L11" s="992">
        <v>9</v>
      </c>
      <c r="M11" s="992">
        <v>10</v>
      </c>
      <c r="N11" s="992">
        <v>11</v>
      </c>
      <c r="O11" s="992">
        <v>12</v>
      </c>
      <c r="P11" s="992">
        <v>13</v>
      </c>
      <c r="Q11" s="992">
        <v>14</v>
      </c>
      <c r="R11" s="992">
        <v>15</v>
      </c>
      <c r="S11" s="992">
        <v>16</v>
      </c>
      <c r="T11" s="992">
        <v>17</v>
      </c>
      <c r="U11" s="992">
        <v>7</v>
      </c>
      <c r="V11" s="992">
        <v>8</v>
      </c>
      <c r="W11" s="992">
        <v>9</v>
      </c>
      <c r="X11" s="992">
        <v>10</v>
      </c>
      <c r="Y11" s="992">
        <v>11</v>
      </c>
      <c r="Z11" s="992">
        <v>12</v>
      </c>
      <c r="AA11" s="992">
        <v>13</v>
      </c>
      <c r="AB11" s="992">
        <v>14</v>
      </c>
      <c r="AC11" s="992">
        <v>15</v>
      </c>
      <c r="AD11" s="992">
        <v>16</v>
      </c>
      <c r="AE11" s="992">
        <v>17</v>
      </c>
      <c r="AF11" s="992">
        <v>18</v>
      </c>
      <c r="AG11" s="992">
        <v>19</v>
      </c>
      <c r="AH11" s="992">
        <v>20</v>
      </c>
      <c r="AI11" s="992">
        <v>21</v>
      </c>
      <c r="AJ11" s="860">
        <v>633533</v>
      </c>
    </row>
    <row r="12" spans="1:38" s="860" customFormat="1" ht="32.25" customHeight="1">
      <c r="A12" s="992"/>
      <c r="B12" s="855" t="s">
        <v>28</v>
      </c>
      <c r="C12" s="856"/>
      <c r="D12" s="856"/>
      <c r="E12" s="856"/>
      <c r="F12" s="857"/>
      <c r="G12" s="857"/>
      <c r="H12" s="858">
        <f t="shared" ref="H12:AD12" si="0">H13+H34</f>
        <v>878369.1</v>
      </c>
      <c r="I12" s="858">
        <f t="shared" si="0"/>
        <v>814409.326</v>
      </c>
      <c r="J12" s="858">
        <f t="shared" si="0"/>
        <v>3086</v>
      </c>
      <c r="K12" s="858">
        <f t="shared" si="0"/>
        <v>0</v>
      </c>
      <c r="L12" s="858">
        <f t="shared" si="0"/>
        <v>0</v>
      </c>
      <c r="M12" s="858">
        <f t="shared" si="0"/>
        <v>0</v>
      </c>
      <c r="N12" s="858">
        <f t="shared" si="0"/>
        <v>0</v>
      </c>
      <c r="O12" s="858">
        <f t="shared" si="0"/>
        <v>0</v>
      </c>
      <c r="P12" s="858">
        <f t="shared" si="0"/>
        <v>0</v>
      </c>
      <c r="Q12" s="858">
        <f t="shared" si="0"/>
        <v>0</v>
      </c>
      <c r="R12" s="858">
        <f t="shared" si="0"/>
        <v>0</v>
      </c>
      <c r="S12" s="858">
        <f t="shared" si="0"/>
        <v>0</v>
      </c>
      <c r="T12" s="858">
        <f t="shared" si="0"/>
        <v>17000</v>
      </c>
      <c r="U12" s="858">
        <f t="shared" si="0"/>
        <v>1824843.5809999998</v>
      </c>
      <c r="V12" s="858">
        <f t="shared" si="0"/>
        <v>1493457.807</v>
      </c>
      <c r="W12" s="858">
        <f t="shared" si="0"/>
        <v>0</v>
      </c>
      <c r="X12" s="858">
        <f t="shared" si="0"/>
        <v>0</v>
      </c>
      <c r="Y12" s="858">
        <f t="shared" si="0"/>
        <v>873874.10600000003</v>
      </c>
      <c r="Z12" s="858">
        <f t="shared" si="0"/>
        <v>904022.00600000005</v>
      </c>
      <c r="AA12" s="858">
        <f t="shared" si="0"/>
        <v>702741.09400000004</v>
      </c>
      <c r="AB12" s="858">
        <f t="shared" si="0"/>
        <v>639744.32000000007</v>
      </c>
      <c r="AC12" s="858">
        <f t="shared" si="0"/>
        <v>0</v>
      </c>
      <c r="AD12" s="858">
        <f t="shared" si="0"/>
        <v>0</v>
      </c>
      <c r="AE12" s="858">
        <f>AE13+AE34</f>
        <v>692103.9</v>
      </c>
      <c r="AF12" s="859">
        <f>AF13+AF34</f>
        <v>633533</v>
      </c>
      <c r="AG12" s="830"/>
      <c r="AH12" s="830"/>
      <c r="AI12" s="992"/>
      <c r="AJ12" s="995">
        <f>AJ11-AF12</f>
        <v>0</v>
      </c>
    </row>
    <row r="13" spans="1:38" ht="60.75" customHeight="1">
      <c r="A13" s="826" t="s">
        <v>10</v>
      </c>
      <c r="B13" s="828" t="s">
        <v>1674</v>
      </c>
      <c r="C13" s="828"/>
      <c r="D13" s="118"/>
      <c r="E13" s="118"/>
      <c r="F13" s="829"/>
      <c r="G13" s="829"/>
      <c r="H13" s="830">
        <f t="shared" ref="H13:T13" si="1">H14</f>
        <v>0</v>
      </c>
      <c r="I13" s="830">
        <f t="shared" si="1"/>
        <v>0</v>
      </c>
      <c r="J13" s="830">
        <f t="shared" si="1"/>
        <v>0</v>
      </c>
      <c r="K13" s="830">
        <f t="shared" si="1"/>
        <v>0</v>
      </c>
      <c r="L13" s="830">
        <f t="shared" si="1"/>
        <v>0</v>
      </c>
      <c r="M13" s="830">
        <f t="shared" si="1"/>
        <v>0</v>
      </c>
      <c r="N13" s="830">
        <f t="shared" si="1"/>
        <v>0</v>
      </c>
      <c r="O13" s="830">
        <f t="shared" si="1"/>
        <v>0</v>
      </c>
      <c r="P13" s="830">
        <f t="shared" si="1"/>
        <v>0</v>
      </c>
      <c r="Q13" s="830">
        <f t="shared" si="1"/>
        <v>0</v>
      </c>
      <c r="R13" s="830">
        <f t="shared" si="1"/>
        <v>0</v>
      </c>
      <c r="S13" s="830">
        <f t="shared" si="1"/>
        <v>0</v>
      </c>
      <c r="T13" s="830">
        <f t="shared" si="1"/>
        <v>0</v>
      </c>
      <c r="U13" s="830">
        <f>+U14+U25</f>
        <v>1023147.181</v>
      </c>
      <c r="V13" s="830">
        <f>+V14+V25</f>
        <v>966529.1810000001</v>
      </c>
      <c r="W13" s="830">
        <f t="shared" ref="W13:AH13" si="2">+W14+W25</f>
        <v>0</v>
      </c>
      <c r="X13" s="830">
        <f t="shared" si="2"/>
        <v>0</v>
      </c>
      <c r="Y13" s="830">
        <f t="shared" si="2"/>
        <v>454779</v>
      </c>
      <c r="Z13" s="830">
        <f t="shared" si="2"/>
        <v>506229</v>
      </c>
      <c r="AA13" s="830">
        <f t="shared" si="2"/>
        <v>310300</v>
      </c>
      <c r="AB13" s="830">
        <f t="shared" si="2"/>
        <v>310300</v>
      </c>
      <c r="AC13" s="830">
        <f t="shared" si="2"/>
        <v>0</v>
      </c>
      <c r="AD13" s="830">
        <f t="shared" si="2"/>
        <v>0</v>
      </c>
      <c r="AE13" s="830">
        <f t="shared" si="2"/>
        <v>310300</v>
      </c>
      <c r="AF13" s="861">
        <f t="shared" si="2"/>
        <v>310300</v>
      </c>
      <c r="AG13" s="830">
        <f t="shared" si="2"/>
        <v>0</v>
      </c>
      <c r="AH13" s="830">
        <f t="shared" si="2"/>
        <v>0</v>
      </c>
      <c r="AI13" s="830"/>
    </row>
    <row r="14" spans="1:38" ht="82.5" customHeight="1">
      <c r="A14" s="826" t="s">
        <v>12</v>
      </c>
      <c r="B14" s="827" t="s">
        <v>364</v>
      </c>
      <c r="C14" s="828"/>
      <c r="D14" s="118"/>
      <c r="E14" s="118"/>
      <c r="F14" s="829"/>
      <c r="G14" s="829"/>
      <c r="H14" s="119"/>
      <c r="I14" s="119"/>
      <c r="J14" s="118"/>
      <c r="K14" s="119"/>
      <c r="L14" s="119"/>
      <c r="M14" s="119"/>
      <c r="N14" s="119"/>
      <c r="O14" s="119"/>
      <c r="P14" s="119"/>
      <c r="Q14" s="119"/>
      <c r="R14" s="119"/>
      <c r="S14" s="119"/>
      <c r="T14" s="119"/>
      <c r="U14" s="830">
        <f>SUM(U15:U24)</f>
        <v>1023147.181</v>
      </c>
      <c r="V14" s="830">
        <f t="shared" ref="V14:AF14" si="3">SUM(V15:V24)</f>
        <v>863619.1810000001</v>
      </c>
      <c r="W14" s="830">
        <f t="shared" si="3"/>
        <v>0</v>
      </c>
      <c r="X14" s="830">
        <f t="shared" si="3"/>
        <v>0</v>
      </c>
      <c r="Y14" s="830">
        <f t="shared" si="3"/>
        <v>454779</v>
      </c>
      <c r="Z14" s="830">
        <f t="shared" si="3"/>
        <v>454779</v>
      </c>
      <c r="AA14" s="830">
        <f t="shared" si="3"/>
        <v>258840</v>
      </c>
      <c r="AB14" s="830">
        <f t="shared" si="3"/>
        <v>258840</v>
      </c>
      <c r="AC14" s="830">
        <f t="shared" si="3"/>
        <v>0</v>
      </c>
      <c r="AD14" s="830">
        <f t="shared" si="3"/>
        <v>0</v>
      </c>
      <c r="AE14" s="830">
        <f t="shared" si="3"/>
        <v>258840</v>
      </c>
      <c r="AF14" s="830">
        <f t="shared" si="3"/>
        <v>258840</v>
      </c>
      <c r="AG14" s="830"/>
      <c r="AH14" s="830"/>
      <c r="AI14" s="830"/>
      <c r="AL14" s="120">
        <f>150000-51460</f>
        <v>98540</v>
      </c>
    </row>
    <row r="15" spans="1:38" ht="30.2" customHeight="1">
      <c r="A15" s="832">
        <v>1</v>
      </c>
      <c r="B15" s="833" t="s">
        <v>365</v>
      </c>
      <c r="C15" s="828"/>
      <c r="D15" s="118"/>
      <c r="E15" s="118"/>
      <c r="F15" s="829"/>
      <c r="G15" s="829"/>
      <c r="H15" s="119"/>
      <c r="I15" s="119"/>
      <c r="J15" s="118"/>
      <c r="K15" s="119"/>
      <c r="L15" s="119"/>
      <c r="M15" s="119"/>
      <c r="N15" s="119"/>
      <c r="O15" s="119"/>
      <c r="P15" s="119"/>
      <c r="Q15" s="119"/>
      <c r="R15" s="119"/>
      <c r="S15" s="119"/>
      <c r="T15" s="119"/>
      <c r="U15" s="834">
        <v>77949</v>
      </c>
      <c r="V15" s="834">
        <v>75990</v>
      </c>
      <c r="W15" s="835"/>
      <c r="X15" s="835"/>
      <c r="Y15" s="835">
        <v>40324</v>
      </c>
      <c r="Z15" s="835">
        <v>40324</v>
      </c>
      <c r="AA15" s="835">
        <v>27060</v>
      </c>
      <c r="AB15" s="835">
        <v>27060</v>
      </c>
      <c r="AC15" s="835"/>
      <c r="AD15" s="834"/>
      <c r="AE15" s="835">
        <v>27060</v>
      </c>
      <c r="AF15" s="835">
        <v>27060</v>
      </c>
      <c r="AG15" s="862"/>
      <c r="AH15" s="835"/>
      <c r="AI15" s="835"/>
    </row>
    <row r="16" spans="1:38" ht="30.2" customHeight="1">
      <c r="A16" s="832">
        <v>2</v>
      </c>
      <c r="B16" s="833" t="s">
        <v>366</v>
      </c>
      <c r="C16" s="828"/>
      <c r="D16" s="118"/>
      <c r="E16" s="118"/>
      <c r="F16" s="829"/>
      <c r="G16" s="829"/>
      <c r="H16" s="119"/>
      <c r="I16" s="119"/>
      <c r="J16" s="118"/>
      <c r="K16" s="119"/>
      <c r="L16" s="119"/>
      <c r="M16" s="119"/>
      <c r="N16" s="119"/>
      <c r="O16" s="119"/>
      <c r="P16" s="119"/>
      <c r="Q16" s="119"/>
      <c r="R16" s="119"/>
      <c r="S16" s="119"/>
      <c r="T16" s="119"/>
      <c r="U16" s="834">
        <v>235434</v>
      </c>
      <c r="V16" s="834">
        <v>145663.79999999999</v>
      </c>
      <c r="W16" s="835"/>
      <c r="X16" s="835"/>
      <c r="Y16" s="835">
        <v>80503</v>
      </c>
      <c r="Z16" s="835">
        <v>80503</v>
      </c>
      <c r="AA16" s="835">
        <v>53460</v>
      </c>
      <c r="AB16" s="835">
        <v>53460</v>
      </c>
      <c r="AC16" s="835"/>
      <c r="AD16" s="834"/>
      <c r="AE16" s="835">
        <v>53460</v>
      </c>
      <c r="AF16" s="835">
        <v>53460</v>
      </c>
      <c r="AG16" s="862"/>
      <c r="AH16" s="835"/>
      <c r="AI16" s="835"/>
    </row>
    <row r="17" spans="1:35" ht="30.2" customHeight="1">
      <c r="A17" s="832">
        <v>3</v>
      </c>
      <c r="B17" s="833" t="s">
        <v>367</v>
      </c>
      <c r="C17" s="828"/>
      <c r="D17" s="118"/>
      <c r="E17" s="118"/>
      <c r="F17" s="829"/>
      <c r="G17" s="829"/>
      <c r="H17" s="119"/>
      <c r="I17" s="119"/>
      <c r="J17" s="118"/>
      <c r="K17" s="119"/>
      <c r="L17" s="119"/>
      <c r="M17" s="119"/>
      <c r="N17" s="119"/>
      <c r="O17" s="119"/>
      <c r="P17" s="119"/>
      <c r="Q17" s="119"/>
      <c r="R17" s="119"/>
      <c r="S17" s="119"/>
      <c r="T17" s="119"/>
      <c r="U17" s="834">
        <v>90474</v>
      </c>
      <c r="V17" s="834">
        <v>87067</v>
      </c>
      <c r="W17" s="835"/>
      <c r="X17" s="835"/>
      <c r="Y17" s="835">
        <v>47056</v>
      </c>
      <c r="Z17" s="835">
        <v>47056</v>
      </c>
      <c r="AA17" s="835">
        <v>30360</v>
      </c>
      <c r="AB17" s="835">
        <v>30360</v>
      </c>
      <c r="AC17" s="835"/>
      <c r="AD17" s="834"/>
      <c r="AE17" s="835">
        <v>30360</v>
      </c>
      <c r="AF17" s="835">
        <v>30360</v>
      </c>
      <c r="AG17" s="862"/>
      <c r="AH17" s="835"/>
      <c r="AI17" s="835"/>
    </row>
    <row r="18" spans="1:35" ht="30.2" customHeight="1">
      <c r="A18" s="832">
        <v>4</v>
      </c>
      <c r="B18" s="833" t="s">
        <v>368</v>
      </c>
      <c r="C18" s="828"/>
      <c r="D18" s="118"/>
      <c r="E18" s="118"/>
      <c r="F18" s="829"/>
      <c r="G18" s="829"/>
      <c r="H18" s="119"/>
      <c r="I18" s="119"/>
      <c r="J18" s="118"/>
      <c r="K18" s="119"/>
      <c r="L18" s="119"/>
      <c r="M18" s="119"/>
      <c r="N18" s="119"/>
      <c r="O18" s="119"/>
      <c r="P18" s="119"/>
      <c r="Q18" s="119"/>
      <c r="R18" s="119"/>
      <c r="S18" s="119"/>
      <c r="T18" s="119"/>
      <c r="U18" s="834">
        <v>162547</v>
      </c>
      <c r="V18" s="834">
        <v>143263</v>
      </c>
      <c r="W18" s="835"/>
      <c r="X18" s="835"/>
      <c r="Y18" s="835">
        <v>67440.100000000006</v>
      </c>
      <c r="Z18" s="835">
        <v>67440.100000000006</v>
      </c>
      <c r="AA18" s="835">
        <v>31271</v>
      </c>
      <c r="AB18" s="835">
        <v>31271</v>
      </c>
      <c r="AC18" s="835"/>
      <c r="AD18" s="834"/>
      <c r="AE18" s="835">
        <v>31271</v>
      </c>
      <c r="AF18" s="835">
        <v>31271</v>
      </c>
      <c r="AG18" s="862"/>
      <c r="AH18" s="862"/>
      <c r="AI18" s="835"/>
    </row>
    <row r="19" spans="1:35" ht="30.2" customHeight="1">
      <c r="A19" s="832">
        <v>5</v>
      </c>
      <c r="B19" s="833" t="s">
        <v>369</v>
      </c>
      <c r="C19" s="828"/>
      <c r="D19" s="118"/>
      <c r="E19" s="118"/>
      <c r="F19" s="829"/>
      <c r="G19" s="829"/>
      <c r="H19" s="119"/>
      <c r="I19" s="119"/>
      <c r="J19" s="118"/>
      <c r="K19" s="119"/>
      <c r="L19" s="119"/>
      <c r="M19" s="119"/>
      <c r="N19" s="119"/>
      <c r="O19" s="119"/>
      <c r="P19" s="119"/>
      <c r="Q19" s="119"/>
      <c r="R19" s="119"/>
      <c r="S19" s="119"/>
      <c r="T19" s="119"/>
      <c r="U19" s="834">
        <v>101640</v>
      </c>
      <c r="V19" s="834">
        <v>100330</v>
      </c>
      <c r="W19" s="835"/>
      <c r="X19" s="835"/>
      <c r="Y19" s="835">
        <v>55078.9</v>
      </c>
      <c r="Z19" s="835">
        <v>55078.9</v>
      </c>
      <c r="AA19" s="835">
        <v>35640</v>
      </c>
      <c r="AB19" s="835">
        <v>35640</v>
      </c>
      <c r="AC19" s="835"/>
      <c r="AD19" s="834"/>
      <c r="AE19" s="835">
        <v>35640</v>
      </c>
      <c r="AF19" s="835">
        <v>35640</v>
      </c>
      <c r="AG19" s="862"/>
      <c r="AH19" s="835"/>
      <c r="AI19" s="835"/>
    </row>
    <row r="20" spans="1:35" ht="30.2" customHeight="1">
      <c r="A20" s="832">
        <v>6</v>
      </c>
      <c r="B20" s="833" t="s">
        <v>370</v>
      </c>
      <c r="C20" s="828"/>
      <c r="D20" s="118"/>
      <c r="E20" s="118"/>
      <c r="F20" s="829"/>
      <c r="G20" s="829"/>
      <c r="H20" s="119"/>
      <c r="I20" s="119"/>
      <c r="J20" s="118"/>
      <c r="K20" s="119"/>
      <c r="L20" s="119"/>
      <c r="M20" s="119"/>
      <c r="N20" s="119"/>
      <c r="O20" s="119"/>
      <c r="P20" s="119"/>
      <c r="Q20" s="119"/>
      <c r="R20" s="119"/>
      <c r="S20" s="119"/>
      <c r="T20" s="119"/>
      <c r="U20" s="834">
        <v>98336</v>
      </c>
      <c r="V20" s="834">
        <v>83245.380999999994</v>
      </c>
      <c r="W20" s="835"/>
      <c r="X20" s="835"/>
      <c r="Y20" s="835">
        <v>44105</v>
      </c>
      <c r="Z20" s="835">
        <v>44105</v>
      </c>
      <c r="AA20" s="835">
        <v>24182</v>
      </c>
      <c r="AB20" s="835">
        <v>24182</v>
      </c>
      <c r="AC20" s="835"/>
      <c r="AD20" s="834"/>
      <c r="AE20" s="835">
        <v>24182</v>
      </c>
      <c r="AF20" s="835">
        <v>24182</v>
      </c>
      <c r="AG20" s="862"/>
      <c r="AH20" s="862"/>
      <c r="AI20" s="835"/>
    </row>
    <row r="21" spans="1:35" ht="30.2" customHeight="1">
      <c r="A21" s="832">
        <v>7</v>
      </c>
      <c r="B21" s="833" t="s">
        <v>371</v>
      </c>
      <c r="C21" s="828"/>
      <c r="D21" s="118"/>
      <c r="E21" s="118"/>
      <c r="F21" s="829"/>
      <c r="G21" s="829"/>
      <c r="H21" s="119"/>
      <c r="I21" s="119"/>
      <c r="J21" s="118"/>
      <c r="K21" s="119"/>
      <c r="L21" s="119"/>
      <c r="M21" s="119"/>
      <c r="N21" s="119"/>
      <c r="O21" s="119"/>
      <c r="P21" s="119"/>
      <c r="Q21" s="119"/>
      <c r="R21" s="119"/>
      <c r="S21" s="119"/>
      <c r="T21" s="119"/>
      <c r="U21" s="834">
        <v>111487.181</v>
      </c>
      <c r="V21" s="834">
        <v>93100</v>
      </c>
      <c r="W21" s="835"/>
      <c r="X21" s="835"/>
      <c r="Y21" s="835">
        <v>49784</v>
      </c>
      <c r="Z21" s="835">
        <v>49784</v>
      </c>
      <c r="AA21" s="835">
        <v>22905</v>
      </c>
      <c r="AB21" s="835">
        <v>22905</v>
      </c>
      <c r="AC21" s="835"/>
      <c r="AD21" s="834"/>
      <c r="AE21" s="835">
        <v>22905</v>
      </c>
      <c r="AF21" s="835">
        <v>22905</v>
      </c>
      <c r="AG21" s="862"/>
      <c r="AH21" s="862"/>
      <c r="AI21" s="835"/>
    </row>
    <row r="22" spans="1:35" ht="30.2" customHeight="1">
      <c r="A22" s="832">
        <v>8</v>
      </c>
      <c r="B22" s="833" t="s">
        <v>372</v>
      </c>
      <c r="C22" s="828"/>
      <c r="D22" s="118"/>
      <c r="E22" s="118"/>
      <c r="F22" s="829"/>
      <c r="G22" s="829"/>
      <c r="H22" s="119"/>
      <c r="I22" s="119"/>
      <c r="J22" s="118"/>
      <c r="K22" s="119"/>
      <c r="L22" s="119"/>
      <c r="M22" s="119"/>
      <c r="N22" s="119"/>
      <c r="O22" s="119"/>
      <c r="P22" s="119"/>
      <c r="Q22" s="119"/>
      <c r="R22" s="119"/>
      <c r="S22" s="119"/>
      <c r="T22" s="119"/>
      <c r="U22" s="834">
        <v>137403</v>
      </c>
      <c r="V22" s="834">
        <v>128907</v>
      </c>
      <c r="W22" s="835"/>
      <c r="X22" s="835"/>
      <c r="Y22" s="835">
        <v>67141</v>
      </c>
      <c r="Z22" s="835">
        <v>67141</v>
      </c>
      <c r="AA22" s="835">
        <v>31816</v>
      </c>
      <c r="AB22" s="835">
        <v>31816</v>
      </c>
      <c r="AC22" s="835"/>
      <c r="AD22" s="834"/>
      <c r="AE22" s="835">
        <v>31816</v>
      </c>
      <c r="AF22" s="835">
        <v>31816</v>
      </c>
      <c r="AG22" s="862"/>
      <c r="AH22" s="862"/>
      <c r="AI22" s="835"/>
    </row>
    <row r="23" spans="1:35" ht="30.2" customHeight="1">
      <c r="A23" s="832">
        <v>9</v>
      </c>
      <c r="B23" s="833" t="s">
        <v>373</v>
      </c>
      <c r="C23" s="828"/>
      <c r="D23" s="118"/>
      <c r="E23" s="118"/>
      <c r="F23" s="829"/>
      <c r="G23" s="829"/>
      <c r="H23" s="119"/>
      <c r="I23" s="119"/>
      <c r="J23" s="118"/>
      <c r="K23" s="119"/>
      <c r="L23" s="119"/>
      <c r="M23" s="119"/>
      <c r="N23" s="119"/>
      <c r="O23" s="119"/>
      <c r="P23" s="119"/>
      <c r="Q23" s="119"/>
      <c r="R23" s="119"/>
      <c r="S23" s="119"/>
      <c r="T23" s="119"/>
      <c r="U23" s="834">
        <v>2437</v>
      </c>
      <c r="V23" s="834">
        <v>2355</v>
      </c>
      <c r="W23" s="835"/>
      <c r="X23" s="835"/>
      <c r="Y23" s="835">
        <v>1385</v>
      </c>
      <c r="Z23" s="835">
        <v>1385</v>
      </c>
      <c r="AA23" s="835">
        <v>826</v>
      </c>
      <c r="AB23" s="835">
        <v>826</v>
      </c>
      <c r="AC23" s="835"/>
      <c r="AD23" s="834"/>
      <c r="AE23" s="835">
        <v>826</v>
      </c>
      <c r="AF23" s="835">
        <v>826</v>
      </c>
      <c r="AG23" s="862"/>
      <c r="AH23" s="835"/>
      <c r="AI23" s="835"/>
    </row>
    <row r="24" spans="1:35" ht="30.2" customHeight="1">
      <c r="A24" s="832">
        <v>10</v>
      </c>
      <c r="B24" s="833" t="s">
        <v>374</v>
      </c>
      <c r="C24" s="828"/>
      <c r="D24" s="118"/>
      <c r="E24" s="118"/>
      <c r="F24" s="829"/>
      <c r="G24" s="829"/>
      <c r="H24" s="119"/>
      <c r="I24" s="119"/>
      <c r="J24" s="118"/>
      <c r="K24" s="119"/>
      <c r="L24" s="119"/>
      <c r="M24" s="119"/>
      <c r="N24" s="119"/>
      <c r="O24" s="119"/>
      <c r="P24" s="119"/>
      <c r="Q24" s="119"/>
      <c r="R24" s="119"/>
      <c r="S24" s="119"/>
      <c r="T24" s="119"/>
      <c r="U24" s="834">
        <v>5440</v>
      </c>
      <c r="V24" s="834">
        <v>3698</v>
      </c>
      <c r="W24" s="835"/>
      <c r="X24" s="835"/>
      <c r="Y24" s="835">
        <v>1962</v>
      </c>
      <c r="Z24" s="835">
        <v>1962</v>
      </c>
      <c r="AA24" s="835">
        <v>1320</v>
      </c>
      <c r="AB24" s="835">
        <v>1320</v>
      </c>
      <c r="AC24" s="835"/>
      <c r="AD24" s="834"/>
      <c r="AE24" s="835">
        <v>1320</v>
      </c>
      <c r="AF24" s="835">
        <v>1320</v>
      </c>
      <c r="AG24" s="862"/>
      <c r="AH24" s="835"/>
      <c r="AI24" s="835"/>
    </row>
    <row r="25" spans="1:35" ht="63" customHeight="1">
      <c r="A25" s="826" t="s">
        <v>17</v>
      </c>
      <c r="B25" s="828" t="s">
        <v>1675</v>
      </c>
      <c r="C25" s="828"/>
      <c r="D25" s="863"/>
      <c r="E25" s="863"/>
      <c r="F25" s="864"/>
      <c r="G25" s="864"/>
      <c r="H25" s="865"/>
      <c r="I25" s="866">
        <f>I26+I31</f>
        <v>102910</v>
      </c>
      <c r="J25" s="863"/>
      <c r="K25" s="865"/>
      <c r="L25" s="865"/>
      <c r="M25" s="865"/>
      <c r="N25" s="865"/>
      <c r="O25" s="865"/>
      <c r="P25" s="865"/>
      <c r="Q25" s="865"/>
      <c r="R25" s="865"/>
      <c r="S25" s="865"/>
      <c r="T25" s="865"/>
      <c r="U25" s="867"/>
      <c r="V25" s="866">
        <f>V26+V31</f>
        <v>102910</v>
      </c>
      <c r="W25" s="830"/>
      <c r="X25" s="830"/>
      <c r="Y25" s="830"/>
      <c r="Z25" s="866">
        <f t="shared" ref="Z25" si="4">Z26+Z31</f>
        <v>51450</v>
      </c>
      <c r="AA25" s="866">
        <f>AA26+AA31</f>
        <v>51460</v>
      </c>
      <c r="AB25" s="866">
        <f>AB26+AB31</f>
        <v>51460</v>
      </c>
      <c r="AC25" s="830"/>
      <c r="AD25" s="867"/>
      <c r="AE25" s="866">
        <f>AE26+AE31</f>
        <v>51460</v>
      </c>
      <c r="AF25" s="866">
        <f>AF26+AF31</f>
        <v>51460</v>
      </c>
      <c r="AG25" s="868"/>
      <c r="AH25" s="830"/>
      <c r="AI25" s="830"/>
    </row>
    <row r="26" spans="1:35" ht="168.75" customHeight="1">
      <c r="A26" s="826">
        <v>1</v>
      </c>
      <c r="B26" s="827" t="s">
        <v>1676</v>
      </c>
      <c r="C26" s="828"/>
      <c r="D26" s="118"/>
      <c r="E26" s="118"/>
      <c r="F26" s="829"/>
      <c r="G26" s="829"/>
      <c r="H26" s="119"/>
      <c r="I26" s="868">
        <f>SUM(I27:I30)</f>
        <v>99975</v>
      </c>
      <c r="J26" s="118"/>
      <c r="K26" s="119"/>
      <c r="L26" s="119"/>
      <c r="M26" s="119"/>
      <c r="N26" s="119"/>
      <c r="O26" s="119"/>
      <c r="P26" s="119"/>
      <c r="Q26" s="119"/>
      <c r="R26" s="119"/>
      <c r="S26" s="119"/>
      <c r="T26" s="119"/>
      <c r="U26" s="834"/>
      <c r="V26" s="868">
        <f>SUM(V27:V30)</f>
        <v>99975</v>
      </c>
      <c r="W26" s="835"/>
      <c r="X26" s="835"/>
      <c r="Y26" s="835"/>
      <c r="Z26" s="868">
        <f>SUM(Z27:Z30)</f>
        <v>51450</v>
      </c>
      <c r="AA26" s="868">
        <f>SUM(AA27:AA30)</f>
        <v>48525</v>
      </c>
      <c r="AB26" s="868">
        <f>SUM(AB27:AB30)</f>
        <v>48525</v>
      </c>
      <c r="AC26" s="835"/>
      <c r="AD26" s="834"/>
      <c r="AE26" s="868">
        <f>SUM(AE27:AE30)</f>
        <v>48525</v>
      </c>
      <c r="AF26" s="868">
        <f>SUM(AF27:AF30)</f>
        <v>48525</v>
      </c>
      <c r="AG26" s="862"/>
      <c r="AH26" s="835"/>
      <c r="AI26" s="835"/>
    </row>
    <row r="27" spans="1:35" ht="30.2" customHeight="1">
      <c r="A27" s="869" t="s">
        <v>245</v>
      </c>
      <c r="B27" s="870" t="s">
        <v>368</v>
      </c>
      <c r="C27" s="828"/>
      <c r="D27" s="118"/>
      <c r="E27" s="118"/>
      <c r="F27" s="829"/>
      <c r="G27" s="829"/>
      <c r="H27" s="119"/>
      <c r="I27" s="862">
        <v>35104</v>
      </c>
      <c r="J27" s="118"/>
      <c r="K27" s="119"/>
      <c r="L27" s="119"/>
      <c r="M27" s="119"/>
      <c r="N27" s="119"/>
      <c r="O27" s="119"/>
      <c r="P27" s="119"/>
      <c r="Q27" s="119"/>
      <c r="R27" s="119"/>
      <c r="S27" s="119"/>
      <c r="T27" s="119"/>
      <c r="U27" s="834"/>
      <c r="V27" s="862">
        <v>35104</v>
      </c>
      <c r="W27" s="835"/>
      <c r="X27" s="835"/>
      <c r="Y27" s="835"/>
      <c r="Z27" s="862">
        <v>17896</v>
      </c>
      <c r="AA27" s="862">
        <v>17208</v>
      </c>
      <c r="AB27" s="862">
        <v>17208</v>
      </c>
      <c r="AC27" s="835"/>
      <c r="AD27" s="834"/>
      <c r="AE27" s="862">
        <v>17208</v>
      </c>
      <c r="AF27" s="862">
        <v>17208</v>
      </c>
      <c r="AG27" s="862"/>
      <c r="AH27" s="835"/>
      <c r="AI27" s="835"/>
    </row>
    <row r="28" spans="1:35" ht="30.2" customHeight="1">
      <c r="A28" s="869" t="s">
        <v>245</v>
      </c>
      <c r="B28" s="870" t="s">
        <v>370</v>
      </c>
      <c r="C28" s="828"/>
      <c r="D28" s="118"/>
      <c r="E28" s="118"/>
      <c r="F28" s="829"/>
      <c r="G28" s="829"/>
      <c r="H28" s="119"/>
      <c r="I28" s="862">
        <v>12229</v>
      </c>
      <c r="J28" s="118"/>
      <c r="K28" s="119"/>
      <c r="L28" s="119"/>
      <c r="M28" s="119"/>
      <c r="N28" s="119"/>
      <c r="O28" s="119"/>
      <c r="P28" s="119"/>
      <c r="Q28" s="119"/>
      <c r="R28" s="119"/>
      <c r="S28" s="119"/>
      <c r="T28" s="119"/>
      <c r="U28" s="834"/>
      <c r="V28" s="862">
        <v>12229</v>
      </c>
      <c r="W28" s="835"/>
      <c r="X28" s="835"/>
      <c r="Y28" s="835"/>
      <c r="Z28" s="862">
        <v>6711</v>
      </c>
      <c r="AA28" s="862">
        <v>5518</v>
      </c>
      <c r="AB28" s="862">
        <v>5518</v>
      </c>
      <c r="AC28" s="835"/>
      <c r="AD28" s="834"/>
      <c r="AE28" s="862">
        <v>5518</v>
      </c>
      <c r="AF28" s="862">
        <v>5518</v>
      </c>
      <c r="AG28" s="862"/>
      <c r="AH28" s="835"/>
      <c r="AI28" s="835"/>
    </row>
    <row r="29" spans="1:35" ht="30.2" customHeight="1">
      <c r="A29" s="869" t="s">
        <v>245</v>
      </c>
      <c r="B29" s="870" t="s">
        <v>371</v>
      </c>
      <c r="C29" s="828"/>
      <c r="D29" s="118"/>
      <c r="E29" s="118"/>
      <c r="F29" s="829"/>
      <c r="G29" s="829"/>
      <c r="H29" s="119"/>
      <c r="I29" s="862">
        <v>21940</v>
      </c>
      <c r="J29" s="118"/>
      <c r="K29" s="119"/>
      <c r="L29" s="119"/>
      <c r="M29" s="119"/>
      <c r="N29" s="119"/>
      <c r="O29" s="119"/>
      <c r="P29" s="119"/>
      <c r="Q29" s="119"/>
      <c r="R29" s="119"/>
      <c r="S29" s="119"/>
      <c r="T29" s="119"/>
      <c r="U29" s="834"/>
      <c r="V29" s="862">
        <v>21940</v>
      </c>
      <c r="W29" s="835"/>
      <c r="X29" s="835"/>
      <c r="Y29" s="835"/>
      <c r="Z29" s="862">
        <v>11185</v>
      </c>
      <c r="AA29" s="862">
        <v>10755</v>
      </c>
      <c r="AB29" s="862">
        <v>10755</v>
      </c>
      <c r="AC29" s="835"/>
      <c r="AD29" s="834"/>
      <c r="AE29" s="862">
        <v>10755</v>
      </c>
      <c r="AF29" s="862">
        <v>10755</v>
      </c>
      <c r="AG29" s="862"/>
      <c r="AH29" s="835"/>
      <c r="AI29" s="835"/>
    </row>
    <row r="30" spans="1:35" ht="30.2" customHeight="1">
      <c r="A30" s="869" t="s">
        <v>245</v>
      </c>
      <c r="B30" s="870" t="s">
        <v>372</v>
      </c>
      <c r="C30" s="828"/>
      <c r="D30" s="118"/>
      <c r="E30" s="118"/>
      <c r="F30" s="829"/>
      <c r="G30" s="829"/>
      <c r="H30" s="119"/>
      <c r="I30" s="862">
        <v>30702</v>
      </c>
      <c r="J30" s="118"/>
      <c r="K30" s="119"/>
      <c r="L30" s="119"/>
      <c r="M30" s="119"/>
      <c r="N30" s="119"/>
      <c r="O30" s="119"/>
      <c r="P30" s="119"/>
      <c r="Q30" s="119"/>
      <c r="R30" s="119"/>
      <c r="S30" s="119"/>
      <c r="T30" s="119"/>
      <c r="U30" s="834"/>
      <c r="V30" s="862">
        <v>30702</v>
      </c>
      <c r="W30" s="835"/>
      <c r="X30" s="835"/>
      <c r="Y30" s="835"/>
      <c r="Z30" s="862">
        <v>15658</v>
      </c>
      <c r="AA30" s="862">
        <v>15044</v>
      </c>
      <c r="AB30" s="862">
        <v>15044</v>
      </c>
      <c r="AC30" s="835"/>
      <c r="AD30" s="834"/>
      <c r="AE30" s="862">
        <v>15044</v>
      </c>
      <c r="AF30" s="862">
        <v>15044</v>
      </c>
      <c r="AG30" s="862"/>
      <c r="AH30" s="835"/>
      <c r="AI30" s="835"/>
    </row>
    <row r="31" spans="1:35" ht="46.5" customHeight="1">
      <c r="A31" s="826">
        <v>2</v>
      </c>
      <c r="B31" s="827" t="s">
        <v>1677</v>
      </c>
      <c r="C31" s="828"/>
      <c r="D31" s="118"/>
      <c r="E31" s="118"/>
      <c r="F31" s="829"/>
      <c r="G31" s="829"/>
      <c r="H31" s="119"/>
      <c r="I31" s="868">
        <f>I32</f>
        <v>2935</v>
      </c>
      <c r="J31" s="118"/>
      <c r="K31" s="119"/>
      <c r="L31" s="119"/>
      <c r="M31" s="119"/>
      <c r="N31" s="119"/>
      <c r="O31" s="119"/>
      <c r="P31" s="119"/>
      <c r="Q31" s="119"/>
      <c r="R31" s="119"/>
      <c r="S31" s="119"/>
      <c r="T31" s="119"/>
      <c r="U31" s="834"/>
      <c r="V31" s="868">
        <f>V32</f>
        <v>2935</v>
      </c>
      <c r="W31" s="835"/>
      <c r="X31" s="835"/>
      <c r="Y31" s="835"/>
      <c r="Z31" s="835"/>
      <c r="AA31" s="868">
        <f>AA32</f>
        <v>2935</v>
      </c>
      <c r="AB31" s="868">
        <f>AB32</f>
        <v>2935</v>
      </c>
      <c r="AC31" s="835"/>
      <c r="AD31" s="834"/>
      <c r="AE31" s="868">
        <f>AE32</f>
        <v>2935</v>
      </c>
      <c r="AF31" s="868">
        <f>AF32</f>
        <v>2935</v>
      </c>
      <c r="AG31" s="862"/>
      <c r="AH31" s="835"/>
      <c r="AI31" s="835"/>
    </row>
    <row r="32" spans="1:35" ht="30.2" customHeight="1">
      <c r="A32" s="869" t="s">
        <v>245</v>
      </c>
      <c r="B32" s="870" t="s">
        <v>368</v>
      </c>
      <c r="C32" s="828"/>
      <c r="D32" s="118"/>
      <c r="E32" s="118"/>
      <c r="F32" s="829"/>
      <c r="G32" s="829"/>
      <c r="H32" s="119"/>
      <c r="I32" s="862">
        <v>2935</v>
      </c>
      <c r="J32" s="863"/>
      <c r="K32" s="865"/>
      <c r="L32" s="865"/>
      <c r="M32" s="865"/>
      <c r="N32" s="865"/>
      <c r="O32" s="865"/>
      <c r="P32" s="865"/>
      <c r="Q32" s="865"/>
      <c r="R32" s="865"/>
      <c r="S32" s="865"/>
      <c r="T32" s="865"/>
      <c r="U32" s="867"/>
      <c r="V32" s="862">
        <v>2935</v>
      </c>
      <c r="W32" s="830"/>
      <c r="X32" s="830"/>
      <c r="Y32" s="830"/>
      <c r="Z32" s="830"/>
      <c r="AA32" s="862">
        <v>2935</v>
      </c>
      <c r="AB32" s="862">
        <v>2935</v>
      </c>
      <c r="AC32" s="830"/>
      <c r="AD32" s="867"/>
      <c r="AE32" s="862">
        <v>2935</v>
      </c>
      <c r="AF32" s="862">
        <v>2935</v>
      </c>
      <c r="AG32" s="868"/>
      <c r="AH32" s="830"/>
      <c r="AI32" s="830"/>
    </row>
    <row r="33" spans="1:46" ht="22.7" customHeight="1">
      <c r="A33" s="837"/>
      <c r="B33" s="838"/>
      <c r="C33" s="828"/>
      <c r="D33" s="118"/>
      <c r="E33" s="118"/>
      <c r="F33" s="829"/>
      <c r="G33" s="829"/>
      <c r="H33" s="119"/>
      <c r="I33" s="119"/>
      <c r="J33" s="118"/>
      <c r="K33" s="119"/>
      <c r="L33" s="119"/>
      <c r="M33" s="119"/>
      <c r="N33" s="119"/>
      <c r="O33" s="119"/>
      <c r="P33" s="119"/>
      <c r="Q33" s="119"/>
      <c r="R33" s="119"/>
      <c r="S33" s="119"/>
      <c r="T33" s="119"/>
      <c r="U33" s="834"/>
      <c r="V33" s="834"/>
      <c r="W33" s="835"/>
      <c r="X33" s="835"/>
      <c r="Y33" s="835"/>
      <c r="Z33" s="835"/>
      <c r="AA33" s="835"/>
      <c r="AB33" s="835"/>
      <c r="AC33" s="835"/>
      <c r="AD33" s="834"/>
      <c r="AE33" s="836"/>
      <c r="AF33" s="836"/>
      <c r="AG33" s="120"/>
      <c r="AH33" s="830"/>
      <c r="AI33" s="119"/>
      <c r="AL33" s="993" t="s">
        <v>1678</v>
      </c>
      <c r="AM33" s="993" t="s">
        <v>1679</v>
      </c>
      <c r="AN33" s="993" t="s">
        <v>1680</v>
      </c>
      <c r="AO33" s="891">
        <v>7.5759999999999996</v>
      </c>
    </row>
    <row r="34" spans="1:46" s="880" customFormat="1" ht="40.5">
      <c r="A34" s="871" t="s">
        <v>375</v>
      </c>
      <c r="B34" s="872" t="s">
        <v>376</v>
      </c>
      <c r="C34" s="827"/>
      <c r="D34" s="873"/>
      <c r="E34" s="873"/>
      <c r="F34" s="874"/>
      <c r="G34" s="874"/>
      <c r="H34" s="858">
        <f t="shared" ref="H34:AD34" si="5">H35+H118</f>
        <v>878369.1</v>
      </c>
      <c r="I34" s="858">
        <f t="shared" si="5"/>
        <v>814409.326</v>
      </c>
      <c r="J34" s="858">
        <f t="shared" si="5"/>
        <v>3086</v>
      </c>
      <c r="K34" s="858">
        <f t="shared" si="5"/>
        <v>0</v>
      </c>
      <c r="L34" s="858">
        <f t="shared" si="5"/>
        <v>0</v>
      </c>
      <c r="M34" s="858">
        <f t="shared" si="5"/>
        <v>0</v>
      </c>
      <c r="N34" s="858">
        <f t="shared" si="5"/>
        <v>0</v>
      </c>
      <c r="O34" s="858">
        <f t="shared" si="5"/>
        <v>0</v>
      </c>
      <c r="P34" s="858">
        <f t="shared" si="5"/>
        <v>0</v>
      </c>
      <c r="Q34" s="858">
        <f t="shared" si="5"/>
        <v>0</v>
      </c>
      <c r="R34" s="858">
        <f t="shared" si="5"/>
        <v>0</v>
      </c>
      <c r="S34" s="858">
        <f t="shared" si="5"/>
        <v>0</v>
      </c>
      <c r="T34" s="858">
        <f t="shared" si="5"/>
        <v>17000</v>
      </c>
      <c r="U34" s="858">
        <f t="shared" si="5"/>
        <v>801696.39999999991</v>
      </c>
      <c r="V34" s="858">
        <f t="shared" si="5"/>
        <v>526928.62599999993</v>
      </c>
      <c r="W34" s="858">
        <f t="shared" si="5"/>
        <v>0</v>
      </c>
      <c r="X34" s="858">
        <f t="shared" si="5"/>
        <v>0</v>
      </c>
      <c r="Y34" s="858">
        <f t="shared" si="5"/>
        <v>419095.10600000003</v>
      </c>
      <c r="Z34" s="858">
        <f t="shared" si="5"/>
        <v>397793.00599999999</v>
      </c>
      <c r="AA34" s="858">
        <f t="shared" si="5"/>
        <v>392441.09399999998</v>
      </c>
      <c r="AB34" s="858">
        <f t="shared" si="5"/>
        <v>329444.32</v>
      </c>
      <c r="AC34" s="858">
        <f t="shared" si="5"/>
        <v>0</v>
      </c>
      <c r="AD34" s="858">
        <f t="shared" si="5"/>
        <v>0</v>
      </c>
      <c r="AE34" s="859">
        <f>AE35+AE118+AE173</f>
        <v>381803.9</v>
      </c>
      <c r="AF34" s="859">
        <f>AF35+AF118+AF173</f>
        <v>323233</v>
      </c>
      <c r="AG34" s="875"/>
      <c r="AH34" s="830"/>
      <c r="AI34" s="1110">
        <f>317103-AF34</f>
        <v>-6130</v>
      </c>
      <c r="AJ34" s="877"/>
      <c r="AK34" s="856"/>
      <c r="AL34" s="878">
        <v>317103</v>
      </c>
      <c r="AM34" s="878">
        <f>AL34-AL35</f>
        <v>219519.3</v>
      </c>
      <c r="AN34" s="879">
        <f>AM34-AM35</f>
        <v>124044.29999999999</v>
      </c>
      <c r="AO34" s="978">
        <f>AN34/AO33</f>
        <v>16373.323653643083</v>
      </c>
    </row>
    <row r="35" spans="1:46" s="880" customFormat="1" ht="62.45" customHeight="1">
      <c r="A35" s="881" t="s">
        <v>377</v>
      </c>
      <c r="B35" s="882" t="s">
        <v>1605</v>
      </c>
      <c r="C35" s="827"/>
      <c r="D35" s="873"/>
      <c r="E35" s="873"/>
      <c r="F35" s="874"/>
      <c r="G35" s="874"/>
      <c r="H35" s="858">
        <f t="shared" ref="H35:AE35" si="6">H36+H103</f>
        <v>291633.09999999998</v>
      </c>
      <c r="I35" s="858">
        <f t="shared" si="6"/>
        <v>280614.326</v>
      </c>
      <c r="J35" s="858">
        <f t="shared" si="6"/>
        <v>0</v>
      </c>
      <c r="K35" s="858">
        <f t="shared" si="6"/>
        <v>0</v>
      </c>
      <c r="L35" s="858">
        <f t="shared" si="6"/>
        <v>0</v>
      </c>
      <c r="M35" s="858">
        <f t="shared" si="6"/>
        <v>0</v>
      </c>
      <c r="N35" s="858">
        <f t="shared" si="6"/>
        <v>0</v>
      </c>
      <c r="O35" s="858">
        <f t="shared" si="6"/>
        <v>0</v>
      </c>
      <c r="P35" s="858">
        <f t="shared" si="6"/>
        <v>0</v>
      </c>
      <c r="Q35" s="858">
        <f t="shared" si="6"/>
        <v>0</v>
      </c>
      <c r="R35" s="858">
        <f t="shared" si="6"/>
        <v>0</v>
      </c>
      <c r="S35" s="858">
        <f t="shared" si="6"/>
        <v>0</v>
      </c>
      <c r="T35" s="858">
        <f t="shared" si="6"/>
        <v>0</v>
      </c>
      <c r="U35" s="858">
        <f t="shared" si="6"/>
        <v>281747.09999999998</v>
      </c>
      <c r="V35" s="858">
        <f t="shared" si="6"/>
        <v>270658.326</v>
      </c>
      <c r="W35" s="858">
        <f t="shared" si="6"/>
        <v>0</v>
      </c>
      <c r="X35" s="858">
        <f t="shared" si="6"/>
        <v>0</v>
      </c>
      <c r="Y35" s="858">
        <f t="shared" si="6"/>
        <v>173143.106</v>
      </c>
      <c r="Z35" s="858">
        <f t="shared" si="6"/>
        <v>173091.00599999999</v>
      </c>
      <c r="AA35" s="858">
        <f t="shared" si="6"/>
        <v>102464.09399999998</v>
      </c>
      <c r="AB35" s="858">
        <f t="shared" si="6"/>
        <v>97367.319999999992</v>
      </c>
      <c r="AC35" s="858">
        <f t="shared" si="6"/>
        <v>0</v>
      </c>
      <c r="AD35" s="858">
        <f t="shared" si="6"/>
        <v>0</v>
      </c>
      <c r="AE35" s="858">
        <f t="shared" si="6"/>
        <v>101515.6</v>
      </c>
      <c r="AF35" s="859">
        <f>AF36+AF103</f>
        <v>97583.7</v>
      </c>
      <c r="AG35" s="875"/>
      <c r="AH35" s="830"/>
      <c r="AI35" s="1101">
        <f>317103-AF35</f>
        <v>219519.3</v>
      </c>
      <c r="AJ35" s="884" t="s">
        <v>1681</v>
      </c>
      <c r="AK35" s="856"/>
      <c r="AL35" s="885">
        <f>SUM(AL36:AL37)</f>
        <v>97583.7</v>
      </c>
      <c r="AM35" s="885">
        <f>SUM(AM36:AM37)</f>
        <v>95475</v>
      </c>
      <c r="AN35" s="885">
        <f>SUM(AN36:AN37)</f>
        <v>124044.29999999999</v>
      </c>
      <c r="AO35" s="856"/>
      <c r="AR35" s="886">
        <f>SUM(AR36:AR40)</f>
        <v>96766.342793030635</v>
      </c>
      <c r="AS35" s="886">
        <f>SUM(AS36:AS40)</f>
        <v>86823</v>
      </c>
      <c r="AT35" s="880">
        <f>AS35-AR35</f>
        <v>-9943.3427930306352</v>
      </c>
    </row>
    <row r="36" spans="1:46" s="860" customFormat="1" ht="35.450000000000003" customHeight="1">
      <c r="A36" s="871" t="s">
        <v>12</v>
      </c>
      <c r="B36" s="872" t="s">
        <v>1606</v>
      </c>
      <c r="C36" s="827"/>
      <c r="D36" s="873"/>
      <c r="E36" s="873"/>
      <c r="F36" s="874"/>
      <c r="G36" s="874"/>
      <c r="H36" s="887">
        <f t="shared" ref="H36:AB36" si="7">H37+H49+H58+H68+H85</f>
        <v>231758.1</v>
      </c>
      <c r="I36" s="887">
        <f t="shared" si="7"/>
        <v>224889.92600000001</v>
      </c>
      <c r="J36" s="887">
        <f t="shared" si="7"/>
        <v>0</v>
      </c>
      <c r="K36" s="887">
        <f t="shared" si="7"/>
        <v>0</v>
      </c>
      <c r="L36" s="887">
        <f t="shared" si="7"/>
        <v>0</v>
      </c>
      <c r="M36" s="887">
        <f t="shared" si="7"/>
        <v>0</v>
      </c>
      <c r="N36" s="887">
        <f t="shared" si="7"/>
        <v>0</v>
      </c>
      <c r="O36" s="887">
        <f t="shared" si="7"/>
        <v>0</v>
      </c>
      <c r="P36" s="887">
        <f t="shared" si="7"/>
        <v>0</v>
      </c>
      <c r="Q36" s="887">
        <f t="shared" si="7"/>
        <v>0</v>
      </c>
      <c r="R36" s="887">
        <f t="shared" si="7"/>
        <v>0</v>
      </c>
      <c r="S36" s="887">
        <f t="shared" si="7"/>
        <v>0</v>
      </c>
      <c r="T36" s="887">
        <f t="shared" si="7"/>
        <v>0</v>
      </c>
      <c r="U36" s="887">
        <f t="shared" si="7"/>
        <v>221872.1</v>
      </c>
      <c r="V36" s="887">
        <f t="shared" si="7"/>
        <v>215023.92600000001</v>
      </c>
      <c r="W36" s="887">
        <f t="shared" si="7"/>
        <v>0</v>
      </c>
      <c r="X36" s="887">
        <f t="shared" si="7"/>
        <v>0</v>
      </c>
      <c r="Y36" s="887">
        <f t="shared" si="7"/>
        <v>136972.02499999999</v>
      </c>
      <c r="Z36" s="887">
        <f t="shared" si="7"/>
        <v>136919.92499999999</v>
      </c>
      <c r="AA36" s="887">
        <f t="shared" si="7"/>
        <v>78760.174999999988</v>
      </c>
      <c r="AB36" s="887">
        <f t="shared" si="7"/>
        <v>77904.000999999989</v>
      </c>
      <c r="AC36" s="887"/>
      <c r="AD36" s="887">
        <f>AD37+AD49+AD58+AD68+AD85</f>
        <v>0</v>
      </c>
      <c r="AE36" s="887">
        <f>AE37+AE49+AE58+AE68+AE85</f>
        <v>77901.7</v>
      </c>
      <c r="AF36" s="887">
        <f>AF37+AF49+AF58+AF68+AF85</f>
        <v>77901.7</v>
      </c>
      <c r="AG36" s="875"/>
      <c r="AH36" s="830"/>
      <c r="AI36" s="1101"/>
      <c r="AK36" s="888" t="s">
        <v>1682</v>
      </c>
      <c r="AL36" s="889">
        <f>AF36</f>
        <v>77901.7</v>
      </c>
      <c r="AM36" s="890">
        <f>AF120</f>
        <v>73950</v>
      </c>
      <c r="AN36" s="890">
        <f>AO34*AO36</f>
        <v>96766.342793030621</v>
      </c>
      <c r="AO36" s="891">
        <v>5.91</v>
      </c>
      <c r="AP36" s="892" t="s">
        <v>1683</v>
      </c>
      <c r="AQ36" s="893">
        <v>1.19</v>
      </c>
      <c r="AR36" s="876">
        <f>AO34*AQ36</f>
        <v>19484.255147835269</v>
      </c>
      <c r="AS36" s="876">
        <v>17480</v>
      </c>
    </row>
    <row r="37" spans="1:46" s="899" customFormat="1" ht="35.450000000000003" customHeight="1">
      <c r="A37" s="894" t="s">
        <v>378</v>
      </c>
      <c r="B37" s="895" t="s">
        <v>1607</v>
      </c>
      <c r="C37" s="895"/>
      <c r="D37" s="894"/>
      <c r="E37" s="894"/>
      <c r="F37" s="896"/>
      <c r="G37" s="896"/>
      <c r="H37" s="897">
        <f t="shared" ref="H37:AE37" si="8">H38+H39</f>
        <v>28310</v>
      </c>
      <c r="I37" s="897">
        <f t="shared" si="8"/>
        <v>28098</v>
      </c>
      <c r="J37" s="897">
        <f t="shared" si="8"/>
        <v>0</v>
      </c>
      <c r="K37" s="897">
        <f t="shared" si="8"/>
        <v>0</v>
      </c>
      <c r="L37" s="897">
        <f t="shared" si="8"/>
        <v>0</v>
      </c>
      <c r="M37" s="897">
        <f t="shared" si="8"/>
        <v>0</v>
      </c>
      <c r="N37" s="897">
        <f t="shared" si="8"/>
        <v>0</v>
      </c>
      <c r="O37" s="897">
        <f t="shared" si="8"/>
        <v>0</v>
      </c>
      <c r="P37" s="897">
        <f t="shared" si="8"/>
        <v>0</v>
      </c>
      <c r="Q37" s="897">
        <f t="shared" si="8"/>
        <v>0</v>
      </c>
      <c r="R37" s="897">
        <f t="shared" si="8"/>
        <v>0</v>
      </c>
      <c r="S37" s="897">
        <f t="shared" si="8"/>
        <v>0</v>
      </c>
      <c r="T37" s="897">
        <f t="shared" si="8"/>
        <v>0</v>
      </c>
      <c r="U37" s="897">
        <f t="shared" si="8"/>
        <v>25213</v>
      </c>
      <c r="V37" s="897">
        <f t="shared" si="8"/>
        <v>25021</v>
      </c>
      <c r="W37" s="897">
        <f t="shared" si="8"/>
        <v>0</v>
      </c>
      <c r="X37" s="897">
        <f t="shared" si="8"/>
        <v>0</v>
      </c>
      <c r="Y37" s="897">
        <f t="shared" si="8"/>
        <v>5900</v>
      </c>
      <c r="Z37" s="897">
        <f t="shared" si="8"/>
        <v>5900</v>
      </c>
      <c r="AA37" s="897">
        <f t="shared" si="8"/>
        <v>19271</v>
      </c>
      <c r="AB37" s="897">
        <f t="shared" si="8"/>
        <v>19121</v>
      </c>
      <c r="AC37" s="897">
        <f t="shared" si="8"/>
        <v>0</v>
      </c>
      <c r="AD37" s="897">
        <f t="shared" si="8"/>
        <v>0</v>
      </c>
      <c r="AE37" s="897">
        <f t="shared" si="8"/>
        <v>19121</v>
      </c>
      <c r="AF37" s="996">
        <f>AF38+AF39</f>
        <v>19121</v>
      </c>
      <c r="AG37" s="898"/>
      <c r="AH37" s="830"/>
      <c r="AI37" s="1102">
        <f>31786-AF37</f>
        <v>12665</v>
      </c>
      <c r="AK37" s="900">
        <v>275</v>
      </c>
      <c r="AL37" s="889">
        <f>AF103</f>
        <v>19682</v>
      </c>
      <c r="AM37" s="890">
        <f>AF133</f>
        <v>21525</v>
      </c>
      <c r="AN37" s="890">
        <f>AO34*AO37</f>
        <v>27277.957206969375</v>
      </c>
      <c r="AO37" s="891">
        <v>1.6659999999999999</v>
      </c>
      <c r="AP37" s="901" t="s">
        <v>1684</v>
      </c>
      <c r="AQ37" s="902">
        <v>1.2400000000000002</v>
      </c>
      <c r="AR37" s="903">
        <f>AQ37*AO34</f>
        <v>20302.921330517427</v>
      </c>
      <c r="AS37" s="904">
        <v>18220</v>
      </c>
    </row>
    <row r="38" spans="1:46" s="860" customFormat="1" ht="43.5" customHeight="1">
      <c r="A38" s="873" t="s">
        <v>20</v>
      </c>
      <c r="B38" s="827" t="s">
        <v>1608</v>
      </c>
      <c r="C38" s="827"/>
      <c r="D38" s="873"/>
      <c r="E38" s="873"/>
      <c r="F38" s="874"/>
      <c r="G38" s="874"/>
      <c r="H38" s="858">
        <v>7163</v>
      </c>
      <c r="I38" s="858">
        <v>7163</v>
      </c>
      <c r="J38" s="858"/>
      <c r="K38" s="858"/>
      <c r="L38" s="858"/>
      <c r="M38" s="858"/>
      <c r="N38" s="858"/>
      <c r="O38" s="858"/>
      <c r="P38" s="858"/>
      <c r="Q38" s="858"/>
      <c r="R38" s="858"/>
      <c r="S38" s="858"/>
      <c r="T38" s="858"/>
      <c r="U38" s="858">
        <f>V38</f>
        <v>4066</v>
      </c>
      <c r="V38" s="858">
        <f>7163-3097</f>
        <v>4066</v>
      </c>
      <c r="W38" s="858">
        <f>W39+W40</f>
        <v>0</v>
      </c>
      <c r="X38" s="858">
        <f>X39+X40</f>
        <v>0</v>
      </c>
      <c r="Y38" s="858">
        <f>Z38</f>
        <v>3900</v>
      </c>
      <c r="Z38" s="858">
        <v>3900</v>
      </c>
      <c r="AA38" s="858">
        <f>AB38</f>
        <v>166</v>
      </c>
      <c r="AB38" s="858">
        <f>V38-Z38</f>
        <v>166</v>
      </c>
      <c r="AC38" s="875">
        <f>AC39+AC40</f>
        <v>0</v>
      </c>
      <c r="AD38" s="875">
        <f>AD39+AD40</f>
        <v>0</v>
      </c>
      <c r="AE38" s="875">
        <f>AF38</f>
        <v>166</v>
      </c>
      <c r="AF38" s="887">
        <f>AB38</f>
        <v>166</v>
      </c>
      <c r="AG38" s="905"/>
      <c r="AH38" s="830"/>
      <c r="AI38" s="873"/>
      <c r="AK38" s="860" t="e">
        <f>AF36-#REF!</f>
        <v>#REF!</v>
      </c>
      <c r="AP38" s="892" t="s">
        <v>1685</v>
      </c>
      <c r="AQ38" s="893">
        <v>1.1800000000000002</v>
      </c>
      <c r="AR38" s="876">
        <f>AQ38*AO34</f>
        <v>19320.521911298842</v>
      </c>
      <c r="AS38" s="876">
        <v>17335</v>
      </c>
    </row>
    <row r="39" spans="1:46" s="899" customFormat="1" ht="27.75" customHeight="1">
      <c r="A39" s="894" t="s">
        <v>21</v>
      </c>
      <c r="B39" s="895" t="s">
        <v>1609</v>
      </c>
      <c r="C39" s="895"/>
      <c r="D39" s="894"/>
      <c r="E39" s="894"/>
      <c r="F39" s="896"/>
      <c r="G39" s="896"/>
      <c r="H39" s="897">
        <f t="shared" ref="H39:AE39" si="9">H40+H41+H42+H43</f>
        <v>21147</v>
      </c>
      <c r="I39" s="897">
        <f t="shared" si="9"/>
        <v>20935</v>
      </c>
      <c r="J39" s="897">
        <f t="shared" si="9"/>
        <v>0</v>
      </c>
      <c r="K39" s="897">
        <f t="shared" si="9"/>
        <v>0</v>
      </c>
      <c r="L39" s="897">
        <f t="shared" si="9"/>
        <v>0</v>
      </c>
      <c r="M39" s="897">
        <f t="shared" si="9"/>
        <v>0</v>
      </c>
      <c r="N39" s="897">
        <f t="shared" si="9"/>
        <v>0</v>
      </c>
      <c r="O39" s="897">
        <f t="shared" si="9"/>
        <v>0</v>
      </c>
      <c r="P39" s="897">
        <f t="shared" si="9"/>
        <v>0</v>
      </c>
      <c r="Q39" s="897">
        <f t="shared" si="9"/>
        <v>0</v>
      </c>
      <c r="R39" s="897">
        <f t="shared" si="9"/>
        <v>0</v>
      </c>
      <c r="S39" s="897">
        <f t="shared" si="9"/>
        <v>0</v>
      </c>
      <c r="T39" s="897">
        <f t="shared" si="9"/>
        <v>0</v>
      </c>
      <c r="U39" s="897">
        <f t="shared" si="9"/>
        <v>21147</v>
      </c>
      <c r="V39" s="897">
        <f t="shared" si="9"/>
        <v>20955</v>
      </c>
      <c r="W39" s="897">
        <f t="shared" si="9"/>
        <v>0</v>
      </c>
      <c r="X39" s="897">
        <f t="shared" si="9"/>
        <v>0</v>
      </c>
      <c r="Y39" s="897">
        <f t="shared" si="9"/>
        <v>2000</v>
      </c>
      <c r="Z39" s="897">
        <f t="shared" si="9"/>
        <v>2000</v>
      </c>
      <c r="AA39" s="897">
        <f t="shared" si="9"/>
        <v>19105</v>
      </c>
      <c r="AB39" s="897">
        <f>AB40+AB41+AB42+AB43</f>
        <v>18955</v>
      </c>
      <c r="AC39" s="897">
        <f t="shared" si="9"/>
        <v>0</v>
      </c>
      <c r="AD39" s="897">
        <f t="shared" si="9"/>
        <v>0</v>
      </c>
      <c r="AE39" s="897">
        <f t="shared" si="9"/>
        <v>18955</v>
      </c>
      <c r="AF39" s="897">
        <f>AF40+AF41+AF42+AF43</f>
        <v>18955</v>
      </c>
      <c r="AG39" s="898"/>
      <c r="AH39" s="830"/>
      <c r="AI39" s="894"/>
      <c r="AP39" s="901" t="s">
        <v>1686</v>
      </c>
      <c r="AQ39" s="902">
        <v>1.1000000000000001</v>
      </c>
      <c r="AR39" s="903">
        <f>AQ39*AO34</f>
        <v>18010.656019007394</v>
      </c>
      <c r="AS39" s="904">
        <v>16160</v>
      </c>
    </row>
    <row r="40" spans="1:46" s="880" customFormat="1" ht="56.25">
      <c r="A40" s="873" t="s">
        <v>13</v>
      </c>
      <c r="B40" s="827" t="s">
        <v>1610</v>
      </c>
      <c r="C40" s="827"/>
      <c r="D40" s="873"/>
      <c r="E40" s="873"/>
      <c r="F40" s="874"/>
      <c r="G40" s="874"/>
      <c r="H40" s="875"/>
      <c r="I40" s="875"/>
      <c r="J40" s="875"/>
      <c r="K40" s="875"/>
      <c r="L40" s="875"/>
      <c r="M40" s="875"/>
      <c r="N40" s="875"/>
      <c r="O40" s="875"/>
      <c r="P40" s="875"/>
      <c r="Q40" s="875"/>
      <c r="R40" s="875"/>
      <c r="S40" s="875"/>
      <c r="T40" s="875"/>
      <c r="U40" s="875"/>
      <c r="V40" s="875"/>
      <c r="W40" s="875"/>
      <c r="X40" s="875"/>
      <c r="Y40" s="875"/>
      <c r="Z40" s="875"/>
      <c r="AA40" s="858"/>
      <c r="AB40" s="858"/>
      <c r="AC40" s="858"/>
      <c r="AD40" s="858"/>
      <c r="AE40" s="858"/>
      <c r="AF40" s="963"/>
      <c r="AG40" s="905"/>
      <c r="AH40" s="830"/>
      <c r="AI40" s="873"/>
      <c r="AP40" s="906" t="s">
        <v>1687</v>
      </c>
      <c r="AQ40" s="907">
        <v>1.2000000000000002</v>
      </c>
      <c r="AR40" s="876">
        <f>AO34*AQ40</f>
        <v>19647.988384371703</v>
      </c>
      <c r="AS40" s="886">
        <v>17628</v>
      </c>
    </row>
    <row r="41" spans="1:46" s="909" customFormat="1" ht="43.5" customHeight="1">
      <c r="A41" s="873" t="s">
        <v>15</v>
      </c>
      <c r="B41" s="908" t="s">
        <v>1611</v>
      </c>
      <c r="C41" s="908"/>
      <c r="D41" s="873"/>
      <c r="E41" s="873"/>
      <c r="F41" s="874"/>
      <c r="G41" s="874"/>
      <c r="H41" s="858"/>
      <c r="I41" s="858"/>
      <c r="J41" s="858"/>
      <c r="K41" s="858"/>
      <c r="L41" s="858"/>
      <c r="M41" s="858"/>
      <c r="N41" s="858"/>
      <c r="O41" s="858"/>
      <c r="P41" s="858"/>
      <c r="Q41" s="858"/>
      <c r="R41" s="858"/>
      <c r="S41" s="858"/>
      <c r="T41" s="858"/>
      <c r="U41" s="858"/>
      <c r="V41" s="858"/>
      <c r="W41" s="858"/>
      <c r="X41" s="858"/>
      <c r="Y41" s="858"/>
      <c r="Z41" s="858"/>
      <c r="AA41" s="858"/>
      <c r="AB41" s="858"/>
      <c r="AC41" s="858"/>
      <c r="AD41" s="858"/>
      <c r="AE41" s="858"/>
      <c r="AF41" s="963"/>
      <c r="AG41" s="858"/>
      <c r="AH41" s="830"/>
      <c r="AI41" s="873"/>
    </row>
    <row r="42" spans="1:46" s="880" customFormat="1" ht="43.5" customHeight="1">
      <c r="A42" s="910" t="s">
        <v>271</v>
      </c>
      <c r="B42" s="828" t="s">
        <v>1612</v>
      </c>
      <c r="C42" s="827"/>
      <c r="D42" s="873"/>
      <c r="E42" s="873"/>
      <c r="F42" s="874"/>
      <c r="G42" s="874"/>
      <c r="H42" s="875"/>
      <c r="I42" s="875"/>
      <c r="J42" s="875"/>
      <c r="K42" s="875"/>
      <c r="L42" s="875"/>
      <c r="M42" s="875"/>
      <c r="N42" s="875"/>
      <c r="O42" s="875"/>
      <c r="P42" s="875"/>
      <c r="Q42" s="875"/>
      <c r="R42" s="875"/>
      <c r="S42" s="875"/>
      <c r="T42" s="875"/>
      <c r="U42" s="875"/>
      <c r="V42" s="875"/>
      <c r="W42" s="875"/>
      <c r="X42" s="875"/>
      <c r="Y42" s="875"/>
      <c r="Z42" s="875"/>
      <c r="AA42" s="875"/>
      <c r="AB42" s="875"/>
      <c r="AC42" s="875"/>
      <c r="AD42" s="875"/>
      <c r="AE42" s="858"/>
      <c r="AF42" s="963"/>
      <c r="AG42" s="905"/>
      <c r="AH42" s="830"/>
      <c r="AI42" s="873"/>
    </row>
    <row r="43" spans="1:46" s="880" customFormat="1" ht="29.1" customHeight="1">
      <c r="A43" s="873" t="s">
        <v>277</v>
      </c>
      <c r="B43" s="827" t="s">
        <v>1613</v>
      </c>
      <c r="C43" s="827"/>
      <c r="D43" s="992"/>
      <c r="E43" s="992"/>
      <c r="F43" s="854"/>
      <c r="G43" s="854"/>
      <c r="H43" s="887">
        <f t="shared" ref="H43:AF43" si="10">SUM(H45:H48)</f>
        <v>21147</v>
      </c>
      <c r="I43" s="887">
        <f t="shared" si="10"/>
        <v>20935</v>
      </c>
      <c r="J43" s="887">
        <f t="shared" si="10"/>
        <v>0</v>
      </c>
      <c r="K43" s="887">
        <f t="shared" si="10"/>
        <v>0</v>
      </c>
      <c r="L43" s="887">
        <f t="shared" si="10"/>
        <v>0</v>
      </c>
      <c r="M43" s="887">
        <f t="shared" si="10"/>
        <v>0</v>
      </c>
      <c r="N43" s="887">
        <f t="shared" si="10"/>
        <v>0</v>
      </c>
      <c r="O43" s="887">
        <f t="shared" si="10"/>
        <v>0</v>
      </c>
      <c r="P43" s="887">
        <f t="shared" si="10"/>
        <v>0</v>
      </c>
      <c r="Q43" s="887">
        <f t="shared" si="10"/>
        <v>0</v>
      </c>
      <c r="R43" s="887">
        <f t="shared" si="10"/>
        <v>0</v>
      </c>
      <c r="S43" s="887">
        <f t="shared" si="10"/>
        <v>0</v>
      </c>
      <c r="T43" s="887">
        <f t="shared" si="10"/>
        <v>0</v>
      </c>
      <c r="U43" s="887">
        <f t="shared" si="10"/>
        <v>21147</v>
      </c>
      <c r="V43" s="887">
        <f t="shared" si="10"/>
        <v>20955</v>
      </c>
      <c r="W43" s="887">
        <f t="shared" si="10"/>
        <v>0</v>
      </c>
      <c r="X43" s="887">
        <f t="shared" si="10"/>
        <v>0</v>
      </c>
      <c r="Y43" s="887">
        <f t="shared" si="10"/>
        <v>2000</v>
      </c>
      <c r="Z43" s="887">
        <f t="shared" si="10"/>
        <v>2000</v>
      </c>
      <c r="AA43" s="887">
        <f t="shared" si="10"/>
        <v>19105</v>
      </c>
      <c r="AB43" s="887">
        <f t="shared" si="10"/>
        <v>18955</v>
      </c>
      <c r="AC43" s="887">
        <f t="shared" si="10"/>
        <v>0</v>
      </c>
      <c r="AD43" s="887">
        <f t="shared" si="10"/>
        <v>0</v>
      </c>
      <c r="AE43" s="887">
        <f t="shared" si="10"/>
        <v>18955</v>
      </c>
      <c r="AF43" s="887">
        <f t="shared" si="10"/>
        <v>18955</v>
      </c>
      <c r="AG43" s="905"/>
      <c r="AH43" s="830"/>
      <c r="AI43" s="992"/>
    </row>
    <row r="44" spans="1:46" s="880" customFormat="1" ht="25.5" customHeight="1">
      <c r="A44" s="873"/>
      <c r="B44" s="827" t="s">
        <v>1614</v>
      </c>
      <c r="C44" s="827"/>
      <c r="D44" s="873"/>
      <c r="E44" s="873"/>
      <c r="F44" s="874"/>
      <c r="G44" s="874"/>
      <c r="H44" s="911"/>
      <c r="I44" s="911"/>
      <c r="J44" s="911"/>
      <c r="K44" s="911"/>
      <c r="L44" s="911"/>
      <c r="M44" s="911"/>
      <c r="N44" s="911"/>
      <c r="O44" s="911"/>
      <c r="P44" s="911"/>
      <c r="Q44" s="911"/>
      <c r="R44" s="911"/>
      <c r="S44" s="911"/>
      <c r="T44" s="911"/>
      <c r="U44" s="911"/>
      <c r="V44" s="911"/>
      <c r="W44" s="905"/>
      <c r="X44" s="905"/>
      <c r="Y44" s="912"/>
      <c r="Z44" s="912"/>
      <c r="AA44" s="858"/>
      <c r="AB44" s="912"/>
      <c r="AC44" s="858"/>
      <c r="AD44" s="858"/>
      <c r="AE44" s="858"/>
      <c r="AF44" s="887"/>
      <c r="AG44" s="905"/>
      <c r="AH44" s="830"/>
      <c r="AI44" s="873"/>
    </row>
    <row r="45" spans="1:46" s="880" customFormat="1" ht="96.75" customHeight="1">
      <c r="A45" s="992">
        <v>1</v>
      </c>
      <c r="B45" s="870" t="s">
        <v>380</v>
      </c>
      <c r="C45" s="870"/>
      <c r="D45" s="913" t="s">
        <v>381</v>
      </c>
      <c r="E45" s="914" t="s">
        <v>382</v>
      </c>
      <c r="F45" s="915" t="s">
        <v>383</v>
      </c>
      <c r="G45" s="854" t="s">
        <v>1688</v>
      </c>
      <c r="H45" s="883">
        <f>I45+80</f>
        <v>8500</v>
      </c>
      <c r="I45" s="883">
        <v>8420</v>
      </c>
      <c r="J45" s="883"/>
      <c r="K45" s="883"/>
      <c r="L45" s="883"/>
      <c r="M45" s="883"/>
      <c r="N45" s="883"/>
      <c r="O45" s="883"/>
      <c r="P45" s="883"/>
      <c r="Q45" s="883"/>
      <c r="R45" s="883"/>
      <c r="S45" s="883"/>
      <c r="T45" s="883"/>
      <c r="U45" s="883">
        <f>V45+80</f>
        <v>8500</v>
      </c>
      <c r="V45" s="883">
        <v>8420</v>
      </c>
      <c r="W45" s="916"/>
      <c r="X45" s="916"/>
      <c r="Y45" s="912">
        <v>700</v>
      </c>
      <c r="Z45" s="912">
        <v>700</v>
      </c>
      <c r="AA45" s="912">
        <f>U45-Y45</f>
        <v>7800</v>
      </c>
      <c r="AB45" s="912">
        <f>V45-Z45</f>
        <v>7720</v>
      </c>
      <c r="AC45" s="912"/>
      <c r="AD45" s="912"/>
      <c r="AE45" s="912">
        <f>AF45</f>
        <v>7720</v>
      </c>
      <c r="AF45" s="917">
        <v>7720</v>
      </c>
      <c r="AG45" s="916"/>
      <c r="AH45" s="830"/>
      <c r="AI45" s="916"/>
    </row>
    <row r="46" spans="1:46" s="880" customFormat="1" ht="93.75">
      <c r="A46" s="992">
        <v>2</v>
      </c>
      <c r="B46" s="870" t="s">
        <v>384</v>
      </c>
      <c r="C46" s="870"/>
      <c r="D46" s="913"/>
      <c r="E46" s="914"/>
      <c r="F46" s="854" t="s">
        <v>385</v>
      </c>
      <c r="G46" s="854" t="s">
        <v>1688</v>
      </c>
      <c r="H46" s="883">
        <f>I46+50</f>
        <v>4330</v>
      </c>
      <c r="I46" s="883">
        <v>4280</v>
      </c>
      <c r="J46" s="883"/>
      <c r="K46" s="883"/>
      <c r="L46" s="883"/>
      <c r="M46" s="883"/>
      <c r="N46" s="883"/>
      <c r="O46" s="883"/>
      <c r="P46" s="883"/>
      <c r="Q46" s="883"/>
      <c r="R46" s="883"/>
      <c r="S46" s="883"/>
      <c r="T46" s="883"/>
      <c r="U46" s="883">
        <f>V46+50</f>
        <v>4330</v>
      </c>
      <c r="V46" s="883">
        <v>4280</v>
      </c>
      <c r="W46" s="916"/>
      <c r="X46" s="916"/>
      <c r="Y46" s="912">
        <v>500</v>
      </c>
      <c r="Z46" s="912">
        <v>500</v>
      </c>
      <c r="AA46" s="912">
        <f>U46-Y46</f>
        <v>3830</v>
      </c>
      <c r="AB46" s="912">
        <f t="shared" ref="AB46:AB48" si="11">V46-Z46</f>
        <v>3780</v>
      </c>
      <c r="AC46" s="912"/>
      <c r="AD46" s="912"/>
      <c r="AE46" s="912">
        <f t="shared" ref="AE46:AE48" si="12">AF46</f>
        <v>3780</v>
      </c>
      <c r="AF46" s="917">
        <v>3780</v>
      </c>
      <c r="AG46" s="916"/>
      <c r="AH46" s="830"/>
      <c r="AI46" s="916"/>
    </row>
    <row r="47" spans="1:46" s="880" customFormat="1" ht="48.75" customHeight="1">
      <c r="A47" s="992">
        <v>3</v>
      </c>
      <c r="B47" s="870" t="s">
        <v>386</v>
      </c>
      <c r="C47" s="870"/>
      <c r="D47" s="913"/>
      <c r="E47" s="914"/>
      <c r="F47" s="854" t="s">
        <v>385</v>
      </c>
      <c r="G47" s="854" t="s">
        <v>1689</v>
      </c>
      <c r="H47" s="883">
        <f>I47+62</f>
        <v>5897</v>
      </c>
      <c r="I47" s="883">
        <v>5835</v>
      </c>
      <c r="J47" s="883"/>
      <c r="K47" s="883"/>
      <c r="L47" s="883"/>
      <c r="M47" s="883"/>
      <c r="N47" s="883"/>
      <c r="O47" s="883"/>
      <c r="P47" s="883"/>
      <c r="Q47" s="883"/>
      <c r="R47" s="883"/>
      <c r="S47" s="883"/>
      <c r="T47" s="883"/>
      <c r="U47" s="883">
        <f>V47+42</f>
        <v>5897</v>
      </c>
      <c r="V47" s="883">
        <v>5855</v>
      </c>
      <c r="W47" s="916"/>
      <c r="X47" s="916"/>
      <c r="Y47" s="912">
        <v>600</v>
      </c>
      <c r="Z47" s="912">
        <v>600</v>
      </c>
      <c r="AA47" s="912">
        <f>AB47</f>
        <v>5255</v>
      </c>
      <c r="AB47" s="912">
        <f>V47-Z47</f>
        <v>5255</v>
      </c>
      <c r="AC47" s="912"/>
      <c r="AD47" s="912"/>
      <c r="AE47" s="912">
        <f t="shared" si="12"/>
        <v>5255</v>
      </c>
      <c r="AF47" s="917">
        <v>5255</v>
      </c>
      <c r="AG47" s="916"/>
      <c r="AH47" s="830"/>
      <c r="AI47" s="916"/>
    </row>
    <row r="48" spans="1:46" s="860" customFormat="1" ht="47.25">
      <c r="A48" s="992">
        <v>4</v>
      </c>
      <c r="B48" s="870" t="s">
        <v>387</v>
      </c>
      <c r="C48" s="870"/>
      <c r="D48" s="913"/>
      <c r="E48" s="914"/>
      <c r="F48" s="854" t="s">
        <v>385</v>
      </c>
      <c r="G48" s="854" t="s">
        <v>1690</v>
      </c>
      <c r="H48" s="883">
        <f>I48+20</f>
        <v>2420</v>
      </c>
      <c r="I48" s="883">
        <v>2400</v>
      </c>
      <c r="J48" s="883"/>
      <c r="K48" s="883"/>
      <c r="L48" s="883"/>
      <c r="M48" s="883"/>
      <c r="N48" s="883"/>
      <c r="O48" s="883"/>
      <c r="P48" s="883"/>
      <c r="Q48" s="883"/>
      <c r="R48" s="883"/>
      <c r="S48" s="883"/>
      <c r="T48" s="883"/>
      <c r="U48" s="883">
        <f>V48+20</f>
        <v>2420</v>
      </c>
      <c r="V48" s="883">
        <v>2400</v>
      </c>
      <c r="W48" s="916"/>
      <c r="X48" s="916"/>
      <c r="Y48" s="912">
        <v>200</v>
      </c>
      <c r="Z48" s="912">
        <v>200</v>
      </c>
      <c r="AA48" s="912">
        <f>U48-Y48</f>
        <v>2220</v>
      </c>
      <c r="AB48" s="912">
        <f t="shared" si="11"/>
        <v>2200</v>
      </c>
      <c r="AC48" s="912"/>
      <c r="AD48" s="912"/>
      <c r="AE48" s="912">
        <f t="shared" si="12"/>
        <v>2200</v>
      </c>
      <c r="AF48" s="917">
        <f>AB48</f>
        <v>2200</v>
      </c>
      <c r="AG48" s="916"/>
      <c r="AH48" s="830"/>
      <c r="AI48" s="992"/>
    </row>
    <row r="49" spans="1:36 16364:16364" s="909" customFormat="1" ht="34.5" customHeight="1">
      <c r="A49" s="873" t="s">
        <v>378</v>
      </c>
      <c r="B49" s="908" t="s">
        <v>1615</v>
      </c>
      <c r="C49" s="908"/>
      <c r="D49" s="873"/>
      <c r="E49" s="873"/>
      <c r="F49" s="874"/>
      <c r="G49" s="874"/>
      <c r="H49" s="887">
        <f t="shared" ref="H49:AE49" si="13">H50+H51+H52+H53</f>
        <v>14909.1</v>
      </c>
      <c r="I49" s="887">
        <f t="shared" si="13"/>
        <v>9384.1</v>
      </c>
      <c r="J49" s="887">
        <f t="shared" si="13"/>
        <v>0</v>
      </c>
      <c r="K49" s="887">
        <f t="shared" si="13"/>
        <v>0</v>
      </c>
      <c r="L49" s="887">
        <f t="shared" si="13"/>
        <v>0</v>
      </c>
      <c r="M49" s="887">
        <f t="shared" si="13"/>
        <v>0</v>
      </c>
      <c r="N49" s="887">
        <f t="shared" si="13"/>
        <v>0</v>
      </c>
      <c r="O49" s="887">
        <f t="shared" si="13"/>
        <v>0</v>
      </c>
      <c r="P49" s="887">
        <f t="shared" si="13"/>
        <v>0</v>
      </c>
      <c r="Q49" s="887">
        <f t="shared" si="13"/>
        <v>0</v>
      </c>
      <c r="R49" s="887">
        <f t="shared" si="13"/>
        <v>0</v>
      </c>
      <c r="S49" s="887">
        <f t="shared" si="13"/>
        <v>0</v>
      </c>
      <c r="T49" s="887">
        <f t="shared" si="13"/>
        <v>0</v>
      </c>
      <c r="U49" s="887">
        <f t="shared" si="13"/>
        <v>14909.1</v>
      </c>
      <c r="V49" s="887">
        <f t="shared" si="13"/>
        <v>9384.1</v>
      </c>
      <c r="W49" s="887">
        <f t="shared" si="13"/>
        <v>0</v>
      </c>
      <c r="X49" s="887">
        <f t="shared" si="13"/>
        <v>0</v>
      </c>
      <c r="Y49" s="887">
        <f>Y50+Y51+Y52+Y53</f>
        <v>1000</v>
      </c>
      <c r="Z49" s="887">
        <f t="shared" si="13"/>
        <v>1000</v>
      </c>
      <c r="AA49" s="887">
        <f t="shared" si="13"/>
        <v>8409.1</v>
      </c>
      <c r="AB49" s="887">
        <f t="shared" si="13"/>
        <v>8384.1</v>
      </c>
      <c r="AC49" s="887">
        <f t="shared" si="13"/>
        <v>0</v>
      </c>
      <c r="AD49" s="887">
        <f t="shared" si="13"/>
        <v>0</v>
      </c>
      <c r="AE49" s="887">
        <f t="shared" si="13"/>
        <v>8384</v>
      </c>
      <c r="AF49" s="997">
        <f>AF50+AF51+AF52+AF53</f>
        <v>8384</v>
      </c>
      <c r="AG49" s="858"/>
      <c r="AH49" s="830"/>
      <c r="AI49" s="873"/>
      <c r="AJ49" s="909" t="e">
        <f>69300-#REF!</f>
        <v>#REF!</v>
      </c>
    </row>
    <row r="50" spans="1:36 16364:16364" s="860" customFormat="1" ht="56.25">
      <c r="A50" s="873" t="s">
        <v>13</v>
      </c>
      <c r="B50" s="827" t="s">
        <v>1610</v>
      </c>
      <c r="C50" s="827"/>
      <c r="D50" s="873"/>
      <c r="E50" s="873"/>
      <c r="F50" s="874"/>
      <c r="G50" s="874"/>
      <c r="H50" s="875"/>
      <c r="I50" s="875"/>
      <c r="J50" s="911"/>
      <c r="K50" s="911"/>
      <c r="L50" s="911"/>
      <c r="M50" s="911"/>
      <c r="N50" s="911"/>
      <c r="O50" s="911"/>
      <c r="P50" s="911"/>
      <c r="Q50" s="911"/>
      <c r="R50" s="911"/>
      <c r="S50" s="911"/>
      <c r="T50" s="911"/>
      <c r="U50" s="875"/>
      <c r="V50" s="875"/>
      <c r="W50" s="875"/>
      <c r="X50" s="875"/>
      <c r="Y50" s="858"/>
      <c r="Z50" s="858"/>
      <c r="AA50" s="858"/>
      <c r="AB50" s="858"/>
      <c r="AC50" s="858"/>
      <c r="AD50" s="858"/>
      <c r="AE50" s="858"/>
      <c r="AF50" s="887"/>
      <c r="AG50" s="905"/>
      <c r="AH50" s="830"/>
      <c r="AI50" s="873"/>
      <c r="XEJ50" s="860">
        <f>SUM(A50:XEI50)</f>
        <v>0</v>
      </c>
    </row>
    <row r="51" spans="1:36 16364:16364" s="880" customFormat="1" ht="37.5">
      <c r="A51" s="910" t="s">
        <v>15</v>
      </c>
      <c r="B51" s="828" t="s">
        <v>1611</v>
      </c>
      <c r="C51" s="827"/>
      <c r="D51" s="873"/>
      <c r="E51" s="873"/>
      <c r="F51" s="874"/>
      <c r="G51" s="874"/>
      <c r="H51" s="875"/>
      <c r="I51" s="875"/>
      <c r="J51" s="911"/>
      <c r="K51" s="911"/>
      <c r="L51" s="911"/>
      <c r="M51" s="911"/>
      <c r="N51" s="911"/>
      <c r="O51" s="911"/>
      <c r="P51" s="911"/>
      <c r="Q51" s="911"/>
      <c r="R51" s="911"/>
      <c r="S51" s="911"/>
      <c r="T51" s="911"/>
      <c r="U51" s="875"/>
      <c r="V51" s="875"/>
      <c r="W51" s="875"/>
      <c r="X51" s="875"/>
      <c r="Y51" s="858"/>
      <c r="Z51" s="858"/>
      <c r="AA51" s="858"/>
      <c r="AB51" s="858"/>
      <c r="AC51" s="858"/>
      <c r="AD51" s="858"/>
      <c r="AE51" s="858"/>
      <c r="AF51" s="887"/>
      <c r="AG51" s="905"/>
      <c r="AH51" s="830"/>
      <c r="AI51" s="873"/>
    </row>
    <row r="52" spans="1:36 16364:16364" s="880" customFormat="1" ht="37.5">
      <c r="A52" s="910" t="s">
        <v>271</v>
      </c>
      <c r="B52" s="828" t="s">
        <v>1612</v>
      </c>
      <c r="C52" s="827"/>
      <c r="D52" s="873"/>
      <c r="E52" s="873"/>
      <c r="F52" s="874"/>
      <c r="G52" s="874"/>
      <c r="H52" s="875"/>
      <c r="I52" s="875"/>
      <c r="J52" s="911"/>
      <c r="K52" s="911"/>
      <c r="L52" s="911"/>
      <c r="M52" s="911"/>
      <c r="N52" s="911"/>
      <c r="O52" s="911"/>
      <c r="P52" s="911"/>
      <c r="Q52" s="911"/>
      <c r="R52" s="911"/>
      <c r="S52" s="911"/>
      <c r="T52" s="911"/>
      <c r="U52" s="875"/>
      <c r="V52" s="875"/>
      <c r="W52" s="875"/>
      <c r="X52" s="875"/>
      <c r="Y52" s="858"/>
      <c r="Z52" s="858"/>
      <c r="AA52" s="858"/>
      <c r="AB52" s="858"/>
      <c r="AC52" s="858"/>
      <c r="AD52" s="858"/>
      <c r="AE52" s="858"/>
      <c r="AF52" s="887"/>
      <c r="AG52" s="905"/>
      <c r="AH52" s="830"/>
      <c r="AI52" s="873"/>
    </row>
    <row r="53" spans="1:36 16364:16364" s="880" customFormat="1" ht="30.6" customHeight="1">
      <c r="A53" s="873" t="s">
        <v>277</v>
      </c>
      <c r="B53" s="827" t="s">
        <v>1613</v>
      </c>
      <c r="C53" s="827"/>
      <c r="D53" s="992"/>
      <c r="E53" s="992"/>
      <c r="F53" s="854"/>
      <c r="G53" s="854"/>
      <c r="H53" s="858">
        <f t="shared" ref="H53:AE53" si="14">SUM(H55:H57)</f>
        <v>14909.1</v>
      </c>
      <c r="I53" s="858">
        <f t="shared" si="14"/>
        <v>9384.1</v>
      </c>
      <c r="J53" s="858">
        <f t="shared" si="14"/>
        <v>0</v>
      </c>
      <c r="K53" s="858">
        <f t="shared" si="14"/>
        <v>0</v>
      </c>
      <c r="L53" s="858">
        <f t="shared" si="14"/>
        <v>0</v>
      </c>
      <c r="M53" s="858">
        <f t="shared" si="14"/>
        <v>0</v>
      </c>
      <c r="N53" s="858">
        <f t="shared" si="14"/>
        <v>0</v>
      </c>
      <c r="O53" s="858">
        <f t="shared" si="14"/>
        <v>0</v>
      </c>
      <c r="P53" s="858">
        <f t="shared" si="14"/>
        <v>0</v>
      </c>
      <c r="Q53" s="858">
        <f t="shared" si="14"/>
        <v>0</v>
      </c>
      <c r="R53" s="858">
        <f t="shared" si="14"/>
        <v>0</v>
      </c>
      <c r="S53" s="858">
        <f t="shared" si="14"/>
        <v>0</v>
      </c>
      <c r="T53" s="858">
        <f t="shared" si="14"/>
        <v>0</v>
      </c>
      <c r="U53" s="858">
        <f t="shared" si="14"/>
        <v>14909.1</v>
      </c>
      <c r="V53" s="858">
        <f t="shared" si="14"/>
        <v>9384.1</v>
      </c>
      <c r="W53" s="858">
        <f t="shared" si="14"/>
        <v>0</v>
      </c>
      <c r="X53" s="858">
        <f t="shared" si="14"/>
        <v>0</v>
      </c>
      <c r="Y53" s="858">
        <f t="shared" si="14"/>
        <v>1000</v>
      </c>
      <c r="Z53" s="858">
        <f t="shared" si="14"/>
        <v>1000</v>
      </c>
      <c r="AA53" s="858">
        <f t="shared" si="14"/>
        <v>8409.1</v>
      </c>
      <c r="AB53" s="858">
        <f>SUM(AB55:AB57)</f>
        <v>8384.1</v>
      </c>
      <c r="AC53" s="858">
        <f t="shared" si="14"/>
        <v>0</v>
      </c>
      <c r="AD53" s="858">
        <f t="shared" si="14"/>
        <v>0</v>
      </c>
      <c r="AE53" s="858">
        <f t="shared" si="14"/>
        <v>8384</v>
      </c>
      <c r="AF53" s="887">
        <f>SUM(AF55:AF57)</f>
        <v>8384</v>
      </c>
      <c r="AG53" s="916"/>
      <c r="AH53" s="830"/>
      <c r="AI53" s="992"/>
    </row>
    <row r="54" spans="1:36 16364:16364" s="860" customFormat="1" ht="27" customHeight="1">
      <c r="A54" s="873"/>
      <c r="B54" s="827" t="s">
        <v>1614</v>
      </c>
      <c r="C54" s="827"/>
      <c r="D54" s="873"/>
      <c r="E54" s="873"/>
      <c r="F54" s="874"/>
      <c r="G54" s="874"/>
      <c r="H54" s="911"/>
      <c r="I54" s="911"/>
      <c r="J54" s="911"/>
      <c r="K54" s="911"/>
      <c r="L54" s="911"/>
      <c r="M54" s="911"/>
      <c r="N54" s="911"/>
      <c r="O54" s="911"/>
      <c r="P54" s="911"/>
      <c r="Q54" s="911"/>
      <c r="R54" s="911"/>
      <c r="S54" s="911"/>
      <c r="T54" s="911"/>
      <c r="U54" s="911"/>
      <c r="V54" s="911"/>
      <c r="W54" s="905"/>
      <c r="X54" s="905"/>
      <c r="Y54" s="912"/>
      <c r="Z54" s="912"/>
      <c r="AA54" s="858"/>
      <c r="AB54" s="912"/>
      <c r="AC54" s="858"/>
      <c r="AD54" s="858"/>
      <c r="AE54" s="858"/>
      <c r="AF54" s="887"/>
      <c r="AG54" s="905"/>
      <c r="AH54" s="830"/>
      <c r="AI54" s="873"/>
    </row>
    <row r="55" spans="1:36 16364:16364" s="880" customFormat="1" ht="75">
      <c r="A55" s="992">
        <v>1</v>
      </c>
      <c r="B55" s="870" t="s">
        <v>388</v>
      </c>
      <c r="C55" s="870"/>
      <c r="D55" s="992"/>
      <c r="E55" s="992"/>
      <c r="F55" s="854" t="s">
        <v>385</v>
      </c>
      <c r="G55" s="854"/>
      <c r="H55" s="883">
        <f>I55+15</f>
        <v>5190.1000000000004</v>
      </c>
      <c r="I55" s="883">
        <v>5175.1000000000004</v>
      </c>
      <c r="J55" s="883"/>
      <c r="K55" s="883"/>
      <c r="L55" s="883"/>
      <c r="M55" s="883"/>
      <c r="N55" s="883"/>
      <c r="O55" s="883"/>
      <c r="P55" s="883"/>
      <c r="Q55" s="883"/>
      <c r="R55" s="883"/>
      <c r="S55" s="883"/>
      <c r="T55" s="883"/>
      <c r="U55" s="883">
        <f>V55+15</f>
        <v>5190.1000000000004</v>
      </c>
      <c r="V55" s="883">
        <v>5175.1000000000004</v>
      </c>
      <c r="W55" s="916"/>
      <c r="X55" s="916"/>
      <c r="Y55" s="912">
        <v>500</v>
      </c>
      <c r="Z55" s="912">
        <v>500</v>
      </c>
      <c r="AA55" s="912">
        <f>U55-Y55</f>
        <v>4690.1000000000004</v>
      </c>
      <c r="AB55" s="912">
        <f>V55-Z55</f>
        <v>4675.1000000000004</v>
      </c>
      <c r="AC55" s="912"/>
      <c r="AD55" s="912"/>
      <c r="AE55" s="912">
        <f>AF55</f>
        <v>4675</v>
      </c>
      <c r="AF55" s="917">
        <v>4675</v>
      </c>
      <c r="AG55" s="916"/>
      <c r="AH55" s="830"/>
      <c r="AI55" s="916"/>
    </row>
    <row r="56" spans="1:36 16364:16364" s="880" customFormat="1" ht="59.1" customHeight="1">
      <c r="A56" s="922">
        <v>2</v>
      </c>
      <c r="B56" s="923" t="s">
        <v>389</v>
      </c>
      <c r="C56" s="923"/>
      <c r="D56" s="873"/>
      <c r="E56" s="873"/>
      <c r="F56" s="854" t="s">
        <v>385</v>
      </c>
      <c r="G56" s="874"/>
      <c r="H56" s="883">
        <f>I56+5461+39</f>
        <v>8500</v>
      </c>
      <c r="I56" s="883">
        <v>3000</v>
      </c>
      <c r="J56" s="911"/>
      <c r="K56" s="911"/>
      <c r="L56" s="911"/>
      <c r="M56" s="911"/>
      <c r="N56" s="911"/>
      <c r="O56" s="911"/>
      <c r="P56" s="911"/>
      <c r="Q56" s="911"/>
      <c r="R56" s="911"/>
      <c r="S56" s="911"/>
      <c r="T56" s="911"/>
      <c r="U56" s="883">
        <f>V56+5500</f>
        <v>8500</v>
      </c>
      <c r="V56" s="883">
        <f>2100+900</f>
        <v>3000</v>
      </c>
      <c r="W56" s="916"/>
      <c r="X56" s="905"/>
      <c r="Y56" s="912">
        <f>Z56</f>
        <v>300</v>
      </c>
      <c r="Z56" s="912">
        <v>300</v>
      </c>
      <c r="AA56" s="912">
        <f>AB56</f>
        <v>2700</v>
      </c>
      <c r="AB56" s="912">
        <f>V56-Z56</f>
        <v>2700</v>
      </c>
      <c r="AC56" s="858"/>
      <c r="AD56" s="858"/>
      <c r="AE56" s="912">
        <f t="shared" ref="AE56:AE57" si="15">AF56</f>
        <v>2700</v>
      </c>
      <c r="AF56" s="917">
        <f>AB56</f>
        <v>2700</v>
      </c>
      <c r="AG56" s="905"/>
      <c r="AH56" s="830"/>
      <c r="AI56" s="992" t="s">
        <v>1694</v>
      </c>
    </row>
    <row r="57" spans="1:36 16364:16364" s="860" customFormat="1" ht="37.5">
      <c r="A57" s="922">
        <v>3</v>
      </c>
      <c r="B57" s="923" t="s">
        <v>1616</v>
      </c>
      <c r="C57" s="923"/>
      <c r="D57" s="873"/>
      <c r="E57" s="873"/>
      <c r="F57" s="854" t="s">
        <v>385</v>
      </c>
      <c r="G57" s="874"/>
      <c r="H57" s="883">
        <f>I57+10</f>
        <v>1219</v>
      </c>
      <c r="I57" s="883">
        <v>1209</v>
      </c>
      <c r="J57" s="911"/>
      <c r="K57" s="911"/>
      <c r="L57" s="911"/>
      <c r="M57" s="911"/>
      <c r="N57" s="911"/>
      <c r="O57" s="911"/>
      <c r="P57" s="911"/>
      <c r="Q57" s="911"/>
      <c r="R57" s="911"/>
      <c r="S57" s="911"/>
      <c r="T57" s="911"/>
      <c r="U57" s="883">
        <f>V57+10</f>
        <v>1219</v>
      </c>
      <c r="V57" s="883">
        <v>1209</v>
      </c>
      <c r="W57" s="916"/>
      <c r="X57" s="905"/>
      <c r="Y57" s="912">
        <v>200</v>
      </c>
      <c r="Z57" s="912">
        <v>200</v>
      </c>
      <c r="AA57" s="912">
        <f>U57-Y57</f>
        <v>1019</v>
      </c>
      <c r="AB57" s="912">
        <f>V57-Z57</f>
        <v>1009</v>
      </c>
      <c r="AC57" s="858"/>
      <c r="AD57" s="858"/>
      <c r="AE57" s="912">
        <f t="shared" si="15"/>
        <v>1009</v>
      </c>
      <c r="AF57" s="917">
        <v>1009</v>
      </c>
      <c r="AG57" s="905"/>
      <c r="AH57" s="830"/>
      <c r="AI57" s="992"/>
    </row>
    <row r="58" spans="1:36 16364:16364" s="909" customFormat="1" ht="30.75" customHeight="1">
      <c r="A58" s="873" t="s">
        <v>378</v>
      </c>
      <c r="B58" s="908" t="s">
        <v>1617</v>
      </c>
      <c r="C58" s="908"/>
      <c r="D58" s="873"/>
      <c r="E58" s="873"/>
      <c r="F58" s="874"/>
      <c r="G58" s="874"/>
      <c r="H58" s="887">
        <f t="shared" ref="H58:AE58" si="16">H59+H60+H63+H64</f>
        <v>64351</v>
      </c>
      <c r="I58" s="887">
        <f t="shared" si="16"/>
        <v>64244</v>
      </c>
      <c r="J58" s="887">
        <f t="shared" si="16"/>
        <v>0</v>
      </c>
      <c r="K58" s="887">
        <f t="shared" si="16"/>
        <v>0</v>
      </c>
      <c r="L58" s="887">
        <f t="shared" si="16"/>
        <v>0</v>
      </c>
      <c r="M58" s="887">
        <f t="shared" si="16"/>
        <v>0</v>
      </c>
      <c r="N58" s="887">
        <f t="shared" si="16"/>
        <v>0</v>
      </c>
      <c r="O58" s="887">
        <f t="shared" si="16"/>
        <v>0</v>
      </c>
      <c r="P58" s="887">
        <f t="shared" si="16"/>
        <v>0</v>
      </c>
      <c r="Q58" s="887">
        <f t="shared" si="16"/>
        <v>0</v>
      </c>
      <c r="R58" s="887">
        <f t="shared" si="16"/>
        <v>0</v>
      </c>
      <c r="S58" s="887">
        <f t="shared" si="16"/>
        <v>0</v>
      </c>
      <c r="T58" s="887">
        <f t="shared" si="16"/>
        <v>0</v>
      </c>
      <c r="U58" s="887">
        <f t="shared" si="16"/>
        <v>59262</v>
      </c>
      <c r="V58" s="887">
        <f t="shared" si="16"/>
        <v>59155</v>
      </c>
      <c r="W58" s="887">
        <f t="shared" si="16"/>
        <v>0</v>
      </c>
      <c r="X58" s="887">
        <f t="shared" si="16"/>
        <v>0</v>
      </c>
      <c r="Y58" s="887">
        <f t="shared" si="16"/>
        <v>39109.760000000002</v>
      </c>
      <c r="Z58" s="887">
        <f t="shared" si="16"/>
        <v>39109.760000000002</v>
      </c>
      <c r="AA58" s="887">
        <f t="shared" si="16"/>
        <v>20652.239999999998</v>
      </c>
      <c r="AB58" s="887">
        <f t="shared" si="16"/>
        <v>20045.239999999998</v>
      </c>
      <c r="AC58" s="887">
        <f t="shared" si="16"/>
        <v>0</v>
      </c>
      <c r="AD58" s="887">
        <f t="shared" si="16"/>
        <v>0</v>
      </c>
      <c r="AE58" s="887">
        <f t="shared" si="16"/>
        <v>20045</v>
      </c>
      <c r="AF58" s="997">
        <f>AF59+AF60+AF63+AF64</f>
        <v>20045</v>
      </c>
      <c r="AG58" s="858"/>
      <c r="AH58" s="830"/>
      <c r="AI58" s="873"/>
    </row>
    <row r="59" spans="1:36 16364:16364" s="860" customFormat="1" ht="56.25">
      <c r="A59" s="873" t="s">
        <v>13</v>
      </c>
      <c r="B59" s="827" t="s">
        <v>1610</v>
      </c>
      <c r="C59" s="827"/>
      <c r="D59" s="873"/>
      <c r="E59" s="873"/>
      <c r="F59" s="874"/>
      <c r="G59" s="874"/>
      <c r="H59" s="875"/>
      <c r="I59" s="875"/>
      <c r="J59" s="875"/>
      <c r="K59" s="875"/>
      <c r="L59" s="875"/>
      <c r="M59" s="875"/>
      <c r="N59" s="875"/>
      <c r="O59" s="875"/>
      <c r="P59" s="875"/>
      <c r="Q59" s="875"/>
      <c r="R59" s="875"/>
      <c r="S59" s="875"/>
      <c r="T59" s="875"/>
      <c r="U59" s="875"/>
      <c r="V59" s="875"/>
      <c r="W59" s="875"/>
      <c r="X59" s="875"/>
      <c r="Y59" s="858"/>
      <c r="Z59" s="858"/>
      <c r="AA59" s="858"/>
      <c r="AB59" s="858"/>
      <c r="AC59" s="858"/>
      <c r="AD59" s="858"/>
      <c r="AE59" s="858"/>
      <c r="AF59" s="887"/>
      <c r="AG59" s="905"/>
      <c r="AH59" s="830"/>
      <c r="AI59" s="873"/>
    </row>
    <row r="60" spans="1:36 16364:16364" s="860" customFormat="1" ht="37.5">
      <c r="A60" s="910" t="s">
        <v>15</v>
      </c>
      <c r="B60" s="828" t="s">
        <v>1611</v>
      </c>
      <c r="C60" s="827"/>
      <c r="D60" s="873"/>
      <c r="E60" s="873"/>
      <c r="F60" s="874"/>
      <c r="G60" s="874"/>
      <c r="H60" s="911">
        <f t="shared" ref="H60:AE60" si="17">SUM(H62:H62)</f>
        <v>50891</v>
      </c>
      <c r="I60" s="911">
        <f t="shared" si="17"/>
        <v>50891</v>
      </c>
      <c r="J60" s="911">
        <f t="shared" si="17"/>
        <v>0</v>
      </c>
      <c r="K60" s="911">
        <f t="shared" si="17"/>
        <v>0</v>
      </c>
      <c r="L60" s="911">
        <f t="shared" si="17"/>
        <v>0</v>
      </c>
      <c r="M60" s="911">
        <f t="shared" si="17"/>
        <v>0</v>
      </c>
      <c r="N60" s="911">
        <f t="shared" si="17"/>
        <v>0</v>
      </c>
      <c r="O60" s="911">
        <f t="shared" si="17"/>
        <v>0</v>
      </c>
      <c r="P60" s="911">
        <f t="shared" si="17"/>
        <v>0</v>
      </c>
      <c r="Q60" s="911">
        <f t="shared" si="17"/>
        <v>0</v>
      </c>
      <c r="R60" s="911">
        <f t="shared" si="17"/>
        <v>0</v>
      </c>
      <c r="S60" s="911">
        <f t="shared" si="17"/>
        <v>0</v>
      </c>
      <c r="T60" s="911">
        <f t="shared" si="17"/>
        <v>0</v>
      </c>
      <c r="U60" s="911">
        <f t="shared" si="17"/>
        <v>45802</v>
      </c>
      <c r="V60" s="911">
        <f t="shared" si="17"/>
        <v>45802</v>
      </c>
      <c r="W60" s="875">
        <f t="shared" si="17"/>
        <v>0</v>
      </c>
      <c r="X60" s="875">
        <f t="shared" si="17"/>
        <v>0</v>
      </c>
      <c r="Y60" s="858">
        <f t="shared" si="17"/>
        <v>38409.760000000002</v>
      </c>
      <c r="Z60" s="858">
        <f t="shared" si="17"/>
        <v>38409.760000000002</v>
      </c>
      <c r="AA60" s="858">
        <f t="shared" si="17"/>
        <v>7392.239999999998</v>
      </c>
      <c r="AB60" s="858">
        <f t="shared" si="17"/>
        <v>7392.239999999998</v>
      </c>
      <c r="AC60" s="858">
        <f t="shared" si="17"/>
        <v>0</v>
      </c>
      <c r="AD60" s="858">
        <f t="shared" si="17"/>
        <v>0</v>
      </c>
      <c r="AE60" s="858">
        <f t="shared" si="17"/>
        <v>7392</v>
      </c>
      <c r="AF60" s="887">
        <f>SUM(AF62:AF62)</f>
        <v>7392</v>
      </c>
      <c r="AG60" s="905"/>
      <c r="AH60" s="830"/>
      <c r="AI60" s="873"/>
    </row>
    <row r="61" spans="1:36 16364:16364" s="860" customFormat="1" ht="27" customHeight="1">
      <c r="A61" s="873"/>
      <c r="B61" s="827" t="s">
        <v>1614</v>
      </c>
      <c r="C61" s="827"/>
      <c r="D61" s="873"/>
      <c r="E61" s="873"/>
      <c r="F61" s="874"/>
      <c r="G61" s="874"/>
      <c r="H61" s="911"/>
      <c r="I61" s="911"/>
      <c r="J61" s="911"/>
      <c r="K61" s="911"/>
      <c r="L61" s="911"/>
      <c r="M61" s="911"/>
      <c r="N61" s="911"/>
      <c r="O61" s="911"/>
      <c r="P61" s="911"/>
      <c r="Q61" s="911"/>
      <c r="R61" s="911"/>
      <c r="S61" s="911"/>
      <c r="T61" s="911"/>
      <c r="U61" s="911"/>
      <c r="V61" s="911"/>
      <c r="W61" s="905"/>
      <c r="X61" s="905"/>
      <c r="Y61" s="912"/>
      <c r="Z61" s="912"/>
      <c r="AA61" s="858"/>
      <c r="AB61" s="912"/>
      <c r="AC61" s="858"/>
      <c r="AD61" s="858"/>
      <c r="AE61" s="858"/>
      <c r="AF61" s="887"/>
      <c r="AG61" s="905"/>
      <c r="AH61" s="830"/>
      <c r="AI61" s="873"/>
    </row>
    <row r="62" spans="1:36 16364:16364" s="860" customFormat="1" ht="87" customHeight="1">
      <c r="A62" s="992">
        <v>1</v>
      </c>
      <c r="B62" s="870" t="s">
        <v>390</v>
      </c>
      <c r="C62" s="870"/>
      <c r="D62" s="118"/>
      <c r="E62" s="924"/>
      <c r="F62" s="925"/>
      <c r="G62" s="854" t="s">
        <v>391</v>
      </c>
      <c r="H62" s="883">
        <v>50891</v>
      </c>
      <c r="I62" s="883">
        <v>50891</v>
      </c>
      <c r="J62" s="883"/>
      <c r="K62" s="883"/>
      <c r="L62" s="883"/>
      <c r="M62" s="883"/>
      <c r="N62" s="883"/>
      <c r="O62" s="883"/>
      <c r="P62" s="883"/>
      <c r="Q62" s="883"/>
      <c r="R62" s="883"/>
      <c r="S62" s="883"/>
      <c r="T62" s="883"/>
      <c r="U62" s="883">
        <v>45802</v>
      </c>
      <c r="V62" s="883">
        <v>45802</v>
      </c>
      <c r="W62" s="916"/>
      <c r="X62" s="916"/>
      <c r="Y62" s="912">
        <f>Z62</f>
        <v>38409.760000000002</v>
      </c>
      <c r="Z62" s="912">
        <f>4522+33887.76</f>
        <v>38409.760000000002</v>
      </c>
      <c r="AA62" s="912">
        <f>AB62</f>
        <v>7392.239999999998</v>
      </c>
      <c r="AB62" s="912">
        <f>V62-Z62</f>
        <v>7392.239999999998</v>
      </c>
      <c r="AC62" s="912"/>
      <c r="AD62" s="912"/>
      <c r="AE62" s="912">
        <f>AF62</f>
        <v>7392</v>
      </c>
      <c r="AF62" s="917">
        <v>7392</v>
      </c>
      <c r="AG62" s="916"/>
      <c r="AH62" s="830"/>
      <c r="AI62" s="992" t="s">
        <v>392</v>
      </c>
    </row>
    <row r="63" spans="1:36 16364:16364" s="880" customFormat="1" ht="37.5">
      <c r="A63" s="910" t="s">
        <v>271</v>
      </c>
      <c r="B63" s="828" t="s">
        <v>1612</v>
      </c>
      <c r="C63" s="827"/>
      <c r="D63" s="873"/>
      <c r="E63" s="873"/>
      <c r="F63" s="874"/>
      <c r="G63" s="874"/>
      <c r="H63" s="875"/>
      <c r="I63" s="875"/>
      <c r="J63" s="875"/>
      <c r="K63" s="875"/>
      <c r="L63" s="875"/>
      <c r="M63" s="875"/>
      <c r="N63" s="875"/>
      <c r="O63" s="875"/>
      <c r="P63" s="875"/>
      <c r="Q63" s="875"/>
      <c r="R63" s="875"/>
      <c r="S63" s="875"/>
      <c r="T63" s="875"/>
      <c r="U63" s="875"/>
      <c r="V63" s="875"/>
      <c r="W63" s="875"/>
      <c r="X63" s="875"/>
      <c r="Y63" s="858"/>
      <c r="Z63" s="858"/>
      <c r="AA63" s="858"/>
      <c r="AB63" s="858"/>
      <c r="AC63" s="858"/>
      <c r="AD63" s="858"/>
      <c r="AE63" s="858"/>
      <c r="AF63" s="887"/>
      <c r="AG63" s="905"/>
      <c r="AH63" s="830"/>
      <c r="AI63" s="873"/>
    </row>
    <row r="64" spans="1:36 16364:16364" s="860" customFormat="1" ht="36.75" customHeight="1">
      <c r="A64" s="873" t="s">
        <v>277</v>
      </c>
      <c r="B64" s="827" t="s">
        <v>1613</v>
      </c>
      <c r="C64" s="827"/>
      <c r="D64" s="873"/>
      <c r="E64" s="873"/>
      <c r="F64" s="874"/>
      <c r="G64" s="874"/>
      <c r="H64" s="858">
        <f t="shared" ref="H64:AE64" si="18">SUM(H66:H67)</f>
        <v>13460</v>
      </c>
      <c r="I64" s="858">
        <f t="shared" si="18"/>
        <v>13353</v>
      </c>
      <c r="J64" s="858">
        <f t="shared" si="18"/>
        <v>0</v>
      </c>
      <c r="K64" s="858">
        <f t="shared" si="18"/>
        <v>0</v>
      </c>
      <c r="L64" s="858">
        <f t="shared" si="18"/>
        <v>0</v>
      </c>
      <c r="M64" s="858">
        <f t="shared" si="18"/>
        <v>0</v>
      </c>
      <c r="N64" s="858">
        <f t="shared" si="18"/>
        <v>0</v>
      </c>
      <c r="O64" s="858">
        <f t="shared" si="18"/>
        <v>0</v>
      </c>
      <c r="P64" s="858">
        <f t="shared" si="18"/>
        <v>0</v>
      </c>
      <c r="Q64" s="858">
        <f t="shared" si="18"/>
        <v>0</v>
      </c>
      <c r="R64" s="858">
        <f t="shared" si="18"/>
        <v>0</v>
      </c>
      <c r="S64" s="858">
        <f t="shared" si="18"/>
        <v>0</v>
      </c>
      <c r="T64" s="858">
        <f t="shared" si="18"/>
        <v>0</v>
      </c>
      <c r="U64" s="858">
        <f t="shared" si="18"/>
        <v>13460</v>
      </c>
      <c r="V64" s="858">
        <f t="shared" si="18"/>
        <v>13353</v>
      </c>
      <c r="W64" s="858">
        <f t="shared" si="18"/>
        <v>0</v>
      </c>
      <c r="X64" s="858">
        <f t="shared" si="18"/>
        <v>0</v>
      </c>
      <c r="Y64" s="858">
        <f t="shared" si="18"/>
        <v>700</v>
      </c>
      <c r="Z64" s="858">
        <f t="shared" si="18"/>
        <v>700</v>
      </c>
      <c r="AA64" s="858">
        <f t="shared" si="18"/>
        <v>13260</v>
      </c>
      <c r="AB64" s="858">
        <f t="shared" si="18"/>
        <v>12653</v>
      </c>
      <c r="AC64" s="858">
        <f t="shared" si="18"/>
        <v>0</v>
      </c>
      <c r="AD64" s="858">
        <f t="shared" si="18"/>
        <v>0</v>
      </c>
      <c r="AE64" s="858">
        <f t="shared" si="18"/>
        <v>12653</v>
      </c>
      <c r="AF64" s="887">
        <f>SUM(AF66:AF67)</f>
        <v>12653</v>
      </c>
      <c r="AG64" s="905"/>
      <c r="AH64" s="830"/>
      <c r="AI64" s="873"/>
    </row>
    <row r="65" spans="1:36" s="860" customFormat="1" ht="28.5" customHeight="1">
      <c r="A65" s="873"/>
      <c r="B65" s="827" t="s">
        <v>1614</v>
      </c>
      <c r="C65" s="827"/>
      <c r="D65" s="873"/>
      <c r="E65" s="873"/>
      <c r="F65" s="874"/>
      <c r="G65" s="874"/>
      <c r="H65" s="911"/>
      <c r="I65" s="911"/>
      <c r="J65" s="911"/>
      <c r="K65" s="911"/>
      <c r="L65" s="911"/>
      <c r="M65" s="911"/>
      <c r="N65" s="911"/>
      <c r="O65" s="911"/>
      <c r="P65" s="911"/>
      <c r="Q65" s="911"/>
      <c r="R65" s="911"/>
      <c r="S65" s="911"/>
      <c r="T65" s="911"/>
      <c r="U65" s="911"/>
      <c r="V65" s="911"/>
      <c r="W65" s="905"/>
      <c r="X65" s="905"/>
      <c r="Y65" s="912"/>
      <c r="Z65" s="912"/>
      <c r="AA65" s="858"/>
      <c r="AB65" s="912">
        <f>V65-Z65</f>
        <v>0</v>
      </c>
      <c r="AC65" s="858"/>
      <c r="AD65" s="858"/>
      <c r="AE65" s="858"/>
      <c r="AF65" s="887"/>
      <c r="AG65" s="905"/>
      <c r="AH65" s="830"/>
      <c r="AI65" s="873"/>
    </row>
    <row r="66" spans="1:36" s="860" customFormat="1" ht="55.5" customHeight="1">
      <c r="A66" s="992">
        <v>1</v>
      </c>
      <c r="B66" s="870" t="s">
        <v>393</v>
      </c>
      <c r="C66" s="870"/>
      <c r="D66" s="873"/>
      <c r="E66" s="873"/>
      <c r="F66" s="854" t="s">
        <v>385</v>
      </c>
      <c r="G66" s="854" t="s">
        <v>1695</v>
      </c>
      <c r="H66" s="883">
        <v>8340</v>
      </c>
      <c r="I66" s="883">
        <v>8264</v>
      </c>
      <c r="J66" s="911"/>
      <c r="K66" s="911"/>
      <c r="L66" s="911"/>
      <c r="M66" s="911"/>
      <c r="N66" s="911"/>
      <c r="O66" s="911"/>
      <c r="P66" s="911"/>
      <c r="Q66" s="911"/>
      <c r="R66" s="911"/>
      <c r="S66" s="911"/>
      <c r="T66" s="911"/>
      <c r="U66" s="883">
        <v>8340</v>
      </c>
      <c r="V66" s="883">
        <v>8264</v>
      </c>
      <c r="W66" s="856"/>
      <c r="X66" s="905"/>
      <c r="Y66" s="912">
        <v>200</v>
      </c>
      <c r="Z66" s="912">
        <v>200</v>
      </c>
      <c r="AA66" s="912">
        <f>U66-Y66</f>
        <v>8140</v>
      </c>
      <c r="AB66" s="912">
        <f>V66-Z66</f>
        <v>8064</v>
      </c>
      <c r="AC66" s="858"/>
      <c r="AD66" s="858"/>
      <c r="AE66" s="912">
        <f>AF66</f>
        <v>8064</v>
      </c>
      <c r="AF66" s="917">
        <f>AB66</f>
        <v>8064</v>
      </c>
      <c r="AG66" s="905"/>
      <c r="AH66" s="830"/>
      <c r="AI66" s="873"/>
      <c r="AJ66" s="860">
        <f>V66-Z66</f>
        <v>8064</v>
      </c>
    </row>
    <row r="67" spans="1:36" s="860" customFormat="1" ht="96.75" customHeight="1">
      <c r="A67" s="992">
        <v>2</v>
      </c>
      <c r="B67" s="870" t="s">
        <v>1577</v>
      </c>
      <c r="C67" s="926"/>
      <c r="D67" s="992"/>
      <c r="E67" s="992"/>
      <c r="F67" s="854" t="s">
        <v>385</v>
      </c>
      <c r="G67" s="854"/>
      <c r="H67" s="883">
        <v>5120</v>
      </c>
      <c r="I67" s="883">
        <v>5089</v>
      </c>
      <c r="J67" s="883"/>
      <c r="K67" s="883"/>
      <c r="L67" s="883"/>
      <c r="M67" s="883"/>
      <c r="N67" s="883"/>
      <c r="O67" s="883"/>
      <c r="P67" s="883"/>
      <c r="Q67" s="883"/>
      <c r="R67" s="883"/>
      <c r="S67" s="883"/>
      <c r="T67" s="883"/>
      <c r="U67" s="883">
        <v>5120</v>
      </c>
      <c r="V67" s="883">
        <v>5089</v>
      </c>
      <c r="W67" s="916"/>
      <c r="X67" s="916"/>
      <c r="Y67" s="912">
        <f>Z67</f>
        <v>500</v>
      </c>
      <c r="Z67" s="912">
        <v>500</v>
      </c>
      <c r="AA67" s="912">
        <f>U67</f>
        <v>5120</v>
      </c>
      <c r="AB67" s="912">
        <f>V67-Z67</f>
        <v>4589</v>
      </c>
      <c r="AC67" s="912"/>
      <c r="AD67" s="912"/>
      <c r="AE67" s="912">
        <f>AF67</f>
        <v>4589</v>
      </c>
      <c r="AF67" s="917">
        <f>AB67</f>
        <v>4589</v>
      </c>
      <c r="AG67" s="916"/>
      <c r="AH67" s="830"/>
      <c r="AI67" s="992"/>
      <c r="AJ67" s="860">
        <f>V67-Z67</f>
        <v>4589</v>
      </c>
    </row>
    <row r="68" spans="1:36" s="909" customFormat="1" ht="32.25" customHeight="1">
      <c r="A68" s="873" t="s">
        <v>378</v>
      </c>
      <c r="B68" s="908" t="s">
        <v>1618</v>
      </c>
      <c r="C68" s="908"/>
      <c r="D68" s="873"/>
      <c r="E68" s="873"/>
      <c r="F68" s="874"/>
      <c r="G68" s="874"/>
      <c r="H68" s="887">
        <f t="shared" ref="H68:AE68" si="19">H69+H76+H80+H81</f>
        <v>59004</v>
      </c>
      <c r="I68" s="887">
        <f t="shared" si="19"/>
        <v>58704.826000000001</v>
      </c>
      <c r="J68" s="887">
        <f t="shared" si="19"/>
        <v>0</v>
      </c>
      <c r="K68" s="887">
        <f t="shared" si="19"/>
        <v>0</v>
      </c>
      <c r="L68" s="887">
        <f t="shared" si="19"/>
        <v>0</v>
      </c>
      <c r="M68" s="887">
        <f t="shared" si="19"/>
        <v>0</v>
      </c>
      <c r="N68" s="887">
        <f t="shared" si="19"/>
        <v>0</v>
      </c>
      <c r="O68" s="887">
        <f t="shared" si="19"/>
        <v>0</v>
      </c>
      <c r="P68" s="887">
        <f t="shared" si="19"/>
        <v>0</v>
      </c>
      <c r="Q68" s="887">
        <f t="shared" si="19"/>
        <v>0</v>
      </c>
      <c r="R68" s="887">
        <f t="shared" si="19"/>
        <v>0</v>
      </c>
      <c r="S68" s="887">
        <f t="shared" si="19"/>
        <v>0</v>
      </c>
      <c r="T68" s="887">
        <f t="shared" si="19"/>
        <v>0</v>
      </c>
      <c r="U68" s="887">
        <f t="shared" si="19"/>
        <v>59104</v>
      </c>
      <c r="V68" s="887">
        <f t="shared" si="19"/>
        <v>58804.826000000001</v>
      </c>
      <c r="W68" s="887">
        <f t="shared" si="19"/>
        <v>0</v>
      </c>
      <c r="X68" s="887">
        <f t="shared" si="19"/>
        <v>0</v>
      </c>
      <c r="Y68" s="887">
        <f t="shared" si="19"/>
        <v>45352.264999999999</v>
      </c>
      <c r="Z68" s="887">
        <f t="shared" si="19"/>
        <v>45300.165000000001</v>
      </c>
      <c r="AA68" s="887">
        <f t="shared" si="19"/>
        <v>13523.835000000001</v>
      </c>
      <c r="AB68" s="887">
        <f t="shared" si="19"/>
        <v>13504.661</v>
      </c>
      <c r="AC68" s="887">
        <f t="shared" si="19"/>
        <v>0</v>
      </c>
      <c r="AD68" s="887">
        <f t="shared" si="19"/>
        <v>0</v>
      </c>
      <c r="AE68" s="887">
        <f t="shared" si="19"/>
        <v>13503.7</v>
      </c>
      <c r="AF68" s="997">
        <f>AF69+AF76+AF80+AF81</f>
        <v>13503.7</v>
      </c>
      <c r="AG68" s="858"/>
      <c r="AH68" s="830"/>
      <c r="AI68" s="873"/>
    </row>
    <row r="69" spans="1:36" s="880" customFormat="1" ht="65.25" customHeight="1">
      <c r="A69" s="873" t="s">
        <v>13</v>
      </c>
      <c r="B69" s="827" t="s">
        <v>1610</v>
      </c>
      <c r="C69" s="827"/>
      <c r="D69" s="873"/>
      <c r="E69" s="873"/>
      <c r="F69" s="874"/>
      <c r="G69" s="874"/>
      <c r="H69" s="887">
        <f t="shared" ref="H69:AE69" si="20">SUM(H71:H75)</f>
        <v>32000</v>
      </c>
      <c r="I69" s="887">
        <f t="shared" si="20"/>
        <v>31760</v>
      </c>
      <c r="J69" s="887">
        <f t="shared" si="20"/>
        <v>0</v>
      </c>
      <c r="K69" s="887">
        <f t="shared" si="20"/>
        <v>0</v>
      </c>
      <c r="L69" s="887">
        <f t="shared" si="20"/>
        <v>0</v>
      </c>
      <c r="M69" s="887">
        <f t="shared" si="20"/>
        <v>0</v>
      </c>
      <c r="N69" s="887">
        <f t="shared" si="20"/>
        <v>0</v>
      </c>
      <c r="O69" s="887">
        <f t="shared" si="20"/>
        <v>0</v>
      </c>
      <c r="P69" s="887">
        <f t="shared" si="20"/>
        <v>0</v>
      </c>
      <c r="Q69" s="887">
        <f t="shared" si="20"/>
        <v>0</v>
      </c>
      <c r="R69" s="887">
        <f t="shared" si="20"/>
        <v>0</v>
      </c>
      <c r="S69" s="887">
        <f t="shared" si="20"/>
        <v>0</v>
      </c>
      <c r="T69" s="887">
        <f t="shared" si="20"/>
        <v>0</v>
      </c>
      <c r="U69" s="887">
        <f t="shared" si="20"/>
        <v>32000</v>
      </c>
      <c r="V69" s="887">
        <f t="shared" si="20"/>
        <v>31760</v>
      </c>
      <c r="W69" s="887">
        <f t="shared" si="20"/>
        <v>0</v>
      </c>
      <c r="X69" s="887">
        <f t="shared" si="20"/>
        <v>0</v>
      </c>
      <c r="Y69" s="887">
        <f t="shared" si="20"/>
        <v>30912.264999999999</v>
      </c>
      <c r="Z69" s="887">
        <f t="shared" si="20"/>
        <v>30860.165000000001</v>
      </c>
      <c r="AA69" s="887">
        <f t="shared" si="20"/>
        <v>899.83500000000049</v>
      </c>
      <c r="AB69" s="887">
        <f t="shared" si="20"/>
        <v>899.83500000000049</v>
      </c>
      <c r="AC69" s="887">
        <f t="shared" si="20"/>
        <v>0</v>
      </c>
      <c r="AD69" s="887">
        <f t="shared" si="20"/>
        <v>0</v>
      </c>
      <c r="AE69" s="887">
        <f t="shared" si="20"/>
        <v>899.7</v>
      </c>
      <c r="AF69" s="887">
        <f>SUM(AF71:AF75)</f>
        <v>899.7</v>
      </c>
      <c r="AG69" s="905"/>
      <c r="AH69" s="830"/>
      <c r="AI69" s="873"/>
    </row>
    <row r="70" spans="1:36" s="909" customFormat="1" ht="27.75" customHeight="1">
      <c r="A70" s="873"/>
      <c r="B70" s="908" t="s">
        <v>1614</v>
      </c>
      <c r="C70" s="908"/>
      <c r="D70" s="873"/>
      <c r="E70" s="873"/>
      <c r="F70" s="874"/>
      <c r="G70" s="874"/>
      <c r="H70" s="858"/>
      <c r="I70" s="858"/>
      <c r="J70" s="858"/>
      <c r="K70" s="858"/>
      <c r="L70" s="858"/>
      <c r="M70" s="858"/>
      <c r="N70" s="858"/>
      <c r="O70" s="858"/>
      <c r="P70" s="858"/>
      <c r="Q70" s="858"/>
      <c r="R70" s="858"/>
      <c r="S70" s="858"/>
      <c r="T70" s="858"/>
      <c r="U70" s="858"/>
      <c r="V70" s="858"/>
      <c r="W70" s="858"/>
      <c r="X70" s="858"/>
      <c r="Y70" s="858"/>
      <c r="Z70" s="858"/>
      <c r="AA70" s="858"/>
      <c r="AB70" s="858"/>
      <c r="AC70" s="858"/>
      <c r="AD70" s="858"/>
      <c r="AE70" s="858"/>
      <c r="AF70" s="887"/>
      <c r="AG70" s="858"/>
      <c r="AH70" s="830"/>
      <c r="AI70" s="873"/>
    </row>
    <row r="71" spans="1:36" s="860" customFormat="1" ht="78" customHeight="1">
      <c r="A71" s="992">
        <v>1</v>
      </c>
      <c r="B71" s="870" t="s">
        <v>394</v>
      </c>
      <c r="C71" s="870"/>
      <c r="D71" s="118" t="s">
        <v>395</v>
      </c>
      <c r="E71" s="118" t="s">
        <v>396</v>
      </c>
      <c r="F71" s="927" t="s">
        <v>397</v>
      </c>
      <c r="G71" s="854" t="s">
        <v>398</v>
      </c>
      <c r="H71" s="883">
        <v>12000</v>
      </c>
      <c r="I71" s="883">
        <v>11930</v>
      </c>
      <c r="J71" s="883"/>
      <c r="K71" s="883"/>
      <c r="L71" s="883"/>
      <c r="M71" s="883"/>
      <c r="N71" s="883"/>
      <c r="O71" s="883"/>
      <c r="P71" s="883"/>
      <c r="Q71" s="883"/>
      <c r="R71" s="883"/>
      <c r="S71" s="883"/>
      <c r="T71" s="883"/>
      <c r="U71" s="883">
        <v>12000</v>
      </c>
      <c r="V71" s="883">
        <v>11930</v>
      </c>
      <c r="W71" s="916"/>
      <c r="X71" s="916"/>
      <c r="Y71" s="883">
        <v>11600</v>
      </c>
      <c r="Z71" s="883">
        <v>11600</v>
      </c>
      <c r="AA71" s="883">
        <f>AB71</f>
        <v>330</v>
      </c>
      <c r="AB71" s="883">
        <f>V71-Z71</f>
        <v>330</v>
      </c>
      <c r="AC71" s="916"/>
      <c r="AD71" s="916"/>
      <c r="AE71" s="883">
        <f>AF71</f>
        <v>330</v>
      </c>
      <c r="AF71" s="917">
        <f>AB71</f>
        <v>330</v>
      </c>
      <c r="AG71" s="916"/>
      <c r="AH71" s="830"/>
      <c r="AI71" s="992"/>
    </row>
    <row r="72" spans="1:36" s="860" customFormat="1" ht="78" customHeight="1">
      <c r="A72" s="992">
        <v>2</v>
      </c>
      <c r="B72" s="870" t="s">
        <v>399</v>
      </c>
      <c r="C72" s="870"/>
      <c r="D72" s="118" t="s">
        <v>400</v>
      </c>
      <c r="E72" s="118" t="s">
        <v>401</v>
      </c>
      <c r="F72" s="927" t="s">
        <v>397</v>
      </c>
      <c r="G72" s="854" t="s">
        <v>402</v>
      </c>
      <c r="H72" s="883">
        <v>11000</v>
      </c>
      <c r="I72" s="883">
        <v>10930</v>
      </c>
      <c r="J72" s="883"/>
      <c r="K72" s="883"/>
      <c r="L72" s="883"/>
      <c r="M72" s="883"/>
      <c r="N72" s="883"/>
      <c r="O72" s="883"/>
      <c r="P72" s="883"/>
      <c r="Q72" s="883"/>
      <c r="R72" s="883"/>
      <c r="S72" s="883"/>
      <c r="T72" s="883"/>
      <c r="U72" s="883">
        <v>11000</v>
      </c>
      <c r="V72" s="883">
        <v>10930</v>
      </c>
      <c r="W72" s="916"/>
      <c r="X72" s="916"/>
      <c r="Y72" s="969">
        <f>Z72</f>
        <v>10769.3</v>
      </c>
      <c r="Z72" s="969">
        <v>10769.3</v>
      </c>
      <c r="AA72" s="883">
        <f>AB72</f>
        <v>160.70000000000073</v>
      </c>
      <c r="AB72" s="883">
        <f>V72-Z72</f>
        <v>160.70000000000073</v>
      </c>
      <c r="AC72" s="916"/>
      <c r="AD72" s="916"/>
      <c r="AE72" s="969">
        <f>AF72</f>
        <v>160.69999999999999</v>
      </c>
      <c r="AF72" s="966">
        <v>160.69999999999999</v>
      </c>
      <c r="AG72" s="916"/>
      <c r="AH72" s="830"/>
      <c r="AI72" s="1103">
        <f>Z72+AF72</f>
        <v>10930</v>
      </c>
    </row>
    <row r="73" spans="1:36" s="860" customFormat="1" ht="78" customHeight="1">
      <c r="A73" s="992">
        <v>3</v>
      </c>
      <c r="B73" s="870" t="s">
        <v>403</v>
      </c>
      <c r="C73" s="870"/>
      <c r="D73" s="992" t="s">
        <v>404</v>
      </c>
      <c r="E73" s="992" t="s">
        <v>405</v>
      </c>
      <c r="F73" s="854" t="s">
        <v>383</v>
      </c>
      <c r="G73" s="854" t="s">
        <v>406</v>
      </c>
      <c r="H73" s="883">
        <v>3000</v>
      </c>
      <c r="I73" s="883">
        <v>2960</v>
      </c>
      <c r="J73" s="883"/>
      <c r="K73" s="883"/>
      <c r="L73" s="883"/>
      <c r="M73" s="883"/>
      <c r="N73" s="883"/>
      <c r="O73" s="883"/>
      <c r="P73" s="883"/>
      <c r="Q73" s="883"/>
      <c r="R73" s="883"/>
      <c r="S73" s="883"/>
      <c r="T73" s="883"/>
      <c r="U73" s="883">
        <v>3000</v>
      </c>
      <c r="V73" s="883">
        <v>2960</v>
      </c>
      <c r="W73" s="883"/>
      <c r="X73" s="883"/>
      <c r="Y73" s="883">
        <f>Z73</f>
        <v>2875.9650000000001</v>
      </c>
      <c r="Z73" s="883">
        <v>2875.9650000000001</v>
      </c>
      <c r="AA73" s="883">
        <f>AB73</f>
        <v>84.034999999999854</v>
      </c>
      <c r="AB73" s="883">
        <f>V73-Z73</f>
        <v>84.034999999999854</v>
      </c>
      <c r="AC73" s="916"/>
      <c r="AD73" s="916"/>
      <c r="AE73" s="883">
        <f>AF73</f>
        <v>84</v>
      </c>
      <c r="AF73" s="917">
        <v>84</v>
      </c>
      <c r="AG73" s="916"/>
      <c r="AH73" s="830"/>
      <c r="AI73" s="992"/>
    </row>
    <row r="74" spans="1:36" s="860" customFormat="1" ht="78" customHeight="1">
      <c r="A74" s="992">
        <v>4</v>
      </c>
      <c r="B74" s="870" t="s">
        <v>407</v>
      </c>
      <c r="C74" s="870"/>
      <c r="D74" s="992" t="s">
        <v>408</v>
      </c>
      <c r="E74" s="992" t="s">
        <v>405</v>
      </c>
      <c r="F74" s="854" t="s">
        <v>383</v>
      </c>
      <c r="G74" s="854" t="s">
        <v>409</v>
      </c>
      <c r="H74" s="883">
        <v>3000</v>
      </c>
      <c r="I74" s="883">
        <v>2960</v>
      </c>
      <c r="J74" s="883"/>
      <c r="K74" s="883"/>
      <c r="L74" s="883"/>
      <c r="M74" s="883"/>
      <c r="N74" s="883"/>
      <c r="O74" s="883"/>
      <c r="P74" s="883"/>
      <c r="Q74" s="883"/>
      <c r="R74" s="883"/>
      <c r="S74" s="883"/>
      <c r="T74" s="883"/>
      <c r="U74" s="883">
        <v>3000</v>
      </c>
      <c r="V74" s="883">
        <v>2960</v>
      </c>
      <c r="W74" s="883"/>
      <c r="X74" s="883"/>
      <c r="Y74" s="883">
        <v>2867</v>
      </c>
      <c r="Z74" s="883">
        <v>2814.9</v>
      </c>
      <c r="AA74" s="883">
        <f>AB74</f>
        <v>145.09999999999991</v>
      </c>
      <c r="AB74" s="883">
        <f>V74-Z74</f>
        <v>145.09999999999991</v>
      </c>
      <c r="AC74" s="916"/>
      <c r="AD74" s="916"/>
      <c r="AE74" s="883">
        <f>AF74</f>
        <v>145</v>
      </c>
      <c r="AF74" s="917">
        <v>145</v>
      </c>
      <c r="AG74" s="916"/>
      <c r="AH74" s="830"/>
      <c r="AI74" s="992"/>
    </row>
    <row r="75" spans="1:36" s="860" customFormat="1" ht="56.25">
      <c r="A75" s="992">
        <v>5</v>
      </c>
      <c r="B75" s="870" t="s">
        <v>410</v>
      </c>
      <c r="C75" s="870"/>
      <c r="D75" s="992" t="s">
        <v>411</v>
      </c>
      <c r="E75" s="992" t="s">
        <v>412</v>
      </c>
      <c r="F75" s="854" t="s">
        <v>383</v>
      </c>
      <c r="G75" s="854" t="s">
        <v>413</v>
      </c>
      <c r="H75" s="883">
        <v>3000</v>
      </c>
      <c r="I75" s="883">
        <v>2980</v>
      </c>
      <c r="J75" s="883"/>
      <c r="K75" s="883"/>
      <c r="L75" s="883"/>
      <c r="M75" s="883"/>
      <c r="N75" s="883"/>
      <c r="O75" s="883"/>
      <c r="P75" s="883"/>
      <c r="Q75" s="883"/>
      <c r="R75" s="883"/>
      <c r="S75" s="883"/>
      <c r="T75" s="883"/>
      <c r="U75" s="883">
        <v>3000</v>
      </c>
      <c r="V75" s="883">
        <v>2980</v>
      </c>
      <c r="W75" s="883"/>
      <c r="X75" s="883"/>
      <c r="Y75" s="883">
        <f>Z75</f>
        <v>2800</v>
      </c>
      <c r="Z75" s="883">
        <v>2800</v>
      </c>
      <c r="AA75" s="883">
        <f>AB75</f>
        <v>180</v>
      </c>
      <c r="AB75" s="883">
        <f>V75-Z75</f>
        <v>180</v>
      </c>
      <c r="AC75" s="916"/>
      <c r="AD75" s="916"/>
      <c r="AE75" s="883">
        <f>AF75</f>
        <v>180</v>
      </c>
      <c r="AF75" s="917">
        <f>AB75</f>
        <v>180</v>
      </c>
      <c r="AG75" s="916"/>
      <c r="AH75" s="830"/>
      <c r="AI75" s="992"/>
    </row>
    <row r="76" spans="1:36" s="880" customFormat="1" ht="37.5">
      <c r="A76" s="910" t="s">
        <v>15</v>
      </c>
      <c r="B76" s="828" t="s">
        <v>1611</v>
      </c>
      <c r="C76" s="827"/>
      <c r="D76" s="873"/>
      <c r="E76" s="873"/>
      <c r="F76" s="874"/>
      <c r="G76" s="874"/>
      <c r="H76" s="887">
        <f t="shared" ref="H76:AE76" si="21">SUM(H78:H79)</f>
        <v>21900</v>
      </c>
      <c r="I76" s="887">
        <f t="shared" si="21"/>
        <v>21860</v>
      </c>
      <c r="J76" s="887">
        <f t="shared" si="21"/>
        <v>0</v>
      </c>
      <c r="K76" s="887">
        <f t="shared" si="21"/>
        <v>0</v>
      </c>
      <c r="L76" s="887">
        <f t="shared" si="21"/>
        <v>0</v>
      </c>
      <c r="M76" s="887">
        <f t="shared" si="21"/>
        <v>0</v>
      </c>
      <c r="N76" s="887">
        <f t="shared" si="21"/>
        <v>0</v>
      </c>
      <c r="O76" s="887">
        <f t="shared" si="21"/>
        <v>0</v>
      </c>
      <c r="P76" s="887">
        <f t="shared" si="21"/>
        <v>0</v>
      </c>
      <c r="Q76" s="887">
        <f t="shared" si="21"/>
        <v>0</v>
      </c>
      <c r="R76" s="887">
        <f t="shared" si="21"/>
        <v>0</v>
      </c>
      <c r="S76" s="887">
        <f t="shared" si="21"/>
        <v>0</v>
      </c>
      <c r="T76" s="887">
        <f t="shared" si="21"/>
        <v>0</v>
      </c>
      <c r="U76" s="887">
        <f t="shared" si="21"/>
        <v>22000</v>
      </c>
      <c r="V76" s="887">
        <f t="shared" si="21"/>
        <v>21960</v>
      </c>
      <c r="W76" s="887">
        <f t="shared" si="21"/>
        <v>0</v>
      </c>
      <c r="X76" s="887">
        <f t="shared" si="21"/>
        <v>0</v>
      </c>
      <c r="Y76" s="887">
        <f t="shared" si="21"/>
        <v>14290</v>
      </c>
      <c r="Z76" s="887">
        <f t="shared" si="21"/>
        <v>14290</v>
      </c>
      <c r="AA76" s="887">
        <f t="shared" si="21"/>
        <v>7670</v>
      </c>
      <c r="AB76" s="887">
        <f t="shared" si="21"/>
        <v>7670</v>
      </c>
      <c r="AC76" s="887">
        <f t="shared" si="21"/>
        <v>0</v>
      </c>
      <c r="AD76" s="887">
        <f t="shared" si="21"/>
        <v>0</v>
      </c>
      <c r="AE76" s="887">
        <f t="shared" si="21"/>
        <v>7670</v>
      </c>
      <c r="AF76" s="887">
        <f>SUM(AF78:AF79)</f>
        <v>7670</v>
      </c>
      <c r="AG76" s="905"/>
      <c r="AH76" s="830"/>
      <c r="AI76" s="873"/>
    </row>
    <row r="77" spans="1:36" s="909" customFormat="1" ht="27.75" customHeight="1">
      <c r="A77" s="873"/>
      <c r="B77" s="908" t="s">
        <v>1614</v>
      </c>
      <c r="C77" s="908"/>
      <c r="D77" s="873"/>
      <c r="E77" s="873"/>
      <c r="F77" s="874"/>
      <c r="G77" s="874"/>
      <c r="H77" s="858"/>
      <c r="I77" s="858"/>
      <c r="J77" s="858"/>
      <c r="K77" s="858"/>
      <c r="L77" s="858"/>
      <c r="M77" s="858"/>
      <c r="N77" s="858"/>
      <c r="O77" s="858"/>
      <c r="P77" s="858"/>
      <c r="Q77" s="858"/>
      <c r="R77" s="858"/>
      <c r="S77" s="858"/>
      <c r="T77" s="858"/>
      <c r="U77" s="858"/>
      <c r="V77" s="858"/>
      <c r="W77" s="858"/>
      <c r="X77" s="858"/>
      <c r="Y77" s="858"/>
      <c r="Z77" s="858"/>
      <c r="AA77" s="858"/>
      <c r="AB77" s="858"/>
      <c r="AC77" s="858"/>
      <c r="AD77" s="858"/>
      <c r="AE77" s="858"/>
      <c r="AF77" s="887"/>
      <c r="AG77" s="858"/>
      <c r="AH77" s="830"/>
      <c r="AI77" s="873"/>
    </row>
    <row r="78" spans="1:36" s="880" customFormat="1" ht="75">
      <c r="A78" s="992">
        <v>1</v>
      </c>
      <c r="B78" s="870" t="s">
        <v>414</v>
      </c>
      <c r="C78" s="870"/>
      <c r="D78" s="992" t="s">
        <v>415</v>
      </c>
      <c r="E78" s="992" t="s">
        <v>416</v>
      </c>
      <c r="F78" s="854" t="s">
        <v>383</v>
      </c>
      <c r="G78" s="854" t="s">
        <v>417</v>
      </c>
      <c r="H78" s="883">
        <v>14900</v>
      </c>
      <c r="I78" s="883">
        <v>14880</v>
      </c>
      <c r="J78" s="883"/>
      <c r="K78" s="883"/>
      <c r="L78" s="883"/>
      <c r="M78" s="883"/>
      <c r="N78" s="883"/>
      <c r="O78" s="883"/>
      <c r="P78" s="883"/>
      <c r="Q78" s="883"/>
      <c r="R78" s="883"/>
      <c r="S78" s="883"/>
      <c r="T78" s="883"/>
      <c r="U78" s="883">
        <v>15000</v>
      </c>
      <c r="V78" s="883">
        <v>14980</v>
      </c>
      <c r="W78" s="883"/>
      <c r="X78" s="883"/>
      <c r="Y78" s="883">
        <v>9905</v>
      </c>
      <c r="Z78" s="883">
        <v>9905</v>
      </c>
      <c r="AA78" s="883">
        <f>AB78</f>
        <v>5075</v>
      </c>
      <c r="AB78" s="883">
        <f>V78-Z78</f>
        <v>5075</v>
      </c>
      <c r="AC78" s="916"/>
      <c r="AD78" s="916"/>
      <c r="AE78" s="883">
        <f>AF78</f>
        <v>5075</v>
      </c>
      <c r="AF78" s="917">
        <v>5075</v>
      </c>
      <c r="AG78" s="916"/>
      <c r="AH78" s="830"/>
      <c r="AI78" s="992"/>
    </row>
    <row r="79" spans="1:36" s="880" customFormat="1" ht="67.7" customHeight="1">
      <c r="A79" s="992">
        <v>2</v>
      </c>
      <c r="B79" s="870" t="s">
        <v>418</v>
      </c>
      <c r="C79" s="870"/>
      <c r="D79" s="992" t="s">
        <v>408</v>
      </c>
      <c r="E79" s="854" t="s">
        <v>419</v>
      </c>
      <c r="F79" s="854" t="s">
        <v>383</v>
      </c>
      <c r="G79" s="854" t="s">
        <v>420</v>
      </c>
      <c r="H79" s="883">
        <v>7000</v>
      </c>
      <c r="I79" s="883">
        <v>6980</v>
      </c>
      <c r="J79" s="883"/>
      <c r="K79" s="883"/>
      <c r="L79" s="883"/>
      <c r="M79" s="883"/>
      <c r="N79" s="883"/>
      <c r="O79" s="883"/>
      <c r="P79" s="883"/>
      <c r="Q79" s="883"/>
      <c r="R79" s="883"/>
      <c r="S79" s="883"/>
      <c r="T79" s="883"/>
      <c r="U79" s="883">
        <v>7000</v>
      </c>
      <c r="V79" s="883">
        <v>6980</v>
      </c>
      <c r="W79" s="883"/>
      <c r="X79" s="883"/>
      <c r="Y79" s="883">
        <f>Z79</f>
        <v>4385</v>
      </c>
      <c r="Z79" s="883">
        <v>4385</v>
      </c>
      <c r="AA79" s="883">
        <f>AB79</f>
        <v>2595</v>
      </c>
      <c r="AB79" s="883">
        <f>V79-Z79</f>
        <v>2595</v>
      </c>
      <c r="AC79" s="916"/>
      <c r="AD79" s="916"/>
      <c r="AE79" s="883">
        <f>AF79</f>
        <v>2595</v>
      </c>
      <c r="AF79" s="917">
        <f>AB79</f>
        <v>2595</v>
      </c>
      <c r="AG79" s="916"/>
      <c r="AH79" s="830"/>
      <c r="AI79" s="992"/>
    </row>
    <row r="80" spans="1:36" s="860" customFormat="1" ht="37.5">
      <c r="A80" s="910" t="s">
        <v>271</v>
      </c>
      <c r="B80" s="828" t="s">
        <v>1612</v>
      </c>
      <c r="C80" s="827"/>
      <c r="D80" s="873"/>
      <c r="E80" s="873"/>
      <c r="F80" s="874"/>
      <c r="G80" s="874"/>
      <c r="H80" s="875"/>
      <c r="I80" s="875"/>
      <c r="J80" s="875"/>
      <c r="K80" s="875"/>
      <c r="L80" s="875"/>
      <c r="M80" s="875"/>
      <c r="N80" s="875"/>
      <c r="O80" s="875"/>
      <c r="P80" s="875"/>
      <c r="Q80" s="875"/>
      <c r="R80" s="875"/>
      <c r="S80" s="875"/>
      <c r="T80" s="875"/>
      <c r="U80" s="875"/>
      <c r="V80" s="875"/>
      <c r="W80" s="875"/>
      <c r="X80" s="875"/>
      <c r="Y80" s="875"/>
      <c r="Z80" s="875"/>
      <c r="AA80" s="875"/>
      <c r="AB80" s="875"/>
      <c r="AC80" s="875"/>
      <c r="AD80" s="875"/>
      <c r="AE80" s="858"/>
      <c r="AF80" s="887"/>
      <c r="AG80" s="905"/>
      <c r="AH80" s="830"/>
      <c r="AI80" s="873"/>
    </row>
    <row r="81" spans="1:35" s="860" customFormat="1" ht="37.5">
      <c r="A81" s="910" t="s">
        <v>277</v>
      </c>
      <c r="B81" s="828" t="s">
        <v>1613</v>
      </c>
      <c r="C81" s="827"/>
      <c r="D81" s="992"/>
      <c r="E81" s="992"/>
      <c r="F81" s="854"/>
      <c r="G81" s="854"/>
      <c r="H81" s="858">
        <f t="shared" ref="H81:AE81" si="22">SUM(H83:H84)</f>
        <v>5104</v>
      </c>
      <c r="I81" s="858">
        <f t="shared" si="22"/>
        <v>5084.826</v>
      </c>
      <c r="J81" s="858">
        <f t="shared" si="22"/>
        <v>0</v>
      </c>
      <c r="K81" s="858">
        <f t="shared" si="22"/>
        <v>0</v>
      </c>
      <c r="L81" s="858">
        <f t="shared" si="22"/>
        <v>0</v>
      </c>
      <c r="M81" s="858">
        <f t="shared" si="22"/>
        <v>0</v>
      </c>
      <c r="N81" s="858">
        <f t="shared" si="22"/>
        <v>0</v>
      </c>
      <c r="O81" s="858">
        <f t="shared" si="22"/>
        <v>0</v>
      </c>
      <c r="P81" s="858">
        <f t="shared" si="22"/>
        <v>0</v>
      </c>
      <c r="Q81" s="858">
        <f t="shared" si="22"/>
        <v>0</v>
      </c>
      <c r="R81" s="858">
        <f t="shared" si="22"/>
        <v>0</v>
      </c>
      <c r="S81" s="858">
        <f t="shared" si="22"/>
        <v>0</v>
      </c>
      <c r="T81" s="858">
        <f t="shared" si="22"/>
        <v>0</v>
      </c>
      <c r="U81" s="858">
        <f t="shared" si="22"/>
        <v>5104</v>
      </c>
      <c r="V81" s="858">
        <f t="shared" si="22"/>
        <v>5084.826</v>
      </c>
      <c r="W81" s="858">
        <f t="shared" si="22"/>
        <v>0</v>
      </c>
      <c r="X81" s="858">
        <f t="shared" si="22"/>
        <v>0</v>
      </c>
      <c r="Y81" s="858">
        <f t="shared" si="22"/>
        <v>150</v>
      </c>
      <c r="Z81" s="858">
        <f t="shared" si="22"/>
        <v>150</v>
      </c>
      <c r="AA81" s="858">
        <f t="shared" si="22"/>
        <v>4954</v>
      </c>
      <c r="AB81" s="858">
        <f t="shared" si="22"/>
        <v>4934.826</v>
      </c>
      <c r="AC81" s="858">
        <f t="shared" si="22"/>
        <v>0</v>
      </c>
      <c r="AD81" s="858">
        <f t="shared" si="22"/>
        <v>0</v>
      </c>
      <c r="AE81" s="858">
        <f t="shared" si="22"/>
        <v>4934</v>
      </c>
      <c r="AF81" s="887">
        <f>SUM(AF83:AF84)</f>
        <v>4934</v>
      </c>
      <c r="AG81" s="916"/>
      <c r="AH81" s="830"/>
      <c r="AI81" s="992"/>
    </row>
    <row r="82" spans="1:35" s="909" customFormat="1" ht="27.75" customHeight="1">
      <c r="A82" s="873"/>
      <c r="B82" s="908" t="s">
        <v>1614</v>
      </c>
      <c r="C82" s="908"/>
      <c r="D82" s="873"/>
      <c r="E82" s="873"/>
      <c r="F82" s="874"/>
      <c r="G82" s="874"/>
      <c r="H82" s="858"/>
      <c r="I82" s="858"/>
      <c r="J82" s="858"/>
      <c r="K82" s="858"/>
      <c r="L82" s="858"/>
      <c r="M82" s="858"/>
      <c r="N82" s="858"/>
      <c r="O82" s="858"/>
      <c r="P82" s="858"/>
      <c r="Q82" s="858"/>
      <c r="R82" s="858"/>
      <c r="S82" s="858"/>
      <c r="T82" s="858"/>
      <c r="U82" s="858"/>
      <c r="V82" s="858"/>
      <c r="W82" s="858"/>
      <c r="X82" s="858"/>
      <c r="Y82" s="858"/>
      <c r="Z82" s="858"/>
      <c r="AA82" s="858"/>
      <c r="AB82" s="858"/>
      <c r="AC82" s="858"/>
      <c r="AD82" s="858"/>
      <c r="AE82" s="858"/>
      <c r="AF82" s="887"/>
      <c r="AG82" s="858"/>
      <c r="AH82" s="830"/>
      <c r="AI82" s="873"/>
    </row>
    <row r="83" spans="1:35" s="860" customFormat="1" ht="42.75" customHeight="1">
      <c r="A83" s="928">
        <v>1</v>
      </c>
      <c r="B83" s="920" t="s">
        <v>421</v>
      </c>
      <c r="C83" s="920"/>
      <c r="D83" s="992"/>
      <c r="E83" s="992"/>
      <c r="F83" s="854" t="s">
        <v>385</v>
      </c>
      <c r="G83" s="854"/>
      <c r="H83" s="883">
        <f>I83+9.174</f>
        <v>1794</v>
      </c>
      <c r="I83" s="883">
        <v>1784.826</v>
      </c>
      <c r="J83" s="883"/>
      <c r="K83" s="883"/>
      <c r="L83" s="883"/>
      <c r="M83" s="883"/>
      <c r="N83" s="883"/>
      <c r="O83" s="883"/>
      <c r="P83" s="883"/>
      <c r="Q83" s="883"/>
      <c r="R83" s="883"/>
      <c r="S83" s="883"/>
      <c r="T83" s="883"/>
      <c r="U83" s="883">
        <f>V83+9.174</f>
        <v>1794</v>
      </c>
      <c r="V83" s="883">
        <v>1784.826</v>
      </c>
      <c r="W83" s="916"/>
      <c r="X83" s="916"/>
      <c r="Y83" s="912">
        <f>Z83</f>
        <v>50</v>
      </c>
      <c r="Z83" s="912">
        <v>50</v>
      </c>
      <c r="AA83" s="912">
        <f>U83-Y83</f>
        <v>1744</v>
      </c>
      <c r="AB83" s="912">
        <f>V83-Z83</f>
        <v>1734.826</v>
      </c>
      <c r="AC83" s="916"/>
      <c r="AD83" s="916"/>
      <c r="AE83" s="912">
        <f>AF83</f>
        <v>1734</v>
      </c>
      <c r="AF83" s="917">
        <v>1734</v>
      </c>
      <c r="AG83" s="916"/>
      <c r="AH83" s="830"/>
      <c r="AI83" s="992"/>
    </row>
    <row r="84" spans="1:35" s="880" customFormat="1" ht="58.7" customHeight="1">
      <c r="A84" s="992">
        <v>2</v>
      </c>
      <c r="B84" s="870" t="s">
        <v>422</v>
      </c>
      <c r="C84" s="870"/>
      <c r="D84" s="992"/>
      <c r="E84" s="992"/>
      <c r="F84" s="854" t="s">
        <v>385</v>
      </c>
      <c r="G84" s="854"/>
      <c r="H84" s="883">
        <f>I84+10</f>
        <v>3310</v>
      </c>
      <c r="I84" s="883">
        <v>3300</v>
      </c>
      <c r="J84" s="883"/>
      <c r="K84" s="883"/>
      <c r="L84" s="883"/>
      <c r="M84" s="883"/>
      <c r="N84" s="883"/>
      <c r="O84" s="883"/>
      <c r="P84" s="883"/>
      <c r="Q84" s="883"/>
      <c r="R84" s="883"/>
      <c r="S84" s="883"/>
      <c r="T84" s="883"/>
      <c r="U84" s="883">
        <f>V84+10</f>
        <v>3310</v>
      </c>
      <c r="V84" s="883">
        <v>3300</v>
      </c>
      <c r="W84" s="916"/>
      <c r="X84" s="916"/>
      <c r="Y84" s="912">
        <f>Z84</f>
        <v>100</v>
      </c>
      <c r="Z84" s="912">
        <v>100</v>
      </c>
      <c r="AA84" s="912">
        <f>U84-Y84</f>
        <v>3210</v>
      </c>
      <c r="AB84" s="912">
        <f>V84-Z84</f>
        <v>3200</v>
      </c>
      <c r="AC84" s="916"/>
      <c r="AD84" s="916"/>
      <c r="AE84" s="912">
        <f>AF84</f>
        <v>3200</v>
      </c>
      <c r="AF84" s="917">
        <f>AB84</f>
        <v>3200</v>
      </c>
      <c r="AG84" s="916"/>
      <c r="AH84" s="830"/>
      <c r="AI84" s="992"/>
    </row>
    <row r="85" spans="1:35" s="909" customFormat="1" ht="31.7" customHeight="1">
      <c r="A85" s="873" t="s">
        <v>378</v>
      </c>
      <c r="B85" s="908" t="s">
        <v>1619</v>
      </c>
      <c r="C85" s="908"/>
      <c r="D85" s="873"/>
      <c r="E85" s="873"/>
      <c r="F85" s="874"/>
      <c r="G85" s="874"/>
      <c r="H85" s="887">
        <f t="shared" ref="H85:AE85" si="23">H86+H90+H95+H96</f>
        <v>65184</v>
      </c>
      <c r="I85" s="887">
        <f t="shared" si="23"/>
        <v>64459</v>
      </c>
      <c r="J85" s="887">
        <f t="shared" si="23"/>
        <v>0</v>
      </c>
      <c r="K85" s="887">
        <f t="shared" si="23"/>
        <v>0</v>
      </c>
      <c r="L85" s="887">
        <f t="shared" si="23"/>
        <v>0</v>
      </c>
      <c r="M85" s="887">
        <f t="shared" si="23"/>
        <v>0</v>
      </c>
      <c r="N85" s="887">
        <f t="shared" si="23"/>
        <v>0</v>
      </c>
      <c r="O85" s="887">
        <f t="shared" si="23"/>
        <v>0</v>
      </c>
      <c r="P85" s="887">
        <f t="shared" si="23"/>
        <v>0</v>
      </c>
      <c r="Q85" s="887">
        <f t="shared" si="23"/>
        <v>0</v>
      </c>
      <c r="R85" s="887">
        <f t="shared" si="23"/>
        <v>0</v>
      </c>
      <c r="S85" s="887">
        <f t="shared" si="23"/>
        <v>0</v>
      </c>
      <c r="T85" s="887">
        <f t="shared" si="23"/>
        <v>0</v>
      </c>
      <c r="U85" s="887">
        <f t="shared" si="23"/>
        <v>63384</v>
      </c>
      <c r="V85" s="887">
        <f t="shared" si="23"/>
        <v>62659</v>
      </c>
      <c r="W85" s="887">
        <f t="shared" si="23"/>
        <v>0</v>
      </c>
      <c r="X85" s="887">
        <f t="shared" si="23"/>
        <v>0</v>
      </c>
      <c r="Y85" s="887">
        <f t="shared" si="23"/>
        <v>45610</v>
      </c>
      <c r="Z85" s="887">
        <f t="shared" si="23"/>
        <v>45610</v>
      </c>
      <c r="AA85" s="887">
        <f t="shared" si="23"/>
        <v>16904</v>
      </c>
      <c r="AB85" s="887">
        <f t="shared" si="23"/>
        <v>16849</v>
      </c>
      <c r="AC85" s="887">
        <f t="shared" si="23"/>
        <v>0</v>
      </c>
      <c r="AD85" s="887">
        <f t="shared" si="23"/>
        <v>0</v>
      </c>
      <c r="AE85" s="887">
        <f t="shared" si="23"/>
        <v>16848</v>
      </c>
      <c r="AF85" s="997">
        <f>AF86+AF90+AF95+AF96</f>
        <v>16848</v>
      </c>
      <c r="AG85" s="858"/>
      <c r="AH85" s="830"/>
      <c r="AI85" s="873"/>
    </row>
    <row r="86" spans="1:35" s="880" customFormat="1" ht="58.7" customHeight="1">
      <c r="A86" s="873" t="s">
        <v>13</v>
      </c>
      <c r="B86" s="827" t="s">
        <v>1610</v>
      </c>
      <c r="C86" s="827"/>
      <c r="D86" s="873"/>
      <c r="E86" s="873"/>
      <c r="F86" s="874"/>
      <c r="G86" s="874"/>
      <c r="H86" s="887">
        <f t="shared" ref="H86:AE86" si="24">SUM(H88:H89)</f>
        <v>23951</v>
      </c>
      <c r="I86" s="887">
        <f t="shared" si="24"/>
        <v>23921</v>
      </c>
      <c r="J86" s="887">
        <f t="shared" si="24"/>
        <v>0</v>
      </c>
      <c r="K86" s="887">
        <f t="shared" si="24"/>
        <v>0</v>
      </c>
      <c r="L86" s="887">
        <f t="shared" si="24"/>
        <v>0</v>
      </c>
      <c r="M86" s="887">
        <f t="shared" si="24"/>
        <v>0</v>
      </c>
      <c r="N86" s="887">
        <f t="shared" si="24"/>
        <v>0</v>
      </c>
      <c r="O86" s="887">
        <f t="shared" si="24"/>
        <v>0</v>
      </c>
      <c r="P86" s="887">
        <f t="shared" si="24"/>
        <v>0</v>
      </c>
      <c r="Q86" s="887">
        <f t="shared" si="24"/>
        <v>0</v>
      </c>
      <c r="R86" s="887">
        <f t="shared" si="24"/>
        <v>0</v>
      </c>
      <c r="S86" s="887">
        <f t="shared" si="24"/>
        <v>0</v>
      </c>
      <c r="T86" s="887">
        <f t="shared" si="24"/>
        <v>0</v>
      </c>
      <c r="U86" s="887">
        <f t="shared" si="24"/>
        <v>22151</v>
      </c>
      <c r="V86" s="887">
        <f t="shared" si="24"/>
        <v>22121</v>
      </c>
      <c r="W86" s="887">
        <f t="shared" si="24"/>
        <v>0</v>
      </c>
      <c r="X86" s="887">
        <f t="shared" si="24"/>
        <v>0</v>
      </c>
      <c r="Y86" s="887">
        <f t="shared" si="24"/>
        <v>21912</v>
      </c>
      <c r="Z86" s="887">
        <f t="shared" si="24"/>
        <v>21912</v>
      </c>
      <c r="AA86" s="887">
        <f t="shared" si="24"/>
        <v>209</v>
      </c>
      <c r="AB86" s="887">
        <f t="shared" si="24"/>
        <v>209</v>
      </c>
      <c r="AC86" s="887">
        <f t="shared" si="24"/>
        <v>0</v>
      </c>
      <c r="AD86" s="887">
        <f t="shared" si="24"/>
        <v>0</v>
      </c>
      <c r="AE86" s="887">
        <f t="shared" si="24"/>
        <v>208</v>
      </c>
      <c r="AF86" s="887">
        <f>SUM(AF88:AF89)</f>
        <v>208</v>
      </c>
      <c r="AG86" s="905"/>
      <c r="AH86" s="830"/>
      <c r="AI86" s="873"/>
    </row>
    <row r="87" spans="1:35" s="909" customFormat="1" ht="27.75" customHeight="1">
      <c r="A87" s="873"/>
      <c r="B87" s="908" t="s">
        <v>1614</v>
      </c>
      <c r="C87" s="908"/>
      <c r="D87" s="873"/>
      <c r="E87" s="873"/>
      <c r="F87" s="874"/>
      <c r="G87" s="874"/>
      <c r="H87" s="858"/>
      <c r="I87" s="858"/>
      <c r="J87" s="858"/>
      <c r="K87" s="858"/>
      <c r="L87" s="858"/>
      <c r="M87" s="858"/>
      <c r="N87" s="858"/>
      <c r="O87" s="858"/>
      <c r="P87" s="858"/>
      <c r="Q87" s="858"/>
      <c r="R87" s="858"/>
      <c r="S87" s="858"/>
      <c r="T87" s="858"/>
      <c r="U87" s="858"/>
      <c r="V87" s="858"/>
      <c r="W87" s="858"/>
      <c r="X87" s="858"/>
      <c r="Y87" s="858"/>
      <c r="Z87" s="858"/>
      <c r="AA87" s="858"/>
      <c r="AB87" s="858"/>
      <c r="AC87" s="858"/>
      <c r="AD87" s="858"/>
      <c r="AE87" s="858"/>
      <c r="AF87" s="887"/>
      <c r="AG87" s="858"/>
      <c r="AH87" s="830"/>
      <c r="AI87" s="873"/>
    </row>
    <row r="88" spans="1:35" s="880" customFormat="1" ht="85.7" customHeight="1">
      <c r="A88" s="992">
        <v>1</v>
      </c>
      <c r="B88" s="870" t="s">
        <v>423</v>
      </c>
      <c r="C88" s="870"/>
      <c r="D88" s="118" t="s">
        <v>424</v>
      </c>
      <c r="E88" s="929" t="s">
        <v>425</v>
      </c>
      <c r="F88" s="930" t="s">
        <v>397</v>
      </c>
      <c r="G88" s="854" t="s">
        <v>426</v>
      </c>
      <c r="H88" s="883">
        <v>18000</v>
      </c>
      <c r="I88" s="883">
        <v>18000</v>
      </c>
      <c r="J88" s="883"/>
      <c r="K88" s="883"/>
      <c r="L88" s="883"/>
      <c r="M88" s="883"/>
      <c r="N88" s="883"/>
      <c r="O88" s="883"/>
      <c r="P88" s="883"/>
      <c r="Q88" s="883"/>
      <c r="R88" s="883"/>
      <c r="S88" s="883"/>
      <c r="T88" s="883"/>
      <c r="U88" s="883">
        <v>16200</v>
      </c>
      <c r="V88" s="883">
        <v>16200</v>
      </c>
      <c r="W88" s="916"/>
      <c r="X88" s="916"/>
      <c r="Y88" s="912">
        <v>16112</v>
      </c>
      <c r="Z88" s="912">
        <v>16112</v>
      </c>
      <c r="AA88" s="912">
        <f>AB88</f>
        <v>88</v>
      </c>
      <c r="AB88" s="912">
        <f>V88-Z88</f>
        <v>88</v>
      </c>
      <c r="AC88" s="916"/>
      <c r="AD88" s="916"/>
      <c r="AE88" s="912">
        <f>AF88</f>
        <v>88</v>
      </c>
      <c r="AF88" s="917">
        <v>88</v>
      </c>
      <c r="AG88" s="916"/>
      <c r="AH88" s="830"/>
      <c r="AI88" s="992"/>
    </row>
    <row r="89" spans="1:35" s="880" customFormat="1" ht="47.25">
      <c r="A89" s="992">
        <v>2</v>
      </c>
      <c r="B89" s="870" t="s">
        <v>1620</v>
      </c>
      <c r="C89" s="870"/>
      <c r="D89" s="118" t="s">
        <v>427</v>
      </c>
      <c r="E89" s="929" t="s">
        <v>428</v>
      </c>
      <c r="F89" s="930" t="s">
        <v>397</v>
      </c>
      <c r="G89" s="854" t="s">
        <v>429</v>
      </c>
      <c r="H89" s="883">
        <v>5951</v>
      </c>
      <c r="I89" s="883">
        <v>5921</v>
      </c>
      <c r="J89" s="883"/>
      <c r="K89" s="883"/>
      <c r="L89" s="883"/>
      <c r="M89" s="883"/>
      <c r="N89" s="883"/>
      <c r="O89" s="883"/>
      <c r="P89" s="883"/>
      <c r="Q89" s="883"/>
      <c r="R89" s="883"/>
      <c r="S89" s="883"/>
      <c r="T89" s="883"/>
      <c r="U89" s="883">
        <v>5951</v>
      </c>
      <c r="V89" s="883">
        <v>5921</v>
      </c>
      <c r="W89" s="916"/>
      <c r="X89" s="916"/>
      <c r="Y89" s="912">
        <v>5800</v>
      </c>
      <c r="Z89" s="912">
        <v>5800</v>
      </c>
      <c r="AA89" s="912">
        <f>AB89</f>
        <v>121</v>
      </c>
      <c r="AB89" s="912">
        <f t="shared" ref="AB89:AB94" si="25">V89-Z89</f>
        <v>121</v>
      </c>
      <c r="AC89" s="916"/>
      <c r="AD89" s="916"/>
      <c r="AE89" s="912">
        <f>AF89</f>
        <v>120</v>
      </c>
      <c r="AF89" s="917">
        <v>120</v>
      </c>
      <c r="AG89" s="916"/>
      <c r="AH89" s="830"/>
      <c r="AI89" s="992"/>
    </row>
    <row r="90" spans="1:35" s="880" customFormat="1" ht="39.200000000000003" customHeight="1">
      <c r="A90" s="873" t="s">
        <v>15</v>
      </c>
      <c r="B90" s="828" t="s">
        <v>1696</v>
      </c>
      <c r="C90" s="827"/>
      <c r="D90" s="873"/>
      <c r="E90" s="873"/>
      <c r="F90" s="874"/>
      <c r="G90" s="874"/>
      <c r="H90" s="911">
        <f t="shared" ref="H90:AE90" si="26">SUM(H92:H94)</f>
        <v>23245</v>
      </c>
      <c r="I90" s="911">
        <f t="shared" si="26"/>
        <v>23140</v>
      </c>
      <c r="J90" s="911">
        <f t="shared" si="26"/>
        <v>0</v>
      </c>
      <c r="K90" s="911">
        <f t="shared" si="26"/>
        <v>0</v>
      </c>
      <c r="L90" s="911">
        <f t="shared" si="26"/>
        <v>0</v>
      </c>
      <c r="M90" s="911">
        <f t="shared" si="26"/>
        <v>0</v>
      </c>
      <c r="N90" s="911">
        <f t="shared" si="26"/>
        <v>0</v>
      </c>
      <c r="O90" s="911">
        <f t="shared" si="26"/>
        <v>0</v>
      </c>
      <c r="P90" s="911">
        <f t="shared" si="26"/>
        <v>0</v>
      </c>
      <c r="Q90" s="911">
        <f t="shared" si="26"/>
        <v>0</v>
      </c>
      <c r="R90" s="911">
        <f t="shared" si="26"/>
        <v>0</v>
      </c>
      <c r="S90" s="911">
        <f t="shared" si="26"/>
        <v>0</v>
      </c>
      <c r="T90" s="911">
        <f t="shared" si="26"/>
        <v>0</v>
      </c>
      <c r="U90" s="911">
        <f t="shared" si="26"/>
        <v>23245</v>
      </c>
      <c r="V90" s="911">
        <f t="shared" si="26"/>
        <v>23140</v>
      </c>
      <c r="W90" s="911">
        <f t="shared" si="26"/>
        <v>0</v>
      </c>
      <c r="X90" s="911">
        <f t="shared" si="26"/>
        <v>0</v>
      </c>
      <c r="Y90" s="911">
        <f t="shared" si="26"/>
        <v>22048</v>
      </c>
      <c r="Z90" s="911">
        <f t="shared" si="26"/>
        <v>22048</v>
      </c>
      <c r="AA90" s="911">
        <f t="shared" si="26"/>
        <v>1092</v>
      </c>
      <c r="AB90" s="911">
        <f t="shared" si="26"/>
        <v>1092</v>
      </c>
      <c r="AC90" s="911">
        <f t="shared" si="26"/>
        <v>0</v>
      </c>
      <c r="AD90" s="911">
        <f t="shared" si="26"/>
        <v>0</v>
      </c>
      <c r="AE90" s="911">
        <f t="shared" si="26"/>
        <v>1092</v>
      </c>
      <c r="AF90" s="887">
        <f>SUM(AF92:AF94)</f>
        <v>1092</v>
      </c>
      <c r="AG90" s="905"/>
      <c r="AH90" s="830"/>
      <c r="AI90" s="873"/>
    </row>
    <row r="91" spans="1:35" s="909" customFormat="1" ht="27.75" customHeight="1">
      <c r="A91" s="873"/>
      <c r="B91" s="908" t="s">
        <v>1614</v>
      </c>
      <c r="C91" s="908"/>
      <c r="D91" s="873"/>
      <c r="E91" s="873"/>
      <c r="F91" s="874"/>
      <c r="G91" s="874"/>
      <c r="H91" s="858"/>
      <c r="I91" s="858"/>
      <c r="J91" s="858"/>
      <c r="K91" s="858"/>
      <c r="L91" s="858"/>
      <c r="M91" s="858"/>
      <c r="N91" s="858"/>
      <c r="O91" s="858"/>
      <c r="P91" s="858"/>
      <c r="Q91" s="858"/>
      <c r="R91" s="858"/>
      <c r="S91" s="858"/>
      <c r="T91" s="858"/>
      <c r="U91" s="858"/>
      <c r="V91" s="858"/>
      <c r="W91" s="858"/>
      <c r="X91" s="858"/>
      <c r="Y91" s="858"/>
      <c r="Z91" s="858"/>
      <c r="AA91" s="858"/>
      <c r="AB91" s="858"/>
      <c r="AC91" s="858"/>
      <c r="AD91" s="858"/>
      <c r="AE91" s="858"/>
      <c r="AF91" s="887"/>
      <c r="AG91" s="858"/>
      <c r="AH91" s="830"/>
      <c r="AI91" s="873"/>
    </row>
    <row r="92" spans="1:35" s="921" customFormat="1" ht="56.25">
      <c r="A92" s="992">
        <v>1</v>
      </c>
      <c r="B92" s="870" t="s">
        <v>431</v>
      </c>
      <c r="C92" s="870"/>
      <c r="D92" s="992" t="s">
        <v>432</v>
      </c>
      <c r="E92" s="929" t="s">
        <v>433</v>
      </c>
      <c r="F92" s="829" t="s">
        <v>383</v>
      </c>
      <c r="G92" s="931" t="s">
        <v>434</v>
      </c>
      <c r="H92" s="932">
        <v>10245</v>
      </c>
      <c r="I92" s="883">
        <f>+H92-45</f>
        <v>10200</v>
      </c>
      <c r="J92" s="883"/>
      <c r="K92" s="883"/>
      <c r="L92" s="883"/>
      <c r="M92" s="883"/>
      <c r="N92" s="883"/>
      <c r="O92" s="883"/>
      <c r="P92" s="883"/>
      <c r="Q92" s="883"/>
      <c r="R92" s="883"/>
      <c r="S92" s="883"/>
      <c r="T92" s="883"/>
      <c r="U92" s="883">
        <f>V92+45</f>
        <v>10245</v>
      </c>
      <c r="V92" s="883">
        <v>10200</v>
      </c>
      <c r="W92" s="916"/>
      <c r="X92" s="916"/>
      <c r="Y92" s="912">
        <v>9700</v>
      </c>
      <c r="Z92" s="912">
        <v>9700</v>
      </c>
      <c r="AA92" s="912">
        <f>AB92</f>
        <v>500</v>
      </c>
      <c r="AB92" s="912">
        <f t="shared" si="25"/>
        <v>500</v>
      </c>
      <c r="AC92" s="916"/>
      <c r="AD92" s="916"/>
      <c r="AE92" s="912">
        <f>AF92</f>
        <v>500</v>
      </c>
      <c r="AF92" s="917">
        <f>AB92</f>
        <v>500</v>
      </c>
      <c r="AG92" s="916"/>
      <c r="AH92" s="830"/>
      <c r="AI92" s="992"/>
    </row>
    <row r="93" spans="1:35" s="921" customFormat="1" ht="56.25">
      <c r="A93" s="992">
        <v>2</v>
      </c>
      <c r="B93" s="870" t="s">
        <v>435</v>
      </c>
      <c r="C93" s="870"/>
      <c r="D93" s="992" t="s">
        <v>436</v>
      </c>
      <c r="E93" s="929" t="s">
        <v>437</v>
      </c>
      <c r="F93" s="829" t="s">
        <v>383</v>
      </c>
      <c r="G93" s="931" t="s">
        <v>438</v>
      </c>
      <c r="H93" s="932">
        <v>5000</v>
      </c>
      <c r="I93" s="883">
        <f>+H93-25</f>
        <v>4975</v>
      </c>
      <c r="J93" s="883"/>
      <c r="K93" s="883"/>
      <c r="L93" s="883"/>
      <c r="M93" s="883"/>
      <c r="N93" s="883"/>
      <c r="O93" s="883"/>
      <c r="P93" s="883"/>
      <c r="Q93" s="883"/>
      <c r="R93" s="883"/>
      <c r="S93" s="883"/>
      <c r="T93" s="883"/>
      <c r="U93" s="883">
        <f>V93+25</f>
        <v>5000</v>
      </c>
      <c r="V93" s="883">
        <v>4975</v>
      </c>
      <c r="W93" s="916"/>
      <c r="X93" s="916"/>
      <c r="Y93" s="912">
        <v>4750</v>
      </c>
      <c r="Z93" s="912">
        <v>4750</v>
      </c>
      <c r="AA93" s="912">
        <f>AB93</f>
        <v>225</v>
      </c>
      <c r="AB93" s="912">
        <f t="shared" si="25"/>
        <v>225</v>
      </c>
      <c r="AC93" s="916"/>
      <c r="AD93" s="916"/>
      <c r="AE93" s="912">
        <f>AF93</f>
        <v>225</v>
      </c>
      <c r="AF93" s="917">
        <v>225</v>
      </c>
      <c r="AG93" s="916"/>
      <c r="AH93" s="830"/>
      <c r="AI93" s="992"/>
    </row>
    <row r="94" spans="1:35" s="921" customFormat="1" ht="75">
      <c r="A94" s="992">
        <v>3</v>
      </c>
      <c r="B94" s="870" t="s">
        <v>439</v>
      </c>
      <c r="C94" s="870"/>
      <c r="D94" s="992" t="s">
        <v>440</v>
      </c>
      <c r="E94" s="929" t="s">
        <v>441</v>
      </c>
      <c r="F94" s="930" t="s">
        <v>383</v>
      </c>
      <c r="G94" s="931" t="s">
        <v>442</v>
      </c>
      <c r="H94" s="883">
        <v>8000</v>
      </c>
      <c r="I94" s="883">
        <v>7965</v>
      </c>
      <c r="J94" s="883"/>
      <c r="K94" s="883"/>
      <c r="L94" s="883"/>
      <c r="M94" s="883"/>
      <c r="N94" s="883"/>
      <c r="O94" s="883"/>
      <c r="P94" s="883"/>
      <c r="Q94" s="883"/>
      <c r="R94" s="883"/>
      <c r="S94" s="883"/>
      <c r="T94" s="883"/>
      <c r="U94" s="883">
        <f>V94+35</f>
        <v>8000</v>
      </c>
      <c r="V94" s="883">
        <f>9214-1249</f>
        <v>7965</v>
      </c>
      <c r="W94" s="916"/>
      <c r="X94" s="916"/>
      <c r="Y94" s="912">
        <v>7598</v>
      </c>
      <c r="Z94" s="912">
        <v>7598</v>
      </c>
      <c r="AA94" s="912">
        <f>AB94</f>
        <v>367</v>
      </c>
      <c r="AB94" s="912">
        <f t="shared" si="25"/>
        <v>367</v>
      </c>
      <c r="AC94" s="916"/>
      <c r="AD94" s="916"/>
      <c r="AE94" s="912">
        <f>AF94</f>
        <v>367</v>
      </c>
      <c r="AF94" s="917">
        <v>367</v>
      </c>
      <c r="AG94" s="916"/>
      <c r="AH94" s="830"/>
      <c r="AI94" s="992"/>
    </row>
    <row r="95" spans="1:35" s="860" customFormat="1" ht="37.5">
      <c r="A95" s="910" t="s">
        <v>271</v>
      </c>
      <c r="B95" s="828" t="s">
        <v>1612</v>
      </c>
      <c r="C95" s="827"/>
      <c r="D95" s="873"/>
      <c r="E95" s="873"/>
      <c r="F95" s="874"/>
      <c r="G95" s="874"/>
      <c r="H95" s="875"/>
      <c r="I95" s="875"/>
      <c r="J95" s="875"/>
      <c r="K95" s="875"/>
      <c r="L95" s="875"/>
      <c r="M95" s="875"/>
      <c r="N95" s="875"/>
      <c r="O95" s="875"/>
      <c r="P95" s="875"/>
      <c r="Q95" s="875"/>
      <c r="R95" s="875"/>
      <c r="S95" s="875"/>
      <c r="T95" s="875"/>
      <c r="U95" s="875"/>
      <c r="V95" s="875"/>
      <c r="W95" s="875"/>
      <c r="X95" s="875"/>
      <c r="Y95" s="875"/>
      <c r="Z95" s="875"/>
      <c r="AA95" s="875"/>
      <c r="AB95" s="875"/>
      <c r="AC95" s="875"/>
      <c r="AD95" s="875"/>
      <c r="AE95" s="858"/>
      <c r="AF95" s="887"/>
      <c r="AG95" s="905"/>
      <c r="AH95" s="830"/>
      <c r="AI95" s="873"/>
    </row>
    <row r="96" spans="1:35" s="921" customFormat="1" ht="45.75" customHeight="1">
      <c r="A96" s="910" t="s">
        <v>277</v>
      </c>
      <c r="B96" s="828" t="s">
        <v>1613</v>
      </c>
      <c r="C96" s="827"/>
      <c r="D96" s="873"/>
      <c r="E96" s="873"/>
      <c r="F96" s="874"/>
      <c r="G96" s="874"/>
      <c r="H96" s="887">
        <f>SUM(H98:H101)</f>
        <v>17988</v>
      </c>
      <c r="I96" s="887">
        <f t="shared" ref="I96:AE96" si="27">SUM(I98:I101)</f>
        <v>17398</v>
      </c>
      <c r="J96" s="887">
        <f t="shared" si="27"/>
        <v>0</v>
      </c>
      <c r="K96" s="887">
        <f t="shared" si="27"/>
        <v>0</v>
      </c>
      <c r="L96" s="887">
        <f t="shared" si="27"/>
        <v>0</v>
      </c>
      <c r="M96" s="887">
        <f t="shared" si="27"/>
        <v>0</v>
      </c>
      <c r="N96" s="887">
        <f t="shared" si="27"/>
        <v>0</v>
      </c>
      <c r="O96" s="887">
        <f t="shared" si="27"/>
        <v>0</v>
      </c>
      <c r="P96" s="887">
        <f t="shared" si="27"/>
        <v>0</v>
      </c>
      <c r="Q96" s="887">
        <f t="shared" si="27"/>
        <v>0</v>
      </c>
      <c r="R96" s="887">
        <f t="shared" si="27"/>
        <v>0</v>
      </c>
      <c r="S96" s="887">
        <f t="shared" si="27"/>
        <v>0</v>
      </c>
      <c r="T96" s="887">
        <f t="shared" si="27"/>
        <v>0</v>
      </c>
      <c r="U96" s="887">
        <f t="shared" si="27"/>
        <v>17988</v>
      </c>
      <c r="V96" s="887">
        <f t="shared" si="27"/>
        <v>17398</v>
      </c>
      <c r="W96" s="887">
        <f t="shared" si="27"/>
        <v>0</v>
      </c>
      <c r="X96" s="887">
        <f t="shared" si="27"/>
        <v>0</v>
      </c>
      <c r="Y96" s="887">
        <f t="shared" si="27"/>
        <v>1650</v>
      </c>
      <c r="Z96" s="887">
        <f t="shared" si="27"/>
        <v>1650</v>
      </c>
      <c r="AA96" s="887">
        <f t="shared" si="27"/>
        <v>15603</v>
      </c>
      <c r="AB96" s="887">
        <f t="shared" si="27"/>
        <v>15548</v>
      </c>
      <c r="AC96" s="887">
        <f t="shared" si="27"/>
        <v>0</v>
      </c>
      <c r="AD96" s="887">
        <f t="shared" si="27"/>
        <v>0</v>
      </c>
      <c r="AE96" s="887">
        <f t="shared" si="27"/>
        <v>15548</v>
      </c>
      <c r="AF96" s="887">
        <f>SUM(AF98:AF101)</f>
        <v>15548</v>
      </c>
      <c r="AG96" s="905"/>
      <c r="AH96" s="830"/>
      <c r="AI96" s="873"/>
    </row>
    <row r="97" spans="1:38" s="909" customFormat="1" ht="27.75" customHeight="1">
      <c r="A97" s="873"/>
      <c r="B97" s="908" t="s">
        <v>379</v>
      </c>
      <c r="C97" s="908"/>
      <c r="D97" s="873"/>
      <c r="E97" s="873"/>
      <c r="F97" s="874"/>
      <c r="G97" s="874"/>
      <c r="H97" s="858"/>
      <c r="I97" s="858"/>
      <c r="J97" s="858"/>
      <c r="K97" s="858"/>
      <c r="L97" s="858"/>
      <c r="M97" s="858"/>
      <c r="N97" s="858"/>
      <c r="O97" s="858"/>
      <c r="P97" s="858"/>
      <c r="Q97" s="858"/>
      <c r="R97" s="858"/>
      <c r="S97" s="858"/>
      <c r="T97" s="858"/>
      <c r="U97" s="858"/>
      <c r="V97" s="858"/>
      <c r="W97" s="858"/>
      <c r="X97" s="858"/>
      <c r="Y97" s="858"/>
      <c r="Z97" s="858"/>
      <c r="AA97" s="858"/>
      <c r="AB97" s="858"/>
      <c r="AC97" s="858"/>
      <c r="AD97" s="858"/>
      <c r="AE97" s="858"/>
      <c r="AF97" s="887"/>
      <c r="AG97" s="858"/>
      <c r="AH97" s="830"/>
      <c r="AI97" s="873"/>
    </row>
    <row r="98" spans="1:38" s="909" customFormat="1" ht="51" customHeight="1">
      <c r="A98" s="918">
        <v>1</v>
      </c>
      <c r="B98" s="919" t="s">
        <v>1697</v>
      </c>
      <c r="C98" s="908"/>
      <c r="D98" s="873"/>
      <c r="E98" s="873"/>
      <c r="F98" s="933" t="s">
        <v>1076</v>
      </c>
      <c r="G98" s="854" t="s">
        <v>1698</v>
      </c>
      <c r="H98" s="912">
        <v>5563</v>
      </c>
      <c r="I98" s="912">
        <v>5008</v>
      </c>
      <c r="J98" s="912"/>
      <c r="K98" s="912"/>
      <c r="L98" s="912"/>
      <c r="M98" s="912"/>
      <c r="N98" s="912"/>
      <c r="O98" s="912"/>
      <c r="P98" s="912"/>
      <c r="Q98" s="912"/>
      <c r="R98" s="912"/>
      <c r="S98" s="912"/>
      <c r="T98" s="912"/>
      <c r="U98" s="912">
        <v>5563</v>
      </c>
      <c r="V98" s="912">
        <v>5008</v>
      </c>
      <c r="W98" s="858"/>
      <c r="X98" s="858"/>
      <c r="Y98" s="912">
        <f>Z98</f>
        <v>500</v>
      </c>
      <c r="Z98" s="912">
        <v>500</v>
      </c>
      <c r="AA98" s="912">
        <f>AB98+20</f>
        <v>4528</v>
      </c>
      <c r="AB98" s="912">
        <f>V98-Z98</f>
        <v>4508</v>
      </c>
      <c r="AC98" s="858"/>
      <c r="AD98" s="858"/>
      <c r="AE98" s="912">
        <f>AF98</f>
        <v>4508</v>
      </c>
      <c r="AF98" s="917">
        <f>AB98</f>
        <v>4508</v>
      </c>
      <c r="AG98" s="858"/>
      <c r="AH98" s="830"/>
      <c r="AI98" s="873"/>
    </row>
    <row r="99" spans="1:38" s="921" customFormat="1" ht="50.25" customHeight="1">
      <c r="A99" s="992">
        <v>2</v>
      </c>
      <c r="B99" s="870" t="s">
        <v>1699</v>
      </c>
      <c r="C99" s="870"/>
      <c r="D99" s="992"/>
      <c r="E99" s="992"/>
      <c r="F99" s="933" t="s">
        <v>1076</v>
      </c>
      <c r="G99" s="854" t="s">
        <v>1700</v>
      </c>
      <c r="H99" s="912">
        <f>I99+20</f>
        <v>7820</v>
      </c>
      <c r="I99" s="912">
        <v>7800</v>
      </c>
      <c r="J99" s="916"/>
      <c r="K99" s="916"/>
      <c r="L99" s="916"/>
      <c r="M99" s="916"/>
      <c r="N99" s="916"/>
      <c r="O99" s="916"/>
      <c r="P99" s="916"/>
      <c r="Q99" s="916"/>
      <c r="R99" s="916"/>
      <c r="S99" s="916"/>
      <c r="T99" s="916"/>
      <c r="U99" s="912">
        <f>V99+20</f>
        <v>7820</v>
      </c>
      <c r="V99" s="912">
        <v>7800</v>
      </c>
      <c r="W99" s="916"/>
      <c r="X99" s="916"/>
      <c r="Y99" s="912">
        <v>700</v>
      </c>
      <c r="Z99" s="912">
        <v>700</v>
      </c>
      <c r="AA99" s="912">
        <f>AB99+20</f>
        <v>6920</v>
      </c>
      <c r="AB99" s="912">
        <v>6900</v>
      </c>
      <c r="AC99" s="916"/>
      <c r="AD99" s="916"/>
      <c r="AE99" s="912">
        <f>AF99</f>
        <v>6900</v>
      </c>
      <c r="AF99" s="917">
        <v>6900</v>
      </c>
      <c r="AG99" s="916"/>
      <c r="AH99" s="830"/>
      <c r="AI99" s="992"/>
    </row>
    <row r="100" spans="1:38" s="921" customFormat="1" ht="50.25" customHeight="1">
      <c r="A100" s="992">
        <v>3</v>
      </c>
      <c r="B100" s="919" t="s">
        <v>1701</v>
      </c>
      <c r="C100" s="920"/>
      <c r="D100" s="992"/>
      <c r="E100" s="992"/>
      <c r="F100" s="933" t="s">
        <v>1076</v>
      </c>
      <c r="G100" s="854" t="s">
        <v>1702</v>
      </c>
      <c r="H100" s="912">
        <f>I100+10</f>
        <v>3010</v>
      </c>
      <c r="I100" s="912">
        <v>3000</v>
      </c>
      <c r="J100" s="916"/>
      <c r="K100" s="916"/>
      <c r="L100" s="916"/>
      <c r="M100" s="916"/>
      <c r="N100" s="916"/>
      <c r="O100" s="916"/>
      <c r="P100" s="916"/>
      <c r="Q100" s="916"/>
      <c r="R100" s="916"/>
      <c r="S100" s="916"/>
      <c r="T100" s="916"/>
      <c r="U100" s="912">
        <f>V100+10</f>
        <v>3010</v>
      </c>
      <c r="V100" s="912">
        <v>3000</v>
      </c>
      <c r="W100" s="916"/>
      <c r="X100" s="916"/>
      <c r="Y100" s="912">
        <v>300</v>
      </c>
      <c r="Z100" s="912">
        <v>300</v>
      </c>
      <c r="AA100" s="912">
        <f>U100-Y100</f>
        <v>2710</v>
      </c>
      <c r="AB100" s="912">
        <f>V100-Z100</f>
        <v>2700</v>
      </c>
      <c r="AC100" s="916"/>
      <c r="AD100" s="916"/>
      <c r="AE100" s="912">
        <f t="shared" ref="AE100:AE101" si="28">AF100</f>
        <v>2700</v>
      </c>
      <c r="AF100" s="917">
        <v>2700</v>
      </c>
      <c r="AG100" s="916"/>
      <c r="AH100" s="830"/>
      <c r="AI100" s="992"/>
    </row>
    <row r="101" spans="1:38" s="921" customFormat="1" ht="50.25" customHeight="1">
      <c r="A101" s="992">
        <v>4</v>
      </c>
      <c r="B101" s="919" t="s">
        <v>1703</v>
      </c>
      <c r="C101" s="920"/>
      <c r="D101" s="992"/>
      <c r="E101" s="992"/>
      <c r="F101" s="933" t="s">
        <v>1076</v>
      </c>
      <c r="G101" s="854" t="s">
        <v>1704</v>
      </c>
      <c r="H101" s="912">
        <f>I101+5</f>
        <v>1595</v>
      </c>
      <c r="I101" s="912">
        <v>1590</v>
      </c>
      <c r="J101" s="916"/>
      <c r="K101" s="916"/>
      <c r="L101" s="916"/>
      <c r="M101" s="916"/>
      <c r="N101" s="916"/>
      <c r="O101" s="916"/>
      <c r="P101" s="916"/>
      <c r="Q101" s="916"/>
      <c r="R101" s="916"/>
      <c r="S101" s="916"/>
      <c r="T101" s="916"/>
      <c r="U101" s="912">
        <f>V101+5</f>
        <v>1595</v>
      </c>
      <c r="V101" s="912">
        <v>1590</v>
      </c>
      <c r="W101" s="916"/>
      <c r="X101" s="916"/>
      <c r="Y101" s="912">
        <v>150</v>
      </c>
      <c r="Z101" s="912">
        <v>150</v>
      </c>
      <c r="AA101" s="912">
        <f>U101-Y101</f>
        <v>1445</v>
      </c>
      <c r="AB101" s="912">
        <f>V101-Y101</f>
        <v>1440</v>
      </c>
      <c r="AC101" s="916"/>
      <c r="AD101" s="916"/>
      <c r="AE101" s="912">
        <f t="shared" si="28"/>
        <v>1440</v>
      </c>
      <c r="AF101" s="917">
        <v>1440</v>
      </c>
      <c r="AG101" s="916"/>
      <c r="AH101" s="830"/>
      <c r="AI101" s="992"/>
    </row>
    <row r="102" spans="1:38" s="921" customFormat="1" ht="25.5" customHeight="1">
      <c r="A102" s="992"/>
      <c r="B102" s="934"/>
      <c r="C102" s="920"/>
      <c r="D102" s="992"/>
      <c r="E102" s="992"/>
      <c r="F102" s="854"/>
      <c r="G102" s="854"/>
      <c r="H102" s="912"/>
      <c r="I102" s="912"/>
      <c r="J102" s="916"/>
      <c r="K102" s="916"/>
      <c r="L102" s="916"/>
      <c r="M102" s="916"/>
      <c r="N102" s="916"/>
      <c r="O102" s="916"/>
      <c r="P102" s="916"/>
      <c r="Q102" s="916"/>
      <c r="R102" s="916"/>
      <c r="S102" s="916"/>
      <c r="T102" s="916"/>
      <c r="U102" s="912"/>
      <c r="V102" s="912"/>
      <c r="W102" s="916"/>
      <c r="X102" s="916"/>
      <c r="Y102" s="912"/>
      <c r="Z102" s="912"/>
      <c r="AA102" s="912"/>
      <c r="AB102" s="912"/>
      <c r="AC102" s="916"/>
      <c r="AD102" s="916"/>
      <c r="AE102" s="912"/>
      <c r="AF102" s="917"/>
      <c r="AG102" s="916"/>
      <c r="AH102" s="830"/>
      <c r="AI102" s="992"/>
    </row>
    <row r="103" spans="1:38" s="899" customFormat="1" ht="42" customHeight="1">
      <c r="A103" s="894" t="s">
        <v>17</v>
      </c>
      <c r="B103" s="935" t="s">
        <v>1621</v>
      </c>
      <c r="C103" s="895"/>
      <c r="D103" s="894"/>
      <c r="E103" s="894"/>
      <c r="F103" s="896"/>
      <c r="G103" s="896"/>
      <c r="H103" s="898">
        <f t="shared" ref="H103:AE103" si="29">H104+H111</f>
        <v>59875</v>
      </c>
      <c r="I103" s="898">
        <f t="shared" si="29"/>
        <v>55724.4</v>
      </c>
      <c r="J103" s="898">
        <f t="shared" si="29"/>
        <v>0</v>
      </c>
      <c r="K103" s="898">
        <f t="shared" si="29"/>
        <v>0</v>
      </c>
      <c r="L103" s="898">
        <f t="shared" si="29"/>
        <v>0</v>
      </c>
      <c r="M103" s="898">
        <f t="shared" si="29"/>
        <v>0</v>
      </c>
      <c r="N103" s="898">
        <f t="shared" si="29"/>
        <v>0</v>
      </c>
      <c r="O103" s="898">
        <f t="shared" si="29"/>
        <v>0</v>
      </c>
      <c r="P103" s="898">
        <f t="shared" si="29"/>
        <v>0</v>
      </c>
      <c r="Q103" s="898">
        <f t="shared" si="29"/>
        <v>0</v>
      </c>
      <c r="R103" s="898">
        <f t="shared" si="29"/>
        <v>0</v>
      </c>
      <c r="S103" s="898">
        <f t="shared" si="29"/>
        <v>0</v>
      </c>
      <c r="T103" s="898">
        <f t="shared" si="29"/>
        <v>0</v>
      </c>
      <c r="U103" s="898">
        <f t="shared" si="29"/>
        <v>59875</v>
      </c>
      <c r="V103" s="898">
        <f t="shared" si="29"/>
        <v>55634.400000000001</v>
      </c>
      <c r="W103" s="898">
        <f t="shared" si="29"/>
        <v>0</v>
      </c>
      <c r="X103" s="898">
        <f t="shared" si="29"/>
        <v>0</v>
      </c>
      <c r="Y103" s="898">
        <f t="shared" si="29"/>
        <v>36171.080999999998</v>
      </c>
      <c r="Z103" s="898">
        <f t="shared" si="29"/>
        <v>36171.080999999998</v>
      </c>
      <c r="AA103" s="898">
        <f t="shared" si="29"/>
        <v>23703.919000000002</v>
      </c>
      <c r="AB103" s="898">
        <f t="shared" si="29"/>
        <v>19463.319</v>
      </c>
      <c r="AC103" s="898">
        <f t="shared" si="29"/>
        <v>0</v>
      </c>
      <c r="AD103" s="898">
        <f t="shared" si="29"/>
        <v>0</v>
      </c>
      <c r="AE103" s="898">
        <f t="shared" si="29"/>
        <v>23613.9</v>
      </c>
      <c r="AF103" s="996">
        <f>AF104+AF111</f>
        <v>19682</v>
      </c>
      <c r="AG103" s="898">
        <f>AG104+AG111</f>
        <v>0</v>
      </c>
      <c r="AH103" s="830"/>
      <c r="AI103" s="894"/>
      <c r="AL103" s="936">
        <f>AF103</f>
        <v>19682</v>
      </c>
    </row>
    <row r="104" spans="1:38" s="899" customFormat="1" ht="37.5">
      <c r="A104" s="894" t="s">
        <v>378</v>
      </c>
      <c r="B104" s="895" t="s">
        <v>1622</v>
      </c>
      <c r="C104" s="895"/>
      <c r="D104" s="894"/>
      <c r="E104" s="894"/>
      <c r="F104" s="896"/>
      <c r="G104" s="896"/>
      <c r="H104" s="898">
        <f t="shared" ref="H104:AE104" si="30">H105</f>
        <v>30585</v>
      </c>
      <c r="I104" s="898">
        <f t="shared" si="30"/>
        <v>27555</v>
      </c>
      <c r="J104" s="898">
        <f t="shared" si="30"/>
        <v>0</v>
      </c>
      <c r="K104" s="898">
        <f t="shared" si="30"/>
        <v>0</v>
      </c>
      <c r="L104" s="898">
        <f t="shared" si="30"/>
        <v>0</v>
      </c>
      <c r="M104" s="898">
        <f t="shared" si="30"/>
        <v>0</v>
      </c>
      <c r="N104" s="898">
        <f t="shared" si="30"/>
        <v>0</v>
      </c>
      <c r="O104" s="898">
        <f t="shared" si="30"/>
        <v>0</v>
      </c>
      <c r="P104" s="898">
        <f t="shared" si="30"/>
        <v>0</v>
      </c>
      <c r="Q104" s="898">
        <f t="shared" si="30"/>
        <v>0</v>
      </c>
      <c r="R104" s="898">
        <f t="shared" si="30"/>
        <v>0</v>
      </c>
      <c r="S104" s="898">
        <f t="shared" si="30"/>
        <v>0</v>
      </c>
      <c r="T104" s="898">
        <f t="shared" si="30"/>
        <v>0</v>
      </c>
      <c r="U104" s="898">
        <f t="shared" si="30"/>
        <v>30585</v>
      </c>
      <c r="V104" s="898">
        <f t="shared" si="30"/>
        <v>27465</v>
      </c>
      <c r="W104" s="898">
        <f t="shared" si="30"/>
        <v>0</v>
      </c>
      <c r="X104" s="898">
        <f t="shared" si="30"/>
        <v>0</v>
      </c>
      <c r="Y104" s="898">
        <f t="shared" si="30"/>
        <v>21343.080999999998</v>
      </c>
      <c r="Z104" s="898">
        <f t="shared" si="30"/>
        <v>21343.080999999998</v>
      </c>
      <c r="AA104" s="898">
        <f t="shared" si="30"/>
        <v>9241.9189999999999</v>
      </c>
      <c r="AB104" s="898">
        <f t="shared" si="30"/>
        <v>6121.9189999999999</v>
      </c>
      <c r="AC104" s="898">
        <f t="shared" si="30"/>
        <v>0</v>
      </c>
      <c r="AD104" s="898">
        <f t="shared" si="30"/>
        <v>0</v>
      </c>
      <c r="AE104" s="898">
        <f t="shared" si="30"/>
        <v>9151.9</v>
      </c>
      <c r="AF104" s="897">
        <f>AF105</f>
        <v>6340.9</v>
      </c>
      <c r="AG104" s="898"/>
      <c r="AH104" s="830"/>
      <c r="AI104" s="992" t="s">
        <v>1578</v>
      </c>
    </row>
    <row r="105" spans="1:38" s="899" customFormat="1" ht="34.5" customHeight="1">
      <c r="A105" s="894"/>
      <c r="B105" s="895" t="s">
        <v>1623</v>
      </c>
      <c r="C105" s="895"/>
      <c r="D105" s="894"/>
      <c r="E105" s="894"/>
      <c r="F105" s="896"/>
      <c r="G105" s="896"/>
      <c r="H105" s="898">
        <f t="shared" ref="H105:AE105" si="31">SUM(H107:H110)</f>
        <v>30585</v>
      </c>
      <c r="I105" s="898">
        <f t="shared" si="31"/>
        <v>27555</v>
      </c>
      <c r="J105" s="898">
        <f t="shared" si="31"/>
        <v>0</v>
      </c>
      <c r="K105" s="898">
        <f t="shared" si="31"/>
        <v>0</v>
      </c>
      <c r="L105" s="898">
        <f t="shared" si="31"/>
        <v>0</v>
      </c>
      <c r="M105" s="898">
        <f t="shared" si="31"/>
        <v>0</v>
      </c>
      <c r="N105" s="898">
        <f t="shared" si="31"/>
        <v>0</v>
      </c>
      <c r="O105" s="898">
        <f t="shared" si="31"/>
        <v>0</v>
      </c>
      <c r="P105" s="898">
        <f t="shared" si="31"/>
        <v>0</v>
      </c>
      <c r="Q105" s="898">
        <f t="shared" si="31"/>
        <v>0</v>
      </c>
      <c r="R105" s="898">
        <f t="shared" si="31"/>
        <v>0</v>
      </c>
      <c r="S105" s="898">
        <f t="shared" si="31"/>
        <v>0</v>
      </c>
      <c r="T105" s="898">
        <f t="shared" si="31"/>
        <v>0</v>
      </c>
      <c r="U105" s="898">
        <f t="shared" si="31"/>
        <v>30585</v>
      </c>
      <c r="V105" s="898">
        <f t="shared" si="31"/>
        <v>27465</v>
      </c>
      <c r="W105" s="898">
        <f t="shared" si="31"/>
        <v>0</v>
      </c>
      <c r="X105" s="898">
        <f t="shared" si="31"/>
        <v>0</v>
      </c>
      <c r="Y105" s="898">
        <f t="shared" si="31"/>
        <v>21343.080999999998</v>
      </c>
      <c r="Z105" s="898">
        <f t="shared" si="31"/>
        <v>21343.080999999998</v>
      </c>
      <c r="AA105" s="898">
        <f t="shared" si="31"/>
        <v>9241.9189999999999</v>
      </c>
      <c r="AB105" s="898">
        <f t="shared" si="31"/>
        <v>6121.9189999999999</v>
      </c>
      <c r="AC105" s="898">
        <f t="shared" si="31"/>
        <v>0</v>
      </c>
      <c r="AD105" s="898">
        <f t="shared" si="31"/>
        <v>0</v>
      </c>
      <c r="AE105" s="898">
        <f t="shared" si="31"/>
        <v>9151.9</v>
      </c>
      <c r="AF105" s="897">
        <f>SUM(AF107:AF110)</f>
        <v>6340.9</v>
      </c>
      <c r="AG105" s="898">
        <f>SUM(AG107:AG108)</f>
        <v>0</v>
      </c>
      <c r="AH105" s="830"/>
      <c r="AI105" s="894"/>
    </row>
    <row r="106" spans="1:38" s="899" customFormat="1" ht="27.75" customHeight="1">
      <c r="A106" s="894"/>
      <c r="B106" s="895" t="s">
        <v>1614</v>
      </c>
      <c r="C106" s="895"/>
      <c r="D106" s="894"/>
      <c r="E106" s="894"/>
      <c r="F106" s="896"/>
      <c r="G106" s="896"/>
      <c r="H106" s="898"/>
      <c r="I106" s="898"/>
      <c r="J106" s="898"/>
      <c r="K106" s="898"/>
      <c r="L106" s="898"/>
      <c r="M106" s="898"/>
      <c r="N106" s="898"/>
      <c r="O106" s="898"/>
      <c r="P106" s="898"/>
      <c r="Q106" s="898"/>
      <c r="R106" s="898"/>
      <c r="S106" s="898"/>
      <c r="T106" s="898"/>
      <c r="U106" s="898"/>
      <c r="V106" s="898"/>
      <c r="W106" s="898"/>
      <c r="X106" s="898"/>
      <c r="Y106" s="898"/>
      <c r="Z106" s="898"/>
      <c r="AA106" s="898"/>
      <c r="AB106" s="898"/>
      <c r="AC106" s="898"/>
      <c r="AD106" s="898"/>
      <c r="AE106" s="898"/>
      <c r="AF106" s="897"/>
      <c r="AG106" s="898"/>
      <c r="AH106" s="830"/>
      <c r="AI106" s="894"/>
    </row>
    <row r="107" spans="1:38" ht="49.5">
      <c r="A107" s="937">
        <v>1</v>
      </c>
      <c r="B107" s="934" t="s">
        <v>1579</v>
      </c>
      <c r="C107" s="827"/>
      <c r="D107" s="992" t="s">
        <v>1580</v>
      </c>
      <c r="E107" s="873"/>
      <c r="F107" s="854" t="s">
        <v>383</v>
      </c>
      <c r="G107" s="854" t="s">
        <v>1581</v>
      </c>
      <c r="H107" s="938">
        <v>10200</v>
      </c>
      <c r="I107" s="938">
        <v>10200</v>
      </c>
      <c r="J107" s="911"/>
      <c r="K107" s="911"/>
      <c r="L107" s="911"/>
      <c r="M107" s="911"/>
      <c r="N107" s="911"/>
      <c r="O107" s="911"/>
      <c r="P107" s="911"/>
      <c r="Q107" s="911"/>
      <c r="R107" s="911"/>
      <c r="S107" s="911"/>
      <c r="T107" s="911"/>
      <c r="U107" s="938">
        <v>10200</v>
      </c>
      <c r="V107" s="938">
        <v>10160</v>
      </c>
      <c r="W107" s="905"/>
      <c r="X107" s="905"/>
      <c r="Y107" s="938">
        <f>Z107</f>
        <v>7808.0810000000001</v>
      </c>
      <c r="Z107" s="938">
        <f>200+7608.081</f>
        <v>7808.0810000000001</v>
      </c>
      <c r="AA107" s="938">
        <f t="shared" ref="AA107:AB110" si="32">U107-Y107</f>
        <v>2391.9189999999999</v>
      </c>
      <c r="AB107" s="938">
        <f t="shared" si="32"/>
        <v>2351.9189999999999</v>
      </c>
      <c r="AC107" s="905"/>
      <c r="AD107" s="905"/>
      <c r="AE107" s="938">
        <f>AF107</f>
        <v>2351.9</v>
      </c>
      <c r="AF107" s="939">
        <v>2351.9</v>
      </c>
      <c r="AG107" s="905"/>
      <c r="AH107" s="830"/>
      <c r="AI107" s="940" t="s">
        <v>1582</v>
      </c>
    </row>
    <row r="108" spans="1:38" ht="56.25">
      <c r="A108" s="937">
        <v>2</v>
      </c>
      <c r="B108" s="934" t="s">
        <v>1583</v>
      </c>
      <c r="C108" s="827"/>
      <c r="D108" s="992" t="s">
        <v>1584</v>
      </c>
      <c r="E108" s="873"/>
      <c r="F108" s="854" t="s">
        <v>383</v>
      </c>
      <c r="G108" s="854" t="s">
        <v>1585</v>
      </c>
      <c r="H108" s="938">
        <v>11000</v>
      </c>
      <c r="I108" s="938">
        <v>11000</v>
      </c>
      <c r="J108" s="911"/>
      <c r="K108" s="911"/>
      <c r="L108" s="911"/>
      <c r="M108" s="911"/>
      <c r="N108" s="911"/>
      <c r="O108" s="911"/>
      <c r="P108" s="911"/>
      <c r="Q108" s="911"/>
      <c r="R108" s="911"/>
      <c r="S108" s="911"/>
      <c r="T108" s="911"/>
      <c r="U108" s="938">
        <v>11000</v>
      </c>
      <c r="V108" s="938">
        <v>10950</v>
      </c>
      <c r="W108" s="905"/>
      <c r="X108" s="905"/>
      <c r="Y108" s="938">
        <f>Z108</f>
        <v>7950</v>
      </c>
      <c r="Z108" s="938">
        <f>200+7750</f>
        <v>7950</v>
      </c>
      <c r="AA108" s="938">
        <f t="shared" si="32"/>
        <v>3050</v>
      </c>
      <c r="AB108" s="938">
        <f t="shared" si="32"/>
        <v>3000</v>
      </c>
      <c r="AC108" s="905"/>
      <c r="AD108" s="905"/>
      <c r="AE108" s="938">
        <f t="shared" ref="AE108" si="33">AF108</f>
        <v>3000</v>
      </c>
      <c r="AF108" s="939">
        <f t="shared" ref="AF108" si="34">AB108</f>
        <v>3000</v>
      </c>
      <c r="AG108" s="905"/>
      <c r="AH108" s="830"/>
      <c r="AI108" s="940" t="s">
        <v>1586</v>
      </c>
    </row>
    <row r="109" spans="1:38" ht="37.5">
      <c r="A109" s="937">
        <v>3</v>
      </c>
      <c r="B109" s="934" t="s">
        <v>1587</v>
      </c>
      <c r="C109" s="827"/>
      <c r="D109" s="992" t="s">
        <v>1588</v>
      </c>
      <c r="E109" s="873"/>
      <c r="F109" s="874" t="s">
        <v>1076</v>
      </c>
      <c r="G109" s="941" t="s">
        <v>1705</v>
      </c>
      <c r="H109" s="938">
        <v>6560</v>
      </c>
      <c r="I109" s="883">
        <v>5200</v>
      </c>
      <c r="J109" s="911"/>
      <c r="K109" s="911"/>
      <c r="L109" s="911"/>
      <c r="M109" s="911"/>
      <c r="N109" s="911"/>
      <c r="O109" s="911"/>
      <c r="P109" s="911"/>
      <c r="Q109" s="911"/>
      <c r="R109" s="911"/>
      <c r="S109" s="911"/>
      <c r="T109" s="911"/>
      <c r="U109" s="938">
        <v>6560</v>
      </c>
      <c r="V109" s="938">
        <v>5200</v>
      </c>
      <c r="W109" s="905"/>
      <c r="X109" s="905"/>
      <c r="Y109" s="883">
        <v>4465</v>
      </c>
      <c r="Z109" s="883">
        <v>4465</v>
      </c>
      <c r="AA109" s="938">
        <f t="shared" si="32"/>
        <v>2095</v>
      </c>
      <c r="AB109" s="938">
        <f>V109-Z109</f>
        <v>735</v>
      </c>
      <c r="AC109" s="911"/>
      <c r="AD109" s="911"/>
      <c r="AE109" s="938">
        <f t="shared" ref="AE109:AF110" si="35">AA109</f>
        <v>2095</v>
      </c>
      <c r="AF109" s="939">
        <f t="shared" si="35"/>
        <v>735</v>
      </c>
      <c r="AG109" s="905"/>
      <c r="AH109" s="905"/>
      <c r="AI109" s="873"/>
    </row>
    <row r="110" spans="1:38" ht="56.25">
      <c r="A110" s="937">
        <v>4</v>
      </c>
      <c r="B110" s="934" t="s">
        <v>1589</v>
      </c>
      <c r="C110" s="827"/>
      <c r="D110" s="992" t="s">
        <v>1590</v>
      </c>
      <c r="E110" s="873"/>
      <c r="F110" s="874" t="s">
        <v>1076</v>
      </c>
      <c r="G110" s="941" t="s">
        <v>1706</v>
      </c>
      <c r="H110" s="938">
        <v>2825</v>
      </c>
      <c r="I110" s="883">
        <v>1155</v>
      </c>
      <c r="J110" s="911"/>
      <c r="K110" s="911"/>
      <c r="L110" s="911"/>
      <c r="M110" s="911"/>
      <c r="N110" s="911"/>
      <c r="O110" s="911"/>
      <c r="P110" s="911"/>
      <c r="Q110" s="911"/>
      <c r="R110" s="911"/>
      <c r="S110" s="911"/>
      <c r="T110" s="911"/>
      <c r="U110" s="938">
        <v>2825</v>
      </c>
      <c r="V110" s="938">
        <v>1155</v>
      </c>
      <c r="W110" s="905"/>
      <c r="X110" s="905"/>
      <c r="Y110" s="942">
        <v>1120</v>
      </c>
      <c r="Z110" s="942">
        <v>1120</v>
      </c>
      <c r="AA110" s="938">
        <f t="shared" si="32"/>
        <v>1705</v>
      </c>
      <c r="AB110" s="938">
        <v>35</v>
      </c>
      <c r="AC110" s="911"/>
      <c r="AD110" s="911"/>
      <c r="AE110" s="938">
        <f t="shared" si="35"/>
        <v>1705</v>
      </c>
      <c r="AF110" s="939">
        <v>254</v>
      </c>
      <c r="AG110" s="905"/>
      <c r="AH110" s="905"/>
      <c r="AI110" s="940" t="s">
        <v>1707</v>
      </c>
    </row>
    <row r="111" spans="1:38" ht="31.7" customHeight="1">
      <c r="A111" s="894" t="s">
        <v>378</v>
      </c>
      <c r="B111" s="827" t="s">
        <v>1624</v>
      </c>
      <c r="C111" s="827"/>
      <c r="D111" s="992"/>
      <c r="E111" s="873"/>
      <c r="F111" s="874"/>
      <c r="G111" s="874"/>
      <c r="H111" s="905">
        <f>H112</f>
        <v>29290</v>
      </c>
      <c r="I111" s="905">
        <f t="shared" ref="I111:AF111" si="36">I112</f>
        <v>28169.4</v>
      </c>
      <c r="J111" s="905">
        <f t="shared" si="36"/>
        <v>0</v>
      </c>
      <c r="K111" s="905">
        <f t="shared" si="36"/>
        <v>0</v>
      </c>
      <c r="L111" s="905">
        <f t="shared" si="36"/>
        <v>0</v>
      </c>
      <c r="M111" s="905">
        <f t="shared" si="36"/>
        <v>0</v>
      </c>
      <c r="N111" s="905">
        <f t="shared" si="36"/>
        <v>0</v>
      </c>
      <c r="O111" s="905">
        <f t="shared" si="36"/>
        <v>0</v>
      </c>
      <c r="P111" s="905">
        <f t="shared" si="36"/>
        <v>0</v>
      </c>
      <c r="Q111" s="905">
        <f t="shared" si="36"/>
        <v>0</v>
      </c>
      <c r="R111" s="905">
        <f t="shared" si="36"/>
        <v>0</v>
      </c>
      <c r="S111" s="905">
        <f t="shared" si="36"/>
        <v>0</v>
      </c>
      <c r="T111" s="905">
        <f t="shared" si="36"/>
        <v>0</v>
      </c>
      <c r="U111" s="905">
        <f t="shared" si="36"/>
        <v>29290</v>
      </c>
      <c r="V111" s="905">
        <f t="shared" si="36"/>
        <v>28169.4</v>
      </c>
      <c r="W111" s="905">
        <f t="shared" si="36"/>
        <v>0</v>
      </c>
      <c r="X111" s="905">
        <f t="shared" si="36"/>
        <v>0</v>
      </c>
      <c r="Y111" s="905">
        <f t="shared" si="36"/>
        <v>14828</v>
      </c>
      <c r="Z111" s="905">
        <f t="shared" si="36"/>
        <v>14828</v>
      </c>
      <c r="AA111" s="905">
        <f t="shared" si="36"/>
        <v>14462</v>
      </c>
      <c r="AB111" s="905">
        <f t="shared" si="36"/>
        <v>13341.4</v>
      </c>
      <c r="AC111" s="905">
        <f t="shared" si="36"/>
        <v>0</v>
      </c>
      <c r="AD111" s="905">
        <f t="shared" si="36"/>
        <v>0</v>
      </c>
      <c r="AE111" s="911">
        <f t="shared" si="36"/>
        <v>14462</v>
      </c>
      <c r="AF111" s="887">
        <f t="shared" si="36"/>
        <v>13341.099999999999</v>
      </c>
      <c r="AG111" s="905">
        <v>0</v>
      </c>
      <c r="AH111" s="830"/>
      <c r="AI111" s="1274" t="s">
        <v>1591</v>
      </c>
    </row>
    <row r="112" spans="1:38" ht="36">
      <c r="A112" s="873"/>
      <c r="B112" s="943" t="s">
        <v>1625</v>
      </c>
      <c r="C112" s="827"/>
      <c r="D112" s="992"/>
      <c r="E112" s="873"/>
      <c r="F112" s="874"/>
      <c r="G112" s="874"/>
      <c r="H112" s="905">
        <f t="shared" ref="H112:AB112" si="37">SUM(H114:H116)</f>
        <v>29290</v>
      </c>
      <c r="I112" s="905">
        <f t="shared" si="37"/>
        <v>28169.4</v>
      </c>
      <c r="J112" s="905">
        <f t="shared" si="37"/>
        <v>0</v>
      </c>
      <c r="K112" s="905">
        <f t="shared" si="37"/>
        <v>0</v>
      </c>
      <c r="L112" s="905">
        <f t="shared" si="37"/>
        <v>0</v>
      </c>
      <c r="M112" s="905">
        <f t="shared" si="37"/>
        <v>0</v>
      </c>
      <c r="N112" s="905">
        <f t="shared" si="37"/>
        <v>0</v>
      </c>
      <c r="O112" s="905">
        <f t="shared" si="37"/>
        <v>0</v>
      </c>
      <c r="P112" s="905">
        <f t="shared" si="37"/>
        <v>0</v>
      </c>
      <c r="Q112" s="905">
        <f t="shared" si="37"/>
        <v>0</v>
      </c>
      <c r="R112" s="905">
        <f t="shared" si="37"/>
        <v>0</v>
      </c>
      <c r="S112" s="905">
        <f t="shared" si="37"/>
        <v>0</v>
      </c>
      <c r="T112" s="905">
        <f t="shared" si="37"/>
        <v>0</v>
      </c>
      <c r="U112" s="905">
        <f t="shared" si="37"/>
        <v>29290</v>
      </c>
      <c r="V112" s="905">
        <f t="shared" si="37"/>
        <v>28169.4</v>
      </c>
      <c r="W112" s="905">
        <f t="shared" si="37"/>
        <v>0</v>
      </c>
      <c r="X112" s="905">
        <f t="shared" si="37"/>
        <v>0</v>
      </c>
      <c r="Y112" s="905">
        <f t="shared" si="37"/>
        <v>14828</v>
      </c>
      <c r="Z112" s="905">
        <f t="shared" si="37"/>
        <v>14828</v>
      </c>
      <c r="AA112" s="905">
        <f t="shared" si="37"/>
        <v>14462</v>
      </c>
      <c r="AB112" s="905">
        <f t="shared" si="37"/>
        <v>13341.4</v>
      </c>
      <c r="AC112" s="905"/>
      <c r="AD112" s="905"/>
      <c r="AE112" s="911">
        <f>SUM(AE114:AE116)</f>
        <v>14462</v>
      </c>
      <c r="AF112" s="887">
        <f>SUM(AF114:AF116)</f>
        <v>13341.099999999999</v>
      </c>
      <c r="AG112" s="905"/>
      <c r="AH112" s="830"/>
      <c r="AI112" s="1274"/>
    </row>
    <row r="113" spans="1:36" s="899" customFormat="1" ht="27.75" customHeight="1">
      <c r="A113" s="894"/>
      <c r="B113" s="895" t="s">
        <v>1614</v>
      </c>
      <c r="C113" s="895"/>
      <c r="D113" s="894"/>
      <c r="E113" s="894"/>
      <c r="F113" s="896"/>
      <c r="G113" s="896"/>
      <c r="H113" s="898"/>
      <c r="I113" s="898"/>
      <c r="J113" s="898"/>
      <c r="K113" s="898"/>
      <c r="L113" s="898"/>
      <c r="M113" s="898"/>
      <c r="N113" s="898"/>
      <c r="O113" s="898"/>
      <c r="P113" s="898"/>
      <c r="Q113" s="898"/>
      <c r="R113" s="898"/>
      <c r="S113" s="898"/>
      <c r="T113" s="898"/>
      <c r="U113" s="898"/>
      <c r="V113" s="898"/>
      <c r="W113" s="898"/>
      <c r="X113" s="898"/>
      <c r="Y113" s="898"/>
      <c r="Z113" s="898"/>
      <c r="AA113" s="898"/>
      <c r="AB113" s="898"/>
      <c r="AC113" s="898"/>
      <c r="AD113" s="898"/>
      <c r="AE113" s="944"/>
      <c r="AF113" s="897"/>
      <c r="AG113" s="898"/>
      <c r="AH113" s="830"/>
      <c r="AI113" s="894"/>
    </row>
    <row r="114" spans="1:36" ht="56.25">
      <c r="A114" s="992">
        <v>1</v>
      </c>
      <c r="B114" s="934" t="s">
        <v>1592</v>
      </c>
      <c r="C114" s="827"/>
      <c r="D114" s="992" t="s">
        <v>1593</v>
      </c>
      <c r="E114" s="873"/>
      <c r="F114" s="874" t="s">
        <v>383</v>
      </c>
      <c r="G114" s="941" t="s">
        <v>1708</v>
      </c>
      <c r="H114" s="938">
        <v>14990</v>
      </c>
      <c r="I114" s="938">
        <v>14900</v>
      </c>
      <c r="J114" s="938"/>
      <c r="K114" s="938"/>
      <c r="L114" s="938"/>
      <c r="M114" s="938"/>
      <c r="N114" s="938"/>
      <c r="O114" s="938"/>
      <c r="P114" s="938"/>
      <c r="Q114" s="938"/>
      <c r="R114" s="938"/>
      <c r="S114" s="938"/>
      <c r="T114" s="938"/>
      <c r="U114" s="938">
        <v>14990</v>
      </c>
      <c r="V114" s="938">
        <v>14900</v>
      </c>
      <c r="W114" s="911"/>
      <c r="X114" s="911"/>
      <c r="Y114" s="938">
        <f>Z114</f>
        <v>7500</v>
      </c>
      <c r="Z114" s="938">
        <v>7500</v>
      </c>
      <c r="AA114" s="938">
        <f t="shared" ref="AA114:AB116" si="38">U114-Y114</f>
        <v>7490</v>
      </c>
      <c r="AB114" s="938">
        <f t="shared" si="38"/>
        <v>7400</v>
      </c>
      <c r="AC114" s="905"/>
      <c r="AD114" s="905"/>
      <c r="AE114" s="938">
        <f t="shared" ref="AE114:AE115" si="39">AA114</f>
        <v>7490</v>
      </c>
      <c r="AF114" s="939">
        <f>AB114</f>
        <v>7400</v>
      </c>
      <c r="AG114" s="905"/>
      <c r="AH114" s="830"/>
      <c r="AI114" s="916"/>
      <c r="AJ114" s="998">
        <v>7400</v>
      </c>
    </row>
    <row r="115" spans="1:36" ht="68.25" customHeight="1">
      <c r="A115" s="992">
        <v>2</v>
      </c>
      <c r="B115" s="934" t="s">
        <v>1594</v>
      </c>
      <c r="C115" s="827"/>
      <c r="D115" s="945" t="s">
        <v>1595</v>
      </c>
      <c r="E115" s="945" t="s">
        <v>1596</v>
      </c>
      <c r="F115" s="874" t="s">
        <v>383</v>
      </c>
      <c r="G115" s="941" t="s">
        <v>1709</v>
      </c>
      <c r="H115" s="938">
        <v>11500</v>
      </c>
      <c r="I115" s="942">
        <v>10641.9</v>
      </c>
      <c r="J115" s="938"/>
      <c r="K115" s="938"/>
      <c r="L115" s="938"/>
      <c r="M115" s="938"/>
      <c r="N115" s="938"/>
      <c r="O115" s="938"/>
      <c r="P115" s="938"/>
      <c r="Q115" s="938"/>
      <c r="R115" s="938"/>
      <c r="S115" s="938"/>
      <c r="T115" s="938"/>
      <c r="U115" s="938">
        <v>11500</v>
      </c>
      <c r="V115" s="938">
        <f>I115</f>
        <v>10641.9</v>
      </c>
      <c r="W115" s="911"/>
      <c r="X115" s="911"/>
      <c r="Y115" s="938">
        <f>Z115</f>
        <v>6000</v>
      </c>
      <c r="Z115" s="938">
        <v>6000</v>
      </c>
      <c r="AA115" s="938">
        <f t="shared" si="38"/>
        <v>5500</v>
      </c>
      <c r="AB115" s="938">
        <f>V115-Z115</f>
        <v>4641.8999999999996</v>
      </c>
      <c r="AC115" s="905"/>
      <c r="AD115" s="905"/>
      <c r="AE115" s="938">
        <f t="shared" si="39"/>
        <v>5500</v>
      </c>
      <c r="AF115" s="939">
        <f>4641.9-0.3</f>
        <v>4641.5999999999995</v>
      </c>
      <c r="AG115" s="905"/>
      <c r="AH115" s="830"/>
      <c r="AI115" s="873"/>
      <c r="AJ115" s="998">
        <v>4641.8999999999996</v>
      </c>
    </row>
    <row r="116" spans="1:36" ht="37.5">
      <c r="A116" s="992">
        <v>3</v>
      </c>
      <c r="B116" s="934" t="s">
        <v>1597</v>
      </c>
      <c r="C116" s="827"/>
      <c r="D116" s="945" t="s">
        <v>1595</v>
      </c>
      <c r="E116" s="992"/>
      <c r="F116" s="874" t="s">
        <v>383</v>
      </c>
      <c r="G116" s="941" t="s">
        <v>1710</v>
      </c>
      <c r="H116" s="938">
        <v>2800</v>
      </c>
      <c r="I116" s="938">
        <v>2627.5</v>
      </c>
      <c r="J116" s="938"/>
      <c r="K116" s="938"/>
      <c r="L116" s="938"/>
      <c r="M116" s="938"/>
      <c r="N116" s="938"/>
      <c r="O116" s="938"/>
      <c r="P116" s="938"/>
      <c r="Q116" s="938"/>
      <c r="R116" s="938"/>
      <c r="S116" s="938"/>
      <c r="T116" s="938"/>
      <c r="U116" s="938">
        <v>2800</v>
      </c>
      <c r="V116" s="938">
        <v>2627.5</v>
      </c>
      <c r="W116" s="911"/>
      <c r="X116" s="911"/>
      <c r="Y116" s="938">
        <f>Z116</f>
        <v>1328</v>
      </c>
      <c r="Z116" s="938">
        <v>1328</v>
      </c>
      <c r="AA116" s="938">
        <f t="shared" si="38"/>
        <v>1472</v>
      </c>
      <c r="AB116" s="938">
        <f>V116-Z116</f>
        <v>1299.5</v>
      </c>
      <c r="AC116" s="905"/>
      <c r="AD116" s="905"/>
      <c r="AE116" s="938">
        <f>AA116</f>
        <v>1472</v>
      </c>
      <c r="AF116" s="939">
        <f>AB116</f>
        <v>1299.5</v>
      </c>
      <c r="AG116" s="905"/>
      <c r="AH116" s="830"/>
      <c r="AI116" s="873"/>
      <c r="AJ116" s="998">
        <v>1299.5</v>
      </c>
    </row>
    <row r="117" spans="1:36" ht="27" customHeight="1">
      <c r="A117" s="832"/>
      <c r="B117" s="839"/>
      <c r="C117" s="828"/>
      <c r="D117" s="118"/>
      <c r="E117" s="118"/>
      <c r="F117" s="829"/>
      <c r="G117" s="829"/>
      <c r="H117" s="835"/>
      <c r="I117" s="835"/>
      <c r="J117" s="118"/>
      <c r="K117" s="119"/>
      <c r="L117" s="119"/>
      <c r="M117" s="119"/>
      <c r="N117" s="119"/>
      <c r="O117" s="119"/>
      <c r="P117" s="119"/>
      <c r="Q117" s="119"/>
      <c r="R117" s="119"/>
      <c r="S117" s="119"/>
      <c r="T117" s="119"/>
      <c r="U117" s="835"/>
      <c r="V117" s="835"/>
      <c r="W117" s="119"/>
      <c r="X117" s="119"/>
      <c r="Y117" s="835"/>
      <c r="Z117" s="835"/>
      <c r="AA117" s="835"/>
      <c r="AB117" s="835"/>
      <c r="AC117" s="835"/>
      <c r="AD117" s="835"/>
      <c r="AE117" s="836"/>
      <c r="AF117" s="964"/>
      <c r="AG117" s="835"/>
      <c r="AH117" s="830"/>
      <c r="AI117" s="1103">
        <f>317103-AF35</f>
        <v>219519.3</v>
      </c>
    </row>
    <row r="118" spans="1:36" s="985" customFormat="1" ht="39">
      <c r="A118" s="979" t="s">
        <v>1626</v>
      </c>
      <c r="B118" s="979" t="s">
        <v>1711</v>
      </c>
      <c r="C118" s="980"/>
      <c r="D118" s="980"/>
      <c r="E118" s="980"/>
      <c r="F118" s="981"/>
      <c r="G118" s="981"/>
      <c r="H118" s="982">
        <f t="shared" ref="H118:AD118" si="40">H119+H139</f>
        <v>586736</v>
      </c>
      <c r="I118" s="982">
        <f t="shared" si="40"/>
        <v>533795</v>
      </c>
      <c r="J118" s="982">
        <f t="shared" si="40"/>
        <v>3086</v>
      </c>
      <c r="K118" s="982">
        <f t="shared" si="40"/>
        <v>0</v>
      </c>
      <c r="L118" s="982">
        <f t="shared" si="40"/>
        <v>0</v>
      </c>
      <c r="M118" s="982">
        <f t="shared" si="40"/>
        <v>0</v>
      </c>
      <c r="N118" s="982">
        <f t="shared" si="40"/>
        <v>0</v>
      </c>
      <c r="O118" s="982">
        <f t="shared" si="40"/>
        <v>0</v>
      </c>
      <c r="P118" s="982">
        <f t="shared" si="40"/>
        <v>0</v>
      </c>
      <c r="Q118" s="982">
        <f t="shared" si="40"/>
        <v>0</v>
      </c>
      <c r="R118" s="982">
        <f t="shared" si="40"/>
        <v>0</v>
      </c>
      <c r="S118" s="982">
        <f t="shared" si="40"/>
        <v>0</v>
      </c>
      <c r="T118" s="982">
        <f t="shared" si="40"/>
        <v>17000</v>
      </c>
      <c r="U118" s="982">
        <f t="shared" si="40"/>
        <v>519949.3</v>
      </c>
      <c r="V118" s="982">
        <f t="shared" si="40"/>
        <v>256270.3</v>
      </c>
      <c r="W118" s="982">
        <f t="shared" si="40"/>
        <v>0</v>
      </c>
      <c r="X118" s="982">
        <f t="shared" si="40"/>
        <v>0</v>
      </c>
      <c r="Y118" s="982">
        <f t="shared" si="40"/>
        <v>245952</v>
      </c>
      <c r="Z118" s="982">
        <f t="shared" si="40"/>
        <v>224702</v>
      </c>
      <c r="AA118" s="982">
        <f t="shared" si="40"/>
        <v>289977</v>
      </c>
      <c r="AB118" s="982">
        <f t="shared" si="40"/>
        <v>232077</v>
      </c>
      <c r="AC118" s="982">
        <f t="shared" si="40"/>
        <v>0</v>
      </c>
      <c r="AD118" s="982">
        <f t="shared" si="40"/>
        <v>0</v>
      </c>
      <c r="AE118" s="982">
        <f>AE119+AE139</f>
        <v>274158.3</v>
      </c>
      <c r="AF118" s="983">
        <f>AF119+AF139</f>
        <v>219519.3</v>
      </c>
      <c r="AG118" s="980"/>
      <c r="AH118" s="984"/>
      <c r="AI118" s="1111">
        <f>AF118-AI117</f>
        <v>0</v>
      </c>
    </row>
    <row r="119" spans="1:36" s="952" customFormat="1" ht="60" customHeight="1">
      <c r="A119" s="946" t="s">
        <v>1712</v>
      </c>
      <c r="B119" s="947" t="s">
        <v>1713</v>
      </c>
      <c r="C119" s="947"/>
      <c r="D119" s="947"/>
      <c r="E119" s="947"/>
      <c r="F119" s="948"/>
      <c r="G119" s="948"/>
      <c r="H119" s="949">
        <f t="shared" ref="H119:AE119" si="41">H120+H133</f>
        <v>100846</v>
      </c>
      <c r="I119" s="949">
        <f t="shared" si="41"/>
        <v>100483</v>
      </c>
      <c r="J119" s="949">
        <f t="shared" si="41"/>
        <v>0</v>
      </c>
      <c r="K119" s="949">
        <f t="shared" si="41"/>
        <v>0</v>
      </c>
      <c r="L119" s="949">
        <f t="shared" si="41"/>
        <v>0</v>
      </c>
      <c r="M119" s="949">
        <f t="shared" si="41"/>
        <v>0</v>
      </c>
      <c r="N119" s="949">
        <f t="shared" si="41"/>
        <v>0</v>
      </c>
      <c r="O119" s="949">
        <f t="shared" si="41"/>
        <v>0</v>
      </c>
      <c r="P119" s="949">
        <f t="shared" si="41"/>
        <v>0</v>
      </c>
      <c r="Q119" s="949">
        <f t="shared" si="41"/>
        <v>0</v>
      </c>
      <c r="R119" s="949">
        <f t="shared" si="41"/>
        <v>0</v>
      </c>
      <c r="S119" s="949">
        <f t="shared" si="41"/>
        <v>0</v>
      </c>
      <c r="T119" s="949">
        <f t="shared" si="41"/>
        <v>0</v>
      </c>
      <c r="U119" s="949">
        <f t="shared" si="41"/>
        <v>95818</v>
      </c>
      <c r="V119" s="949">
        <f t="shared" si="41"/>
        <v>95475</v>
      </c>
      <c r="W119" s="949">
        <f t="shared" si="41"/>
        <v>0</v>
      </c>
      <c r="X119" s="949">
        <f t="shared" si="41"/>
        <v>0</v>
      </c>
      <c r="Y119" s="949">
        <f t="shared" si="41"/>
        <v>0</v>
      </c>
      <c r="Z119" s="949">
        <f t="shared" si="41"/>
        <v>0</v>
      </c>
      <c r="AA119" s="949">
        <f t="shared" si="41"/>
        <v>95818</v>
      </c>
      <c r="AB119" s="949">
        <f t="shared" si="41"/>
        <v>95475</v>
      </c>
      <c r="AC119" s="949">
        <f t="shared" si="41"/>
        <v>0</v>
      </c>
      <c r="AD119" s="949">
        <f t="shared" si="41"/>
        <v>0</v>
      </c>
      <c r="AE119" s="949">
        <f t="shared" si="41"/>
        <v>95539</v>
      </c>
      <c r="AF119" s="999">
        <f>AF120+AF133</f>
        <v>95475</v>
      </c>
      <c r="AG119" s="947"/>
      <c r="AH119" s="950"/>
      <c r="AI119" s="951"/>
    </row>
    <row r="120" spans="1:36" s="899" customFormat="1" ht="34.5" customHeight="1">
      <c r="A120" s="894" t="s">
        <v>1627</v>
      </c>
      <c r="B120" s="895" t="s">
        <v>1628</v>
      </c>
      <c r="C120" s="895"/>
      <c r="D120" s="894"/>
      <c r="E120" s="894"/>
      <c r="F120" s="896"/>
      <c r="G120" s="896"/>
      <c r="H120" s="898">
        <f t="shared" ref="H120:AF120" si="42">SUM(H122:H132)</f>
        <v>79246</v>
      </c>
      <c r="I120" s="898">
        <f t="shared" si="42"/>
        <v>78958</v>
      </c>
      <c r="J120" s="898">
        <f t="shared" si="42"/>
        <v>0</v>
      </c>
      <c r="K120" s="898">
        <f t="shared" si="42"/>
        <v>0</v>
      </c>
      <c r="L120" s="898">
        <f t="shared" si="42"/>
        <v>0</v>
      </c>
      <c r="M120" s="898">
        <f t="shared" si="42"/>
        <v>0</v>
      </c>
      <c r="N120" s="898">
        <f t="shared" si="42"/>
        <v>0</v>
      </c>
      <c r="O120" s="898">
        <f t="shared" si="42"/>
        <v>0</v>
      </c>
      <c r="P120" s="898">
        <f t="shared" si="42"/>
        <v>0</v>
      </c>
      <c r="Q120" s="898">
        <f t="shared" si="42"/>
        <v>0</v>
      </c>
      <c r="R120" s="898">
        <f t="shared" si="42"/>
        <v>0</v>
      </c>
      <c r="S120" s="898">
        <f t="shared" si="42"/>
        <v>0</v>
      </c>
      <c r="T120" s="898">
        <f t="shared" si="42"/>
        <v>0</v>
      </c>
      <c r="U120" s="898">
        <f t="shared" si="42"/>
        <v>74218</v>
      </c>
      <c r="V120" s="898">
        <f t="shared" si="42"/>
        <v>73950</v>
      </c>
      <c r="W120" s="898">
        <f t="shared" si="42"/>
        <v>0</v>
      </c>
      <c r="X120" s="898">
        <f t="shared" si="42"/>
        <v>0</v>
      </c>
      <c r="Y120" s="898">
        <f t="shared" si="42"/>
        <v>0</v>
      </c>
      <c r="Z120" s="898">
        <f t="shared" si="42"/>
        <v>0</v>
      </c>
      <c r="AA120" s="897">
        <f t="shared" si="42"/>
        <v>74218</v>
      </c>
      <c r="AB120" s="897">
        <f t="shared" si="42"/>
        <v>73950</v>
      </c>
      <c r="AC120" s="897">
        <f t="shared" si="42"/>
        <v>0</v>
      </c>
      <c r="AD120" s="897">
        <f t="shared" si="42"/>
        <v>0</v>
      </c>
      <c r="AE120" s="897">
        <f t="shared" si="42"/>
        <v>74014</v>
      </c>
      <c r="AF120" s="897">
        <f t="shared" si="42"/>
        <v>73950</v>
      </c>
      <c r="AG120" s="898">
        <f t="shared" ref="AG120" si="43">SUM(AG122:AG132)</f>
        <v>0</v>
      </c>
      <c r="AH120" s="830"/>
      <c r="AI120" s="894"/>
    </row>
    <row r="121" spans="1:36" s="899" customFormat="1" ht="27.75" customHeight="1">
      <c r="A121" s="894"/>
      <c r="B121" s="895" t="s">
        <v>1614</v>
      </c>
      <c r="C121" s="895"/>
      <c r="D121" s="894"/>
      <c r="E121" s="894"/>
      <c r="F121" s="896"/>
      <c r="G121" s="896"/>
      <c r="H121" s="898"/>
      <c r="I121" s="898"/>
      <c r="J121" s="898"/>
      <c r="K121" s="898"/>
      <c r="L121" s="898"/>
      <c r="M121" s="898"/>
      <c r="N121" s="898"/>
      <c r="O121" s="898"/>
      <c r="P121" s="898"/>
      <c r="Q121" s="898"/>
      <c r="R121" s="898"/>
      <c r="S121" s="898"/>
      <c r="T121" s="898"/>
      <c r="U121" s="898"/>
      <c r="V121" s="898"/>
      <c r="W121" s="898"/>
      <c r="X121" s="898"/>
      <c r="Y121" s="898"/>
      <c r="Z121" s="898"/>
      <c r="AA121" s="898"/>
      <c r="AB121" s="898"/>
      <c r="AC121" s="898"/>
      <c r="AD121" s="898"/>
      <c r="AE121" s="897"/>
      <c r="AF121" s="897"/>
      <c r="AG121" s="898"/>
      <c r="AH121" s="830"/>
      <c r="AI121" s="894"/>
    </row>
    <row r="122" spans="1:36" s="921" customFormat="1" ht="81.75" customHeight="1">
      <c r="A122" s="992">
        <v>1</v>
      </c>
      <c r="B122" s="953" t="s">
        <v>1629</v>
      </c>
      <c r="C122" s="920"/>
      <c r="D122" s="992" t="s">
        <v>781</v>
      </c>
      <c r="E122" s="992"/>
      <c r="F122" s="854" t="s">
        <v>383</v>
      </c>
      <c r="G122" s="854"/>
      <c r="H122" s="912">
        <f>I122+25</f>
        <v>14990</v>
      </c>
      <c r="I122" s="912">
        <v>14965</v>
      </c>
      <c r="J122" s="912"/>
      <c r="K122" s="912"/>
      <c r="L122" s="912"/>
      <c r="M122" s="912"/>
      <c r="N122" s="912"/>
      <c r="O122" s="912"/>
      <c r="P122" s="912"/>
      <c r="Q122" s="912"/>
      <c r="R122" s="912"/>
      <c r="S122" s="912"/>
      <c r="T122" s="912"/>
      <c r="U122" s="912">
        <f>V122+25</f>
        <v>14990</v>
      </c>
      <c r="V122" s="912">
        <v>14965</v>
      </c>
      <c r="W122" s="840"/>
      <c r="X122" s="840"/>
      <c r="Y122" s="840"/>
      <c r="Z122" s="840"/>
      <c r="AA122" s="912">
        <f>AB122+25</f>
        <v>14990</v>
      </c>
      <c r="AB122" s="912">
        <v>14965</v>
      </c>
      <c r="AC122" s="912"/>
      <c r="AD122" s="912"/>
      <c r="AE122" s="912">
        <f>AF122+25</f>
        <v>14990</v>
      </c>
      <c r="AF122" s="912">
        <v>14965</v>
      </c>
      <c r="AG122" s="916"/>
      <c r="AH122" s="830"/>
      <c r="AI122" s="992"/>
    </row>
    <row r="123" spans="1:36" s="921" customFormat="1" ht="39.200000000000003" customHeight="1">
      <c r="A123" s="992">
        <v>2</v>
      </c>
      <c r="B123" s="920" t="s">
        <v>1630</v>
      </c>
      <c r="C123" s="920"/>
      <c r="D123" s="992" t="s">
        <v>668</v>
      </c>
      <c r="E123" s="992"/>
      <c r="F123" s="854"/>
      <c r="G123" s="854"/>
      <c r="H123" s="912">
        <v>1660</v>
      </c>
      <c r="I123" s="912">
        <v>1640</v>
      </c>
      <c r="J123" s="912"/>
      <c r="K123" s="912"/>
      <c r="L123" s="912"/>
      <c r="M123" s="912"/>
      <c r="N123" s="912"/>
      <c r="O123" s="912"/>
      <c r="P123" s="912"/>
      <c r="Q123" s="912"/>
      <c r="R123" s="912"/>
      <c r="S123" s="912"/>
      <c r="T123" s="912"/>
      <c r="U123" s="912">
        <v>1660</v>
      </c>
      <c r="V123" s="912">
        <v>1640</v>
      </c>
      <c r="W123" s="840"/>
      <c r="X123" s="840"/>
      <c r="Y123" s="840"/>
      <c r="Z123" s="840"/>
      <c r="AA123" s="912">
        <v>1660</v>
      </c>
      <c r="AB123" s="912">
        <v>1640</v>
      </c>
      <c r="AC123" s="912"/>
      <c r="AD123" s="912"/>
      <c r="AE123" s="912">
        <v>1640</v>
      </c>
      <c r="AF123" s="912">
        <v>1640</v>
      </c>
      <c r="AG123" s="916"/>
      <c r="AH123" s="830"/>
      <c r="AI123" s="992"/>
    </row>
    <row r="124" spans="1:36" s="921" customFormat="1" ht="39.200000000000003" customHeight="1">
      <c r="A124" s="992">
        <v>3</v>
      </c>
      <c r="B124" s="920" t="s">
        <v>1631</v>
      </c>
      <c r="C124" s="920"/>
      <c r="D124" s="992" t="s">
        <v>668</v>
      </c>
      <c r="E124" s="992"/>
      <c r="F124" s="854"/>
      <c r="G124" s="854"/>
      <c r="H124" s="912">
        <v>1660</v>
      </c>
      <c r="I124" s="912">
        <v>1640</v>
      </c>
      <c r="J124" s="912"/>
      <c r="K124" s="912"/>
      <c r="L124" s="912"/>
      <c r="M124" s="912"/>
      <c r="N124" s="912"/>
      <c r="O124" s="912"/>
      <c r="P124" s="912"/>
      <c r="Q124" s="912"/>
      <c r="R124" s="912"/>
      <c r="S124" s="912"/>
      <c r="T124" s="912"/>
      <c r="U124" s="912">
        <v>1660</v>
      </c>
      <c r="V124" s="912">
        <v>1640</v>
      </c>
      <c r="W124" s="840"/>
      <c r="X124" s="840"/>
      <c r="Y124" s="840"/>
      <c r="Z124" s="840"/>
      <c r="AA124" s="912">
        <v>1660</v>
      </c>
      <c r="AB124" s="912">
        <v>1640</v>
      </c>
      <c r="AC124" s="912"/>
      <c r="AD124" s="912"/>
      <c r="AE124" s="912">
        <v>1640</v>
      </c>
      <c r="AF124" s="912">
        <v>1640</v>
      </c>
      <c r="AG124" s="916"/>
      <c r="AH124" s="830"/>
      <c r="AI124" s="992"/>
    </row>
    <row r="125" spans="1:36" s="921" customFormat="1" ht="39.200000000000003" customHeight="1">
      <c r="A125" s="992">
        <v>4</v>
      </c>
      <c r="B125" s="920" t="s">
        <v>1632</v>
      </c>
      <c r="C125" s="920"/>
      <c r="D125" s="992" t="s">
        <v>668</v>
      </c>
      <c r="E125" s="992"/>
      <c r="F125" s="854"/>
      <c r="G125" s="854"/>
      <c r="H125" s="912">
        <v>1660</v>
      </c>
      <c r="I125" s="912">
        <v>1640</v>
      </c>
      <c r="J125" s="912"/>
      <c r="K125" s="912"/>
      <c r="L125" s="912"/>
      <c r="M125" s="912"/>
      <c r="N125" s="912"/>
      <c r="O125" s="912"/>
      <c r="P125" s="912"/>
      <c r="Q125" s="912"/>
      <c r="R125" s="912"/>
      <c r="S125" s="912"/>
      <c r="T125" s="912"/>
      <c r="U125" s="912">
        <v>1660</v>
      </c>
      <c r="V125" s="912">
        <v>1640</v>
      </c>
      <c r="W125" s="840"/>
      <c r="X125" s="840"/>
      <c r="Y125" s="840"/>
      <c r="Z125" s="840"/>
      <c r="AA125" s="912">
        <v>1660</v>
      </c>
      <c r="AB125" s="912">
        <v>1640</v>
      </c>
      <c r="AC125" s="912"/>
      <c r="AD125" s="912"/>
      <c r="AE125" s="912">
        <v>1640</v>
      </c>
      <c r="AF125" s="912">
        <v>1640</v>
      </c>
      <c r="AG125" s="916"/>
      <c r="AH125" s="830"/>
      <c r="AI125" s="992"/>
    </row>
    <row r="126" spans="1:36" s="921" customFormat="1" ht="39.200000000000003" customHeight="1">
      <c r="A126" s="992">
        <v>5</v>
      </c>
      <c r="B126" s="920" t="s">
        <v>1633</v>
      </c>
      <c r="C126" s="920"/>
      <c r="D126" s="992" t="s">
        <v>668</v>
      </c>
      <c r="E126" s="992"/>
      <c r="F126" s="854"/>
      <c r="G126" s="854"/>
      <c r="H126" s="912">
        <v>1660</v>
      </c>
      <c r="I126" s="912">
        <v>1640</v>
      </c>
      <c r="J126" s="912"/>
      <c r="K126" s="912"/>
      <c r="L126" s="912"/>
      <c r="M126" s="912"/>
      <c r="N126" s="912"/>
      <c r="O126" s="912"/>
      <c r="P126" s="912"/>
      <c r="Q126" s="912"/>
      <c r="R126" s="912"/>
      <c r="S126" s="912"/>
      <c r="T126" s="912"/>
      <c r="U126" s="912">
        <v>1660</v>
      </c>
      <c r="V126" s="912">
        <v>1640</v>
      </c>
      <c r="W126" s="840"/>
      <c r="X126" s="840"/>
      <c r="Y126" s="840"/>
      <c r="Z126" s="840"/>
      <c r="AA126" s="912">
        <v>1660</v>
      </c>
      <c r="AB126" s="912">
        <v>1640</v>
      </c>
      <c r="AC126" s="912"/>
      <c r="AD126" s="912"/>
      <c r="AE126" s="912">
        <v>1640</v>
      </c>
      <c r="AF126" s="912">
        <v>1640</v>
      </c>
      <c r="AG126" s="916"/>
      <c r="AH126" s="830"/>
      <c r="AI126" s="992"/>
    </row>
    <row r="127" spans="1:36" s="921" customFormat="1" ht="37.5">
      <c r="A127" s="992">
        <v>6</v>
      </c>
      <c r="B127" s="920" t="s">
        <v>1634</v>
      </c>
      <c r="C127" s="920"/>
      <c r="D127" s="992" t="s">
        <v>668</v>
      </c>
      <c r="E127" s="992"/>
      <c r="F127" s="854"/>
      <c r="G127" s="854"/>
      <c r="H127" s="912">
        <f>I127+39</f>
        <v>5500</v>
      </c>
      <c r="I127" s="912">
        <v>5461</v>
      </c>
      <c r="J127" s="912"/>
      <c r="K127" s="912"/>
      <c r="L127" s="912"/>
      <c r="M127" s="912"/>
      <c r="N127" s="912"/>
      <c r="O127" s="912"/>
      <c r="P127" s="912"/>
      <c r="Q127" s="912"/>
      <c r="R127" s="912"/>
      <c r="S127" s="912"/>
      <c r="T127" s="912"/>
      <c r="U127" s="912">
        <f>V127+39</f>
        <v>5500</v>
      </c>
      <c r="V127" s="912">
        <v>5461</v>
      </c>
      <c r="W127" s="840"/>
      <c r="X127" s="840"/>
      <c r="Y127" s="840"/>
      <c r="Z127" s="840"/>
      <c r="AA127" s="912">
        <f>AB127+39</f>
        <v>5500</v>
      </c>
      <c r="AB127" s="912">
        <v>5461</v>
      </c>
      <c r="AC127" s="912"/>
      <c r="AD127" s="912"/>
      <c r="AE127" s="912">
        <f>AF127+39</f>
        <v>5500</v>
      </c>
      <c r="AF127" s="912">
        <v>5461</v>
      </c>
      <c r="AG127" s="916"/>
      <c r="AH127" s="830"/>
      <c r="AI127" s="992"/>
    </row>
    <row r="128" spans="1:36" s="921" customFormat="1" ht="47.25">
      <c r="A128" s="992">
        <v>7</v>
      </c>
      <c r="B128" s="920" t="s">
        <v>1635</v>
      </c>
      <c r="C128" s="920"/>
      <c r="D128" s="992" t="s">
        <v>668</v>
      </c>
      <c r="E128" s="992"/>
      <c r="F128" s="854" t="s">
        <v>1076</v>
      </c>
      <c r="G128" s="854" t="s">
        <v>1714</v>
      </c>
      <c r="H128" s="912">
        <f>I128+50</f>
        <v>4050</v>
      </c>
      <c r="I128" s="912">
        <v>4000</v>
      </c>
      <c r="J128" s="912"/>
      <c r="K128" s="912"/>
      <c r="L128" s="912"/>
      <c r="M128" s="912"/>
      <c r="N128" s="912"/>
      <c r="O128" s="912"/>
      <c r="P128" s="912"/>
      <c r="Q128" s="912"/>
      <c r="R128" s="912"/>
      <c r="S128" s="912"/>
      <c r="T128" s="912"/>
      <c r="U128" s="912">
        <v>4050</v>
      </c>
      <c r="V128" s="912">
        <v>4000</v>
      </c>
      <c r="W128" s="912"/>
      <c r="X128" s="912"/>
      <c r="Y128" s="912"/>
      <c r="Z128" s="912"/>
      <c r="AA128" s="912">
        <v>4050</v>
      </c>
      <c r="AB128" s="912">
        <v>4000</v>
      </c>
      <c r="AC128" s="840"/>
      <c r="AD128" s="840"/>
      <c r="AE128" s="917">
        <v>4000</v>
      </c>
      <c r="AF128" s="917">
        <v>4000</v>
      </c>
      <c r="AG128" s="916"/>
      <c r="AH128" s="830"/>
      <c r="AI128" s="992"/>
    </row>
    <row r="129" spans="1:36" s="921" customFormat="1" ht="47.25">
      <c r="A129" s="992">
        <v>8</v>
      </c>
      <c r="B129" s="920" t="s">
        <v>1715</v>
      </c>
      <c r="C129" s="920"/>
      <c r="D129" s="992" t="s">
        <v>1636</v>
      </c>
      <c r="E129" s="992"/>
      <c r="F129" s="854"/>
      <c r="G129" s="854" t="s">
        <v>1716</v>
      </c>
      <c r="H129" s="912">
        <f>I129+34</f>
        <v>13280</v>
      </c>
      <c r="I129" s="912">
        <v>13246</v>
      </c>
      <c r="J129" s="912"/>
      <c r="K129" s="912"/>
      <c r="L129" s="912"/>
      <c r="M129" s="912"/>
      <c r="N129" s="912"/>
      <c r="O129" s="912"/>
      <c r="P129" s="912"/>
      <c r="Q129" s="912"/>
      <c r="R129" s="912"/>
      <c r="S129" s="912"/>
      <c r="T129" s="912"/>
      <c r="U129" s="912">
        <v>13280</v>
      </c>
      <c r="V129" s="912">
        <v>13246</v>
      </c>
      <c r="W129" s="912"/>
      <c r="X129" s="912"/>
      <c r="Y129" s="912"/>
      <c r="Z129" s="912"/>
      <c r="AA129" s="912">
        <v>13280</v>
      </c>
      <c r="AB129" s="912">
        <v>13246</v>
      </c>
      <c r="AC129" s="840"/>
      <c r="AD129" s="840"/>
      <c r="AE129" s="917">
        <v>13246</v>
      </c>
      <c r="AF129" s="917">
        <v>13246</v>
      </c>
      <c r="AG129" s="916"/>
      <c r="AH129" s="830"/>
      <c r="AI129" s="992"/>
    </row>
    <row r="130" spans="1:36" s="921" customFormat="1" ht="56.25">
      <c r="A130" s="992">
        <v>9</v>
      </c>
      <c r="B130" s="920" t="s">
        <v>1637</v>
      </c>
      <c r="C130" s="920"/>
      <c r="D130" s="992" t="s">
        <v>1036</v>
      </c>
      <c r="E130" s="992"/>
      <c r="F130" s="854"/>
      <c r="G130" s="854"/>
      <c r="H130" s="912">
        <f>I130+20</f>
        <v>14233</v>
      </c>
      <c r="I130" s="912">
        <v>14213</v>
      </c>
      <c r="J130" s="912"/>
      <c r="K130" s="912"/>
      <c r="L130" s="912"/>
      <c r="M130" s="912"/>
      <c r="N130" s="912"/>
      <c r="O130" s="912"/>
      <c r="P130" s="912"/>
      <c r="Q130" s="912"/>
      <c r="R130" s="912"/>
      <c r="S130" s="912"/>
      <c r="T130" s="912"/>
      <c r="U130" s="912">
        <v>14233</v>
      </c>
      <c r="V130" s="912">
        <v>14213</v>
      </c>
      <c r="W130" s="912"/>
      <c r="X130" s="912"/>
      <c r="Y130" s="912"/>
      <c r="Z130" s="912"/>
      <c r="AA130" s="912">
        <v>14233</v>
      </c>
      <c r="AB130" s="912">
        <v>14213</v>
      </c>
      <c r="AC130" s="840"/>
      <c r="AD130" s="840"/>
      <c r="AE130" s="917">
        <v>14213</v>
      </c>
      <c r="AF130" s="917">
        <v>14213</v>
      </c>
      <c r="AG130" s="916"/>
      <c r="AH130" s="830"/>
      <c r="AI130" s="992"/>
    </row>
    <row r="131" spans="1:36" s="921" customFormat="1" ht="30.2" customHeight="1">
      <c r="A131" s="992">
        <v>10</v>
      </c>
      <c r="B131" s="920" t="s">
        <v>1638</v>
      </c>
      <c r="C131" s="920"/>
      <c r="D131" s="992" t="s">
        <v>813</v>
      </c>
      <c r="E131" s="992"/>
      <c r="F131" s="854"/>
      <c r="G131" s="854" t="s">
        <v>1717</v>
      </c>
      <c r="H131" s="912">
        <v>5563</v>
      </c>
      <c r="I131" s="912">
        <v>5543</v>
      </c>
      <c r="J131" s="912"/>
      <c r="K131" s="912"/>
      <c r="L131" s="912"/>
      <c r="M131" s="912"/>
      <c r="N131" s="912"/>
      <c r="O131" s="912"/>
      <c r="P131" s="912"/>
      <c r="Q131" s="912"/>
      <c r="R131" s="912"/>
      <c r="S131" s="912"/>
      <c r="T131" s="912"/>
      <c r="U131" s="912">
        <v>535</v>
      </c>
      <c r="V131" s="912">
        <v>535</v>
      </c>
      <c r="W131" s="912"/>
      <c r="X131" s="912"/>
      <c r="Y131" s="912"/>
      <c r="Z131" s="912"/>
      <c r="AA131" s="912">
        <v>535</v>
      </c>
      <c r="AB131" s="912">
        <v>535</v>
      </c>
      <c r="AC131" s="840"/>
      <c r="AD131" s="840"/>
      <c r="AE131" s="917">
        <v>535</v>
      </c>
      <c r="AF131" s="917">
        <v>535</v>
      </c>
      <c r="AG131" s="916"/>
      <c r="AH131" s="830"/>
      <c r="AI131" s="992"/>
    </row>
    <row r="132" spans="1:36" s="921" customFormat="1" ht="47.25">
      <c r="A132" s="992">
        <v>11</v>
      </c>
      <c r="B132" s="920" t="s">
        <v>1639</v>
      </c>
      <c r="C132" s="920"/>
      <c r="D132" s="992" t="s">
        <v>813</v>
      </c>
      <c r="E132" s="992"/>
      <c r="F132" s="854"/>
      <c r="G132" s="854" t="s">
        <v>1718</v>
      </c>
      <c r="H132" s="912">
        <v>14990</v>
      </c>
      <c r="I132" s="912">
        <v>14970</v>
      </c>
      <c r="J132" s="912"/>
      <c r="K132" s="912"/>
      <c r="L132" s="912"/>
      <c r="M132" s="912"/>
      <c r="N132" s="912"/>
      <c r="O132" s="912"/>
      <c r="P132" s="912"/>
      <c r="Q132" s="912"/>
      <c r="R132" s="912"/>
      <c r="S132" s="912"/>
      <c r="T132" s="912"/>
      <c r="U132" s="912">
        <v>14990</v>
      </c>
      <c r="V132" s="912">
        <v>14970</v>
      </c>
      <c r="W132" s="912"/>
      <c r="X132" s="912"/>
      <c r="Y132" s="912"/>
      <c r="Z132" s="912"/>
      <c r="AA132" s="912">
        <v>14990</v>
      </c>
      <c r="AB132" s="912">
        <v>14970</v>
      </c>
      <c r="AC132" s="840"/>
      <c r="AD132" s="840"/>
      <c r="AE132" s="917">
        <v>14970</v>
      </c>
      <c r="AF132" s="917">
        <v>14970</v>
      </c>
      <c r="AG132" s="916"/>
      <c r="AH132" s="830"/>
      <c r="AI132" s="992"/>
    </row>
    <row r="133" spans="1:36" s="956" customFormat="1" ht="33.75" customHeight="1">
      <c r="A133" s="826" t="s">
        <v>1640</v>
      </c>
      <c r="B133" s="954" t="s">
        <v>1641</v>
      </c>
      <c r="C133" s="828"/>
      <c r="D133" s="863"/>
      <c r="E133" s="863"/>
      <c r="F133" s="864"/>
      <c r="G133" s="864"/>
      <c r="H133" s="955">
        <f>SUM(H135:H137)</f>
        <v>21600</v>
      </c>
      <c r="I133" s="955">
        <f t="shared" ref="I133:AG133" si="44">SUM(I135:I137)</f>
        <v>21525</v>
      </c>
      <c r="J133" s="955">
        <f t="shared" si="44"/>
        <v>0</v>
      </c>
      <c r="K133" s="955">
        <f t="shared" si="44"/>
        <v>0</v>
      </c>
      <c r="L133" s="955">
        <f t="shared" si="44"/>
        <v>0</v>
      </c>
      <c r="M133" s="955">
        <f t="shared" si="44"/>
        <v>0</v>
      </c>
      <c r="N133" s="955">
        <f t="shared" si="44"/>
        <v>0</v>
      </c>
      <c r="O133" s="955">
        <f t="shared" si="44"/>
        <v>0</v>
      </c>
      <c r="P133" s="955">
        <f t="shared" si="44"/>
        <v>0</v>
      </c>
      <c r="Q133" s="955">
        <f t="shared" si="44"/>
        <v>0</v>
      </c>
      <c r="R133" s="955">
        <f t="shared" si="44"/>
        <v>0</v>
      </c>
      <c r="S133" s="955">
        <f t="shared" si="44"/>
        <v>0</v>
      </c>
      <c r="T133" s="955">
        <f t="shared" si="44"/>
        <v>0</v>
      </c>
      <c r="U133" s="955">
        <f t="shared" si="44"/>
        <v>21600</v>
      </c>
      <c r="V133" s="955">
        <f t="shared" si="44"/>
        <v>21525</v>
      </c>
      <c r="W133" s="830">
        <f t="shared" si="44"/>
        <v>0</v>
      </c>
      <c r="X133" s="830">
        <f t="shared" si="44"/>
        <v>0</v>
      </c>
      <c r="Y133" s="830">
        <f t="shared" si="44"/>
        <v>0</v>
      </c>
      <c r="Z133" s="830">
        <f t="shared" si="44"/>
        <v>0</v>
      </c>
      <c r="AA133" s="831">
        <f t="shared" si="44"/>
        <v>21600</v>
      </c>
      <c r="AB133" s="831">
        <f t="shared" si="44"/>
        <v>21525</v>
      </c>
      <c r="AC133" s="830">
        <f t="shared" si="44"/>
        <v>0</v>
      </c>
      <c r="AD133" s="830">
        <f t="shared" si="44"/>
        <v>0</v>
      </c>
      <c r="AE133" s="831">
        <f t="shared" si="44"/>
        <v>21525</v>
      </c>
      <c r="AF133" s="958">
        <f t="shared" si="44"/>
        <v>21525</v>
      </c>
      <c r="AG133" s="830">
        <f t="shared" si="44"/>
        <v>0</v>
      </c>
      <c r="AH133" s="830"/>
      <c r="AI133" s="865"/>
    </row>
    <row r="134" spans="1:36" s="899" customFormat="1" ht="27.75" customHeight="1">
      <c r="A134" s="894"/>
      <c r="B134" s="895" t="s">
        <v>1614</v>
      </c>
      <c r="C134" s="895"/>
      <c r="D134" s="894"/>
      <c r="E134" s="894"/>
      <c r="F134" s="896"/>
      <c r="G134" s="896"/>
      <c r="H134" s="944"/>
      <c r="I134" s="944"/>
      <c r="J134" s="944"/>
      <c r="K134" s="944"/>
      <c r="L134" s="944"/>
      <c r="M134" s="944"/>
      <c r="N134" s="944"/>
      <c r="O134" s="944"/>
      <c r="P134" s="944"/>
      <c r="Q134" s="944"/>
      <c r="R134" s="944"/>
      <c r="S134" s="944"/>
      <c r="T134" s="944"/>
      <c r="U134" s="944"/>
      <c r="V134" s="944"/>
      <c r="W134" s="898"/>
      <c r="X134" s="898"/>
      <c r="Y134" s="898"/>
      <c r="Z134" s="898"/>
      <c r="AA134" s="897"/>
      <c r="AB134" s="897"/>
      <c r="AC134" s="898"/>
      <c r="AD134" s="898"/>
      <c r="AE134" s="897"/>
      <c r="AF134" s="897"/>
      <c r="AG134" s="898"/>
      <c r="AH134" s="830"/>
      <c r="AI134" s="894"/>
    </row>
    <row r="135" spans="1:36" ht="37.5">
      <c r="A135" s="992">
        <v>1</v>
      </c>
      <c r="B135" s="920" t="s">
        <v>1598</v>
      </c>
      <c r="C135" s="827"/>
      <c r="D135" s="992" t="s">
        <v>1599</v>
      </c>
      <c r="E135" s="873"/>
      <c r="F135" s="854">
        <v>2020</v>
      </c>
      <c r="G135" s="854" t="s">
        <v>1719</v>
      </c>
      <c r="H135" s="938">
        <v>5520</v>
      </c>
      <c r="I135" s="938">
        <v>5500</v>
      </c>
      <c r="J135" s="938"/>
      <c r="K135" s="938"/>
      <c r="L135" s="938"/>
      <c r="M135" s="938"/>
      <c r="N135" s="938"/>
      <c r="O135" s="938"/>
      <c r="P135" s="938"/>
      <c r="Q135" s="938"/>
      <c r="R135" s="938"/>
      <c r="S135" s="938"/>
      <c r="T135" s="938"/>
      <c r="U135" s="938">
        <v>5520</v>
      </c>
      <c r="V135" s="938">
        <v>5500</v>
      </c>
      <c r="W135" s="942"/>
      <c r="X135" s="942"/>
      <c r="Y135" s="942"/>
      <c r="Z135" s="942"/>
      <c r="AA135" s="939">
        <v>5520</v>
      </c>
      <c r="AB135" s="939">
        <v>5500</v>
      </c>
      <c r="AC135" s="942"/>
      <c r="AD135" s="942"/>
      <c r="AE135" s="939">
        <v>5500</v>
      </c>
      <c r="AF135" s="939">
        <v>5500</v>
      </c>
      <c r="AG135" s="905"/>
      <c r="AH135" s="830"/>
      <c r="AI135" s="873"/>
      <c r="AJ135" s="998"/>
    </row>
    <row r="136" spans="1:36" ht="37.5">
      <c r="A136" s="992">
        <v>2</v>
      </c>
      <c r="B136" s="920" t="s">
        <v>1600</v>
      </c>
      <c r="C136" s="827"/>
      <c r="D136" s="992" t="s">
        <v>1599</v>
      </c>
      <c r="E136" s="873"/>
      <c r="F136" s="854">
        <v>2020</v>
      </c>
      <c r="G136" s="854" t="s">
        <v>1601</v>
      </c>
      <c r="H136" s="938">
        <v>5012</v>
      </c>
      <c r="I136" s="938">
        <v>4991</v>
      </c>
      <c r="J136" s="938"/>
      <c r="K136" s="938"/>
      <c r="L136" s="938"/>
      <c r="M136" s="938"/>
      <c r="N136" s="938"/>
      <c r="O136" s="938"/>
      <c r="P136" s="938"/>
      <c r="Q136" s="938"/>
      <c r="R136" s="938"/>
      <c r="S136" s="938"/>
      <c r="T136" s="938"/>
      <c r="U136" s="938">
        <v>5012</v>
      </c>
      <c r="V136" s="938">
        <v>4991</v>
      </c>
      <c r="W136" s="942"/>
      <c r="X136" s="942"/>
      <c r="Y136" s="942"/>
      <c r="Z136" s="942"/>
      <c r="AA136" s="939">
        <v>5012</v>
      </c>
      <c r="AB136" s="939">
        <v>4991</v>
      </c>
      <c r="AC136" s="942"/>
      <c r="AD136" s="942"/>
      <c r="AE136" s="939">
        <v>4991</v>
      </c>
      <c r="AF136" s="939">
        <v>4991</v>
      </c>
      <c r="AG136" s="905"/>
      <c r="AH136" s="830"/>
      <c r="AI136" s="873"/>
      <c r="AJ136" s="998"/>
    </row>
    <row r="137" spans="1:36" ht="56.25">
      <c r="A137" s="992">
        <v>3</v>
      </c>
      <c r="B137" s="920" t="s">
        <v>1602</v>
      </c>
      <c r="C137" s="827"/>
      <c r="D137" s="945" t="s">
        <v>1603</v>
      </c>
      <c r="E137" s="992" t="s">
        <v>1604</v>
      </c>
      <c r="F137" s="854" t="s">
        <v>1076</v>
      </c>
      <c r="G137" s="854" t="s">
        <v>1720</v>
      </c>
      <c r="H137" s="938">
        <v>11068</v>
      </c>
      <c r="I137" s="938">
        <v>11034</v>
      </c>
      <c r="J137" s="938"/>
      <c r="K137" s="938"/>
      <c r="L137" s="938"/>
      <c r="M137" s="938"/>
      <c r="N137" s="938"/>
      <c r="O137" s="938"/>
      <c r="P137" s="938"/>
      <c r="Q137" s="938"/>
      <c r="R137" s="938"/>
      <c r="S137" s="938"/>
      <c r="T137" s="938"/>
      <c r="U137" s="938">
        <v>11068</v>
      </c>
      <c r="V137" s="938">
        <v>11034</v>
      </c>
      <c r="W137" s="905"/>
      <c r="X137" s="905"/>
      <c r="Y137" s="942"/>
      <c r="Z137" s="942"/>
      <c r="AA137" s="939">
        <v>11068</v>
      </c>
      <c r="AB137" s="939">
        <v>11034</v>
      </c>
      <c r="AC137" s="905"/>
      <c r="AD137" s="905"/>
      <c r="AE137" s="939">
        <v>11034</v>
      </c>
      <c r="AF137" s="939">
        <v>11034</v>
      </c>
      <c r="AG137" s="905"/>
      <c r="AH137" s="830"/>
      <c r="AI137" s="873"/>
      <c r="AJ137" s="998"/>
    </row>
    <row r="138" spans="1:36">
      <c r="A138" s="940"/>
      <c r="B138" s="957"/>
      <c r="C138" s="827"/>
      <c r="D138" s="945"/>
      <c r="E138" s="992"/>
      <c r="F138" s="854"/>
      <c r="G138" s="874"/>
      <c r="H138" s="942"/>
      <c r="I138" s="942"/>
      <c r="J138" s="942"/>
      <c r="K138" s="942"/>
      <c r="L138" s="942"/>
      <c r="M138" s="942"/>
      <c r="N138" s="942"/>
      <c r="O138" s="942"/>
      <c r="P138" s="942"/>
      <c r="Q138" s="942"/>
      <c r="R138" s="942"/>
      <c r="S138" s="942"/>
      <c r="T138" s="942"/>
      <c r="U138" s="942"/>
      <c r="V138" s="942"/>
      <c r="W138" s="905"/>
      <c r="X138" s="905"/>
      <c r="Y138" s="942"/>
      <c r="Z138" s="942"/>
      <c r="AA138" s="942"/>
      <c r="AB138" s="942"/>
      <c r="AC138" s="905"/>
      <c r="AD138" s="905"/>
      <c r="AE138" s="939"/>
      <c r="AF138" s="939"/>
      <c r="AG138" s="905"/>
      <c r="AH138" s="830"/>
      <c r="AI138" s="873"/>
    </row>
    <row r="139" spans="1:36" s="1007" customFormat="1" ht="48.75" customHeight="1">
      <c r="A139" s="1000" t="s">
        <v>1721</v>
      </c>
      <c r="B139" s="1001" t="s">
        <v>1722</v>
      </c>
      <c r="C139" s="1002"/>
      <c r="D139" s="1003"/>
      <c r="E139" s="1003"/>
      <c r="F139" s="1004"/>
      <c r="G139" s="1004"/>
      <c r="H139" s="1005">
        <f t="shared" ref="H139:AF139" si="45">H140+H164</f>
        <v>485890</v>
      </c>
      <c r="I139" s="1005">
        <f t="shared" si="45"/>
        <v>433312</v>
      </c>
      <c r="J139" s="1005">
        <f t="shared" si="45"/>
        <v>3086</v>
      </c>
      <c r="K139" s="1005">
        <f t="shared" si="45"/>
        <v>0</v>
      </c>
      <c r="L139" s="1005">
        <f t="shared" si="45"/>
        <v>0</v>
      </c>
      <c r="M139" s="1005">
        <f t="shared" si="45"/>
        <v>0</v>
      </c>
      <c r="N139" s="1005">
        <f t="shared" si="45"/>
        <v>0</v>
      </c>
      <c r="O139" s="1005">
        <f t="shared" si="45"/>
        <v>0</v>
      </c>
      <c r="P139" s="1005">
        <f t="shared" si="45"/>
        <v>0</v>
      </c>
      <c r="Q139" s="1005">
        <f t="shared" si="45"/>
        <v>0</v>
      </c>
      <c r="R139" s="1005">
        <f t="shared" si="45"/>
        <v>0</v>
      </c>
      <c r="S139" s="1005">
        <f t="shared" si="45"/>
        <v>0</v>
      </c>
      <c r="T139" s="1005">
        <f t="shared" si="45"/>
        <v>17000</v>
      </c>
      <c r="U139" s="1005">
        <f t="shared" si="45"/>
        <v>424131.3</v>
      </c>
      <c r="V139" s="1005">
        <f t="shared" si="45"/>
        <v>160795.29999999999</v>
      </c>
      <c r="W139" s="1005">
        <f t="shared" si="45"/>
        <v>0</v>
      </c>
      <c r="X139" s="1005">
        <f t="shared" si="45"/>
        <v>0</v>
      </c>
      <c r="Y139" s="1005">
        <f t="shared" si="45"/>
        <v>245952</v>
      </c>
      <c r="Z139" s="1005">
        <f t="shared" si="45"/>
        <v>224702</v>
      </c>
      <c r="AA139" s="1005">
        <f t="shared" si="45"/>
        <v>194159</v>
      </c>
      <c r="AB139" s="1005">
        <f t="shared" si="45"/>
        <v>136602</v>
      </c>
      <c r="AC139" s="1005">
        <f t="shared" si="45"/>
        <v>0</v>
      </c>
      <c r="AD139" s="1005">
        <f t="shared" si="45"/>
        <v>0</v>
      </c>
      <c r="AE139" s="1005">
        <f t="shared" si="45"/>
        <v>178619.3</v>
      </c>
      <c r="AF139" s="1005">
        <f t="shared" si="45"/>
        <v>124044.3</v>
      </c>
      <c r="AG139" s="950"/>
      <c r="AH139" s="950"/>
      <c r="AI139" s="1006"/>
    </row>
    <row r="140" spans="1:36" s="1007" customFormat="1" ht="32.25" customHeight="1">
      <c r="A140" s="1000" t="s">
        <v>1360</v>
      </c>
      <c r="B140" s="1001" t="s">
        <v>1768</v>
      </c>
      <c r="C140" s="1002"/>
      <c r="D140" s="1003"/>
      <c r="E140" s="1003"/>
      <c r="F140" s="1004"/>
      <c r="G140" s="1004"/>
      <c r="H140" s="1005">
        <f t="shared" ref="H140:AE140" si="46">H141+H143+H145+H155+H158</f>
        <v>437890</v>
      </c>
      <c r="I140" s="1005">
        <f t="shared" si="46"/>
        <v>400508</v>
      </c>
      <c r="J140" s="1005">
        <f t="shared" si="46"/>
        <v>3086</v>
      </c>
      <c r="K140" s="1005">
        <f t="shared" si="46"/>
        <v>0</v>
      </c>
      <c r="L140" s="1005">
        <f t="shared" si="46"/>
        <v>0</v>
      </c>
      <c r="M140" s="1005">
        <f t="shared" si="46"/>
        <v>0</v>
      </c>
      <c r="N140" s="1005">
        <f t="shared" si="46"/>
        <v>0</v>
      </c>
      <c r="O140" s="1005">
        <f t="shared" si="46"/>
        <v>0</v>
      </c>
      <c r="P140" s="1005">
        <f t="shared" si="46"/>
        <v>0</v>
      </c>
      <c r="Q140" s="1005">
        <f t="shared" si="46"/>
        <v>0</v>
      </c>
      <c r="R140" s="1005">
        <f t="shared" si="46"/>
        <v>0</v>
      </c>
      <c r="S140" s="1005">
        <f t="shared" si="46"/>
        <v>0</v>
      </c>
      <c r="T140" s="1005">
        <f t="shared" si="46"/>
        <v>17000</v>
      </c>
      <c r="U140" s="1005">
        <f t="shared" si="46"/>
        <v>379381.3</v>
      </c>
      <c r="V140" s="1005">
        <f t="shared" si="46"/>
        <v>130095.3</v>
      </c>
      <c r="W140" s="1005">
        <f t="shared" si="46"/>
        <v>0</v>
      </c>
      <c r="X140" s="1005">
        <f t="shared" si="46"/>
        <v>0</v>
      </c>
      <c r="Y140" s="1005">
        <f t="shared" si="46"/>
        <v>242702</v>
      </c>
      <c r="Z140" s="1005">
        <f t="shared" si="46"/>
        <v>224702</v>
      </c>
      <c r="AA140" s="1005">
        <f t="shared" si="46"/>
        <v>156159</v>
      </c>
      <c r="AB140" s="1005">
        <f t="shared" si="46"/>
        <v>103798</v>
      </c>
      <c r="AC140" s="1005">
        <f t="shared" si="46"/>
        <v>0</v>
      </c>
      <c r="AD140" s="1005">
        <f t="shared" si="46"/>
        <v>0</v>
      </c>
      <c r="AE140" s="1005">
        <f t="shared" si="46"/>
        <v>142619.29999999999</v>
      </c>
      <c r="AF140" s="1005">
        <f>AF141+AF143+AF145+AF155+AF158</f>
        <v>93344.3</v>
      </c>
      <c r="AG140" s="950"/>
      <c r="AH140" s="950"/>
      <c r="AI140" s="1006"/>
    </row>
    <row r="141" spans="1:36" s="956" customFormat="1" ht="30.2" customHeight="1">
      <c r="A141" s="869" t="s">
        <v>13</v>
      </c>
      <c r="B141" s="908" t="s">
        <v>367</v>
      </c>
      <c r="C141" s="828"/>
      <c r="D141" s="863"/>
      <c r="E141" s="863"/>
      <c r="F141" s="864"/>
      <c r="G141" s="864"/>
      <c r="H141" s="831">
        <f t="shared" ref="H141:AE141" si="47">H142</f>
        <v>80000</v>
      </c>
      <c r="I141" s="831">
        <f t="shared" si="47"/>
        <v>57300</v>
      </c>
      <c r="J141" s="831">
        <f t="shared" si="47"/>
        <v>0</v>
      </c>
      <c r="K141" s="831">
        <f t="shared" si="47"/>
        <v>0</v>
      </c>
      <c r="L141" s="831">
        <f t="shared" si="47"/>
        <v>0</v>
      </c>
      <c r="M141" s="831">
        <f t="shared" si="47"/>
        <v>0</v>
      </c>
      <c r="N141" s="831">
        <f t="shared" si="47"/>
        <v>0</v>
      </c>
      <c r="O141" s="831">
        <f t="shared" si="47"/>
        <v>0</v>
      </c>
      <c r="P141" s="831">
        <f t="shared" si="47"/>
        <v>0</v>
      </c>
      <c r="Q141" s="831">
        <f t="shared" si="47"/>
        <v>0</v>
      </c>
      <c r="R141" s="831">
        <f t="shared" si="47"/>
        <v>0</v>
      </c>
      <c r="S141" s="831">
        <f t="shared" si="47"/>
        <v>0</v>
      </c>
      <c r="T141" s="831">
        <f t="shared" si="47"/>
        <v>0</v>
      </c>
      <c r="U141" s="831">
        <f t="shared" si="47"/>
        <v>69300</v>
      </c>
      <c r="V141" s="831">
        <f t="shared" si="47"/>
        <v>47170</v>
      </c>
      <c r="W141" s="831">
        <f t="shared" si="47"/>
        <v>0</v>
      </c>
      <c r="X141" s="831">
        <f t="shared" si="47"/>
        <v>0</v>
      </c>
      <c r="Y141" s="831">
        <f t="shared" si="47"/>
        <v>54751</v>
      </c>
      <c r="Z141" s="831">
        <f t="shared" si="47"/>
        <v>36751</v>
      </c>
      <c r="AA141" s="831">
        <f t="shared" si="47"/>
        <v>14700</v>
      </c>
      <c r="AB141" s="831">
        <f t="shared" si="47"/>
        <v>12700</v>
      </c>
      <c r="AC141" s="831">
        <f t="shared" si="47"/>
        <v>0</v>
      </c>
      <c r="AD141" s="831">
        <f t="shared" si="47"/>
        <v>0</v>
      </c>
      <c r="AE141" s="831">
        <f t="shared" si="47"/>
        <v>12419</v>
      </c>
      <c r="AF141" s="831">
        <f>AF142</f>
        <v>10419</v>
      </c>
      <c r="AG141" s="830"/>
      <c r="AH141" s="830"/>
      <c r="AI141" s="1107">
        <f>V142-Z142</f>
        <v>10419</v>
      </c>
      <c r="AJ141" s="956">
        <f>Z142+AF142</f>
        <v>47170</v>
      </c>
    </row>
    <row r="142" spans="1:36" s="921" customFormat="1" ht="150" customHeight="1">
      <c r="A142" s="918">
        <v>1</v>
      </c>
      <c r="B142" s="919" t="s">
        <v>1691</v>
      </c>
      <c r="C142" s="920"/>
      <c r="D142" s="992"/>
      <c r="E142" s="992"/>
      <c r="F142" s="854" t="s">
        <v>1692</v>
      </c>
      <c r="G142" s="854" t="s">
        <v>1693</v>
      </c>
      <c r="H142" s="1008">
        <v>80000</v>
      </c>
      <c r="I142" s="1008">
        <f>H142-2700-20000</f>
        <v>57300</v>
      </c>
      <c r="J142" s="916"/>
      <c r="K142" s="916"/>
      <c r="L142" s="916"/>
      <c r="M142" s="916"/>
      <c r="N142" s="916"/>
      <c r="O142" s="916"/>
      <c r="P142" s="916"/>
      <c r="Q142" s="916"/>
      <c r="R142" s="916"/>
      <c r="S142" s="916"/>
      <c r="T142" s="916"/>
      <c r="U142" s="1008">
        <f>80000-(80000*10/100)-2700</f>
        <v>69300</v>
      </c>
      <c r="V142" s="965">
        <f>U142-20000-2130</f>
        <v>47170</v>
      </c>
      <c r="W142" s="916"/>
      <c r="X142" s="916"/>
      <c r="Y142" s="912">
        <f>Z142+18000</f>
        <v>54751</v>
      </c>
      <c r="Z142" s="912">
        <v>36751</v>
      </c>
      <c r="AA142" s="912">
        <f>AB142+2000</f>
        <v>14700</v>
      </c>
      <c r="AB142" s="912">
        <v>12700</v>
      </c>
      <c r="AC142" s="916"/>
      <c r="AD142" s="916"/>
      <c r="AE142" s="912">
        <f>AF142+2000</f>
        <v>12419</v>
      </c>
      <c r="AF142" s="917">
        <v>10419</v>
      </c>
      <c r="AG142" s="916"/>
      <c r="AH142" s="830"/>
      <c r="AI142" s="992" t="s">
        <v>392</v>
      </c>
      <c r="AJ142" s="921" t="s">
        <v>1754</v>
      </c>
    </row>
    <row r="143" spans="1:36" s="956" customFormat="1" ht="30.2" customHeight="1">
      <c r="A143" s="869" t="s">
        <v>15</v>
      </c>
      <c r="B143" s="908" t="s">
        <v>365</v>
      </c>
      <c r="C143" s="828"/>
      <c r="D143" s="863"/>
      <c r="E143" s="863"/>
      <c r="F143" s="864"/>
      <c r="G143" s="864"/>
      <c r="H143" s="831">
        <f>H144</f>
        <v>11000</v>
      </c>
      <c r="I143" s="831">
        <f>I144</f>
        <v>11000</v>
      </c>
      <c r="J143" s="830">
        <f t="shared" ref="J143:AF143" si="48">J144</f>
        <v>0</v>
      </c>
      <c r="K143" s="830">
        <f t="shared" si="48"/>
        <v>0</v>
      </c>
      <c r="L143" s="830">
        <f t="shared" si="48"/>
        <v>0</v>
      </c>
      <c r="M143" s="830">
        <f t="shared" si="48"/>
        <v>0</v>
      </c>
      <c r="N143" s="830">
        <f t="shared" si="48"/>
        <v>0</v>
      </c>
      <c r="O143" s="830">
        <f t="shared" si="48"/>
        <v>0</v>
      </c>
      <c r="P143" s="830">
        <f t="shared" si="48"/>
        <v>0</v>
      </c>
      <c r="Q143" s="830">
        <f t="shared" si="48"/>
        <v>0</v>
      </c>
      <c r="R143" s="830">
        <f t="shared" si="48"/>
        <v>0</v>
      </c>
      <c r="S143" s="830">
        <f t="shared" si="48"/>
        <v>0</v>
      </c>
      <c r="T143" s="830">
        <f t="shared" si="48"/>
        <v>11000</v>
      </c>
      <c r="U143" s="830">
        <f t="shared" si="48"/>
        <v>9000</v>
      </c>
      <c r="V143" s="830">
        <f t="shared" si="48"/>
        <v>9000</v>
      </c>
      <c r="W143" s="830">
        <f t="shared" si="48"/>
        <v>0</v>
      </c>
      <c r="X143" s="830">
        <f t="shared" si="48"/>
        <v>0</v>
      </c>
      <c r="Y143" s="830">
        <f t="shared" si="48"/>
        <v>0</v>
      </c>
      <c r="Z143" s="830">
        <f t="shared" si="48"/>
        <v>0</v>
      </c>
      <c r="AA143" s="831">
        <f t="shared" si="48"/>
        <v>11000</v>
      </c>
      <c r="AB143" s="831">
        <f t="shared" si="48"/>
        <v>11000</v>
      </c>
      <c r="AC143" s="831">
        <f t="shared" si="48"/>
        <v>0</v>
      </c>
      <c r="AD143" s="831">
        <f t="shared" si="48"/>
        <v>0</v>
      </c>
      <c r="AE143" s="831">
        <f t="shared" si="48"/>
        <v>9000</v>
      </c>
      <c r="AF143" s="831">
        <f t="shared" si="48"/>
        <v>9000</v>
      </c>
      <c r="AG143" s="830"/>
      <c r="AH143" s="830"/>
      <c r="AI143" s="865"/>
    </row>
    <row r="144" spans="1:36" s="956" customFormat="1" ht="39.75" customHeight="1">
      <c r="A144" s="959">
        <v>1</v>
      </c>
      <c r="B144" s="839" t="s">
        <v>1723</v>
      </c>
      <c r="C144" s="828"/>
      <c r="D144" s="863"/>
      <c r="E144" s="863"/>
      <c r="F144" s="864"/>
      <c r="G144" s="830"/>
      <c r="H144" s="836">
        <f>I144</f>
        <v>11000</v>
      </c>
      <c r="I144" s="836">
        <v>11000</v>
      </c>
      <c r="J144" s="836"/>
      <c r="K144" s="836"/>
      <c r="L144" s="836"/>
      <c r="M144" s="836"/>
      <c r="N144" s="836"/>
      <c r="O144" s="836"/>
      <c r="P144" s="836"/>
      <c r="Q144" s="836"/>
      <c r="R144" s="836"/>
      <c r="S144" s="836"/>
      <c r="T144" s="836">
        <v>11000</v>
      </c>
      <c r="U144" s="836">
        <v>9000</v>
      </c>
      <c r="V144" s="836">
        <v>9000</v>
      </c>
      <c r="W144" s="830"/>
      <c r="X144" s="830"/>
      <c r="Y144" s="830"/>
      <c r="Z144" s="830">
        <v>0</v>
      </c>
      <c r="AA144" s="836">
        <f>AB144</f>
        <v>11000</v>
      </c>
      <c r="AB144" s="836">
        <v>11000</v>
      </c>
      <c r="AC144" s="830"/>
      <c r="AD144" s="830"/>
      <c r="AE144" s="836">
        <f>AF144</f>
        <v>9000</v>
      </c>
      <c r="AF144" s="836">
        <f>11000-2000</f>
        <v>9000</v>
      </c>
      <c r="AG144" s="830"/>
      <c r="AH144" s="830"/>
      <c r="AI144" s="1104" t="s">
        <v>1755</v>
      </c>
      <c r="AJ144" s="1009" t="s">
        <v>1756</v>
      </c>
    </row>
    <row r="145" spans="1:36" s="956" customFormat="1" ht="30.2" customHeight="1">
      <c r="A145" s="869" t="s">
        <v>271</v>
      </c>
      <c r="B145" s="908" t="s">
        <v>371</v>
      </c>
      <c r="C145" s="828"/>
      <c r="D145" s="863"/>
      <c r="E145" s="863"/>
      <c r="F145" s="864"/>
      <c r="G145" s="864"/>
      <c r="H145" s="831">
        <f t="shared" ref="H145:AE145" si="49">SUM(H146:H154)</f>
        <v>58890</v>
      </c>
      <c r="I145" s="831">
        <f t="shared" si="49"/>
        <v>48924</v>
      </c>
      <c r="J145" s="831">
        <f t="shared" si="49"/>
        <v>3086</v>
      </c>
      <c r="K145" s="831">
        <f t="shared" si="49"/>
        <v>0</v>
      </c>
      <c r="L145" s="831">
        <f t="shared" si="49"/>
        <v>0</v>
      </c>
      <c r="M145" s="831">
        <f t="shared" si="49"/>
        <v>0</v>
      </c>
      <c r="N145" s="831">
        <f t="shared" si="49"/>
        <v>0</v>
      </c>
      <c r="O145" s="831">
        <f t="shared" si="49"/>
        <v>0</v>
      </c>
      <c r="P145" s="831">
        <f t="shared" si="49"/>
        <v>0</v>
      </c>
      <c r="Q145" s="831">
        <f t="shared" si="49"/>
        <v>0</v>
      </c>
      <c r="R145" s="831">
        <f t="shared" si="49"/>
        <v>0</v>
      </c>
      <c r="S145" s="831">
        <f t="shared" si="49"/>
        <v>0</v>
      </c>
      <c r="T145" s="831">
        <f t="shared" si="49"/>
        <v>6000</v>
      </c>
      <c r="U145" s="831">
        <f t="shared" si="49"/>
        <v>43894</v>
      </c>
      <c r="V145" s="831">
        <f t="shared" si="49"/>
        <v>38814</v>
      </c>
      <c r="W145" s="831">
        <f t="shared" si="49"/>
        <v>0</v>
      </c>
      <c r="X145" s="831">
        <f t="shared" si="49"/>
        <v>0</v>
      </c>
      <c r="Y145" s="831">
        <f t="shared" si="49"/>
        <v>8070</v>
      </c>
      <c r="Z145" s="831">
        <f t="shared" si="49"/>
        <v>8070</v>
      </c>
      <c r="AA145" s="831">
        <f t="shared" si="49"/>
        <v>46980</v>
      </c>
      <c r="AB145" s="831">
        <f t="shared" si="49"/>
        <v>38814</v>
      </c>
      <c r="AC145" s="831">
        <f t="shared" si="49"/>
        <v>0</v>
      </c>
      <c r="AD145" s="831">
        <f t="shared" si="49"/>
        <v>0</v>
      </c>
      <c r="AE145" s="831">
        <f t="shared" si="49"/>
        <v>43894</v>
      </c>
      <c r="AF145" s="831">
        <f>SUM(AF146:AF154)</f>
        <v>38814</v>
      </c>
      <c r="AG145" s="830"/>
      <c r="AH145" s="830"/>
      <c r="AI145" s="830"/>
    </row>
    <row r="146" spans="1:36" s="956" customFormat="1" ht="47.25">
      <c r="A146" s="959">
        <v>1</v>
      </c>
      <c r="B146" s="920" t="s">
        <v>1724</v>
      </c>
      <c r="C146" s="828"/>
      <c r="D146" s="863"/>
      <c r="E146" s="863"/>
      <c r="F146" s="829" t="s">
        <v>383</v>
      </c>
      <c r="G146" s="854" t="s">
        <v>1725</v>
      </c>
      <c r="H146" s="883">
        <v>14990</v>
      </c>
      <c r="I146" s="883">
        <f>H146-3086</f>
        <v>11904</v>
      </c>
      <c r="J146" s="830">
        <v>3086</v>
      </c>
      <c r="K146" s="830"/>
      <c r="L146" s="830"/>
      <c r="M146" s="830"/>
      <c r="N146" s="830"/>
      <c r="O146" s="830"/>
      <c r="P146" s="830"/>
      <c r="Q146" s="830"/>
      <c r="R146" s="830"/>
      <c r="S146" s="830"/>
      <c r="T146" s="830"/>
      <c r="U146" s="836">
        <v>11904</v>
      </c>
      <c r="V146" s="836">
        <v>11904</v>
      </c>
      <c r="W146" s="830"/>
      <c r="X146" s="830"/>
      <c r="Y146" s="830"/>
      <c r="Z146" s="830"/>
      <c r="AA146" s="836">
        <v>14990</v>
      </c>
      <c r="AB146" s="836">
        <v>11904</v>
      </c>
      <c r="AC146" s="835"/>
      <c r="AD146" s="835"/>
      <c r="AE146" s="836">
        <f>AF146</f>
        <v>11904</v>
      </c>
      <c r="AF146" s="836">
        <v>11904</v>
      </c>
      <c r="AG146" s="830"/>
      <c r="AH146" s="830"/>
      <c r="AI146" s="830"/>
    </row>
    <row r="147" spans="1:36" s="956" customFormat="1" ht="56.25">
      <c r="A147" s="959">
        <v>2</v>
      </c>
      <c r="B147" s="920" t="s">
        <v>736</v>
      </c>
      <c r="C147" s="828"/>
      <c r="D147" s="863"/>
      <c r="E147" s="863"/>
      <c r="F147" s="829" t="s">
        <v>383</v>
      </c>
      <c r="G147" s="854" t="s">
        <v>739</v>
      </c>
      <c r="H147" s="883">
        <f>T147</f>
        <v>6000</v>
      </c>
      <c r="I147" s="883">
        <f>H147-1450</f>
        <v>4550</v>
      </c>
      <c r="J147" s="830"/>
      <c r="K147" s="830"/>
      <c r="L147" s="830"/>
      <c r="M147" s="830"/>
      <c r="N147" s="830"/>
      <c r="O147" s="830"/>
      <c r="P147" s="830"/>
      <c r="Q147" s="830"/>
      <c r="R147" s="830"/>
      <c r="S147" s="830"/>
      <c r="T147" s="836">
        <v>6000</v>
      </c>
      <c r="U147" s="836">
        <v>6000</v>
      </c>
      <c r="V147" s="836">
        <v>4550</v>
      </c>
      <c r="W147" s="830"/>
      <c r="X147" s="830"/>
      <c r="Y147" s="830"/>
      <c r="Z147" s="830"/>
      <c r="AA147" s="836">
        <v>6000</v>
      </c>
      <c r="AB147" s="836">
        <v>4550</v>
      </c>
      <c r="AC147" s="835"/>
      <c r="AD147" s="835"/>
      <c r="AE147" s="836">
        <v>6000</v>
      </c>
      <c r="AF147" s="836">
        <v>4550</v>
      </c>
      <c r="AG147" s="830"/>
      <c r="AH147" s="830"/>
      <c r="AI147" s="830"/>
    </row>
    <row r="148" spans="1:36" s="956" customFormat="1" ht="47.25">
      <c r="A148" s="959">
        <v>3</v>
      </c>
      <c r="B148" s="920" t="s">
        <v>1726</v>
      </c>
      <c r="C148" s="828"/>
      <c r="D148" s="863"/>
      <c r="E148" s="863"/>
      <c r="F148" s="829" t="s">
        <v>383</v>
      </c>
      <c r="G148" s="854" t="s">
        <v>1727</v>
      </c>
      <c r="H148" s="883">
        <v>14000</v>
      </c>
      <c r="I148" s="883">
        <f>H148-3630</f>
        <v>10370</v>
      </c>
      <c r="J148" s="830"/>
      <c r="K148" s="830"/>
      <c r="L148" s="830"/>
      <c r="M148" s="830"/>
      <c r="N148" s="830"/>
      <c r="O148" s="830"/>
      <c r="P148" s="830"/>
      <c r="Q148" s="830"/>
      <c r="R148" s="830"/>
      <c r="S148" s="830"/>
      <c r="T148" s="836"/>
      <c r="U148" s="836">
        <v>14000</v>
      </c>
      <c r="V148" s="836">
        <v>10370</v>
      </c>
      <c r="W148" s="830"/>
      <c r="X148" s="830"/>
      <c r="Y148" s="830"/>
      <c r="Z148" s="830"/>
      <c r="AA148" s="836">
        <v>14000</v>
      </c>
      <c r="AB148" s="836">
        <v>10370</v>
      </c>
      <c r="AC148" s="835"/>
      <c r="AD148" s="835"/>
      <c r="AE148" s="836">
        <v>14000</v>
      </c>
      <c r="AF148" s="836">
        <v>10370</v>
      </c>
      <c r="AG148" s="830"/>
      <c r="AH148" s="830"/>
      <c r="AI148" s="830"/>
    </row>
    <row r="149" spans="1:36" s="956" customFormat="1" ht="31.7" customHeight="1">
      <c r="A149" s="959">
        <v>4</v>
      </c>
      <c r="B149" s="920" t="s">
        <v>1728</v>
      </c>
      <c r="C149" s="828"/>
      <c r="D149" s="863"/>
      <c r="E149" s="863"/>
      <c r="F149" s="829" t="s">
        <v>383</v>
      </c>
      <c r="G149" s="854" t="s">
        <v>1729</v>
      </c>
      <c r="H149" s="883">
        <v>4000</v>
      </c>
      <c r="I149" s="883">
        <v>3700</v>
      </c>
      <c r="J149" s="830"/>
      <c r="K149" s="830"/>
      <c r="L149" s="830"/>
      <c r="M149" s="830"/>
      <c r="N149" s="830"/>
      <c r="O149" s="830"/>
      <c r="P149" s="830"/>
      <c r="Q149" s="830"/>
      <c r="R149" s="830"/>
      <c r="S149" s="830"/>
      <c r="T149" s="836"/>
      <c r="U149" s="836">
        <v>2350</v>
      </c>
      <c r="V149" s="836">
        <v>2350</v>
      </c>
      <c r="W149" s="830"/>
      <c r="X149" s="830"/>
      <c r="Y149" s="883">
        <f>Z149</f>
        <v>1350</v>
      </c>
      <c r="Z149" s="883">
        <v>1350</v>
      </c>
      <c r="AA149" s="836">
        <f>AB149</f>
        <v>2350</v>
      </c>
      <c r="AB149" s="836">
        <f>I149-Z149</f>
        <v>2350</v>
      </c>
      <c r="AC149" s="835"/>
      <c r="AD149" s="835"/>
      <c r="AE149" s="836">
        <f>AF149</f>
        <v>2350</v>
      </c>
      <c r="AF149" s="836">
        <v>2350</v>
      </c>
      <c r="AG149" s="830"/>
      <c r="AH149" s="830"/>
      <c r="AI149" s="1275" t="s">
        <v>1730</v>
      </c>
    </row>
    <row r="150" spans="1:36" s="956" customFormat="1" ht="31.5">
      <c r="A150" s="959">
        <v>5</v>
      </c>
      <c r="B150" s="920" t="s">
        <v>1731</v>
      </c>
      <c r="C150" s="828"/>
      <c r="D150" s="863"/>
      <c r="E150" s="863"/>
      <c r="F150" s="829" t="s">
        <v>383</v>
      </c>
      <c r="G150" s="854" t="s">
        <v>1732</v>
      </c>
      <c r="H150" s="883">
        <v>4000</v>
      </c>
      <c r="I150" s="883">
        <v>3700</v>
      </c>
      <c r="J150" s="830"/>
      <c r="K150" s="830"/>
      <c r="L150" s="830"/>
      <c r="M150" s="830"/>
      <c r="N150" s="830"/>
      <c r="O150" s="830"/>
      <c r="P150" s="830"/>
      <c r="Q150" s="830"/>
      <c r="R150" s="830"/>
      <c r="S150" s="830"/>
      <c r="T150" s="836"/>
      <c r="U150" s="836">
        <v>2350</v>
      </c>
      <c r="V150" s="836">
        <v>2350</v>
      </c>
      <c r="W150" s="830"/>
      <c r="X150" s="830"/>
      <c r="Y150" s="883">
        <f t="shared" ref="Y150:Y154" si="50">Z150</f>
        <v>1350</v>
      </c>
      <c r="Z150" s="883">
        <v>1350</v>
      </c>
      <c r="AA150" s="836">
        <f t="shared" ref="AA150:AA154" si="51">AB150</f>
        <v>2350</v>
      </c>
      <c r="AB150" s="836">
        <f t="shared" ref="AB150:AB153" si="52">I150-Z150</f>
        <v>2350</v>
      </c>
      <c r="AC150" s="835"/>
      <c r="AD150" s="835"/>
      <c r="AE150" s="836">
        <f t="shared" ref="AE150:AE153" si="53">AF150</f>
        <v>2350</v>
      </c>
      <c r="AF150" s="836">
        <v>2350</v>
      </c>
      <c r="AG150" s="830"/>
      <c r="AH150" s="830"/>
      <c r="AI150" s="1276"/>
    </row>
    <row r="151" spans="1:36" s="956" customFormat="1" ht="31.5">
      <c r="A151" s="959">
        <v>6</v>
      </c>
      <c r="B151" s="920" t="s">
        <v>1733</v>
      </c>
      <c r="C151" s="828"/>
      <c r="D151" s="863"/>
      <c r="E151" s="863"/>
      <c r="F151" s="829" t="s">
        <v>383</v>
      </c>
      <c r="G151" s="854" t="s">
        <v>1734</v>
      </c>
      <c r="H151" s="883">
        <v>4000</v>
      </c>
      <c r="I151" s="883">
        <v>3700</v>
      </c>
      <c r="J151" s="830"/>
      <c r="K151" s="830"/>
      <c r="L151" s="830"/>
      <c r="M151" s="830"/>
      <c r="N151" s="830"/>
      <c r="O151" s="830"/>
      <c r="P151" s="830"/>
      <c r="Q151" s="830"/>
      <c r="R151" s="830"/>
      <c r="S151" s="830"/>
      <c r="T151" s="836"/>
      <c r="U151" s="836">
        <v>2350</v>
      </c>
      <c r="V151" s="836">
        <v>2350</v>
      </c>
      <c r="W151" s="830"/>
      <c r="X151" s="830"/>
      <c r="Y151" s="883">
        <f t="shared" si="50"/>
        <v>1350</v>
      </c>
      <c r="Z151" s="883">
        <v>1350</v>
      </c>
      <c r="AA151" s="836">
        <f t="shared" si="51"/>
        <v>2350</v>
      </c>
      <c r="AB151" s="836">
        <f t="shared" si="52"/>
        <v>2350</v>
      </c>
      <c r="AC151" s="835"/>
      <c r="AD151" s="835"/>
      <c r="AE151" s="836">
        <f t="shared" si="53"/>
        <v>2350</v>
      </c>
      <c r="AF151" s="836">
        <v>2350</v>
      </c>
      <c r="AG151" s="830"/>
      <c r="AH151" s="830"/>
      <c r="AI151" s="1276"/>
    </row>
    <row r="152" spans="1:36" s="956" customFormat="1" ht="31.5">
      <c r="A152" s="959">
        <v>7</v>
      </c>
      <c r="B152" s="920" t="s">
        <v>1735</v>
      </c>
      <c r="C152" s="828"/>
      <c r="D152" s="863"/>
      <c r="E152" s="863"/>
      <c r="F152" s="829" t="s">
        <v>383</v>
      </c>
      <c r="G152" s="854" t="s">
        <v>1736</v>
      </c>
      <c r="H152" s="883">
        <v>4000</v>
      </c>
      <c r="I152" s="883">
        <v>3700</v>
      </c>
      <c r="J152" s="830"/>
      <c r="K152" s="830"/>
      <c r="L152" s="830"/>
      <c r="M152" s="830"/>
      <c r="N152" s="830"/>
      <c r="O152" s="830"/>
      <c r="P152" s="830"/>
      <c r="Q152" s="830"/>
      <c r="R152" s="830"/>
      <c r="S152" s="830"/>
      <c r="T152" s="836"/>
      <c r="U152" s="836">
        <v>2350</v>
      </c>
      <c r="V152" s="836">
        <v>2350</v>
      </c>
      <c r="W152" s="830"/>
      <c r="X152" s="830"/>
      <c r="Y152" s="883">
        <f t="shared" si="50"/>
        <v>1350</v>
      </c>
      <c r="Z152" s="883">
        <v>1350</v>
      </c>
      <c r="AA152" s="836">
        <f t="shared" si="51"/>
        <v>2350</v>
      </c>
      <c r="AB152" s="836">
        <f t="shared" si="52"/>
        <v>2350</v>
      </c>
      <c r="AC152" s="835"/>
      <c r="AD152" s="835"/>
      <c r="AE152" s="836">
        <f t="shared" si="53"/>
        <v>2350</v>
      </c>
      <c r="AF152" s="836">
        <v>2350</v>
      </c>
      <c r="AG152" s="830"/>
      <c r="AH152" s="830"/>
      <c r="AI152" s="1276"/>
    </row>
    <row r="153" spans="1:36" s="956" customFormat="1" ht="31.5">
      <c r="A153" s="959">
        <v>8</v>
      </c>
      <c r="B153" s="920" t="s">
        <v>1737</v>
      </c>
      <c r="C153" s="828"/>
      <c r="D153" s="863"/>
      <c r="E153" s="863"/>
      <c r="F153" s="829" t="s">
        <v>383</v>
      </c>
      <c r="G153" s="854" t="s">
        <v>1738</v>
      </c>
      <c r="H153" s="883">
        <v>4000</v>
      </c>
      <c r="I153" s="883">
        <v>3700</v>
      </c>
      <c r="J153" s="830"/>
      <c r="K153" s="830"/>
      <c r="L153" s="830"/>
      <c r="M153" s="830"/>
      <c r="N153" s="830"/>
      <c r="O153" s="830"/>
      <c r="P153" s="830"/>
      <c r="Q153" s="830"/>
      <c r="R153" s="830"/>
      <c r="S153" s="830"/>
      <c r="T153" s="836"/>
      <c r="U153" s="836">
        <v>2350</v>
      </c>
      <c r="V153" s="836">
        <v>2350</v>
      </c>
      <c r="W153" s="830"/>
      <c r="X153" s="830"/>
      <c r="Y153" s="883">
        <f t="shared" si="50"/>
        <v>1350</v>
      </c>
      <c r="Z153" s="883">
        <v>1350</v>
      </c>
      <c r="AA153" s="836">
        <f t="shared" si="51"/>
        <v>2350</v>
      </c>
      <c r="AB153" s="836">
        <f t="shared" si="52"/>
        <v>2350</v>
      </c>
      <c r="AC153" s="835"/>
      <c r="AD153" s="835"/>
      <c r="AE153" s="836">
        <f t="shared" si="53"/>
        <v>2350</v>
      </c>
      <c r="AF153" s="836">
        <v>2350</v>
      </c>
      <c r="AG153" s="830"/>
      <c r="AH153" s="830"/>
      <c r="AI153" s="1277"/>
    </row>
    <row r="154" spans="1:36" s="956" customFormat="1" ht="37.5">
      <c r="A154" s="959">
        <v>9</v>
      </c>
      <c r="B154" s="920" t="s">
        <v>1739</v>
      </c>
      <c r="C154" s="828"/>
      <c r="D154" s="863"/>
      <c r="E154" s="863"/>
      <c r="F154" s="829" t="s">
        <v>383</v>
      </c>
      <c r="G154" s="854" t="s">
        <v>1740</v>
      </c>
      <c r="H154" s="883">
        <v>3900</v>
      </c>
      <c r="I154" s="883">
        <v>3600</v>
      </c>
      <c r="J154" s="830"/>
      <c r="K154" s="830"/>
      <c r="L154" s="830"/>
      <c r="M154" s="830"/>
      <c r="N154" s="830"/>
      <c r="O154" s="830"/>
      <c r="P154" s="830"/>
      <c r="Q154" s="830"/>
      <c r="R154" s="830"/>
      <c r="S154" s="830"/>
      <c r="T154" s="836"/>
      <c r="U154" s="836">
        <v>240</v>
      </c>
      <c r="V154" s="836">
        <v>240</v>
      </c>
      <c r="W154" s="830"/>
      <c r="X154" s="830"/>
      <c r="Y154" s="883">
        <f t="shared" si="50"/>
        <v>1320</v>
      </c>
      <c r="Z154" s="883">
        <v>1320</v>
      </c>
      <c r="AA154" s="836">
        <f t="shared" si="51"/>
        <v>240</v>
      </c>
      <c r="AB154" s="836">
        <f>I154-Z154-2020-20</f>
        <v>240</v>
      </c>
      <c r="AC154" s="835"/>
      <c r="AD154" s="835"/>
      <c r="AE154" s="836">
        <f>AF154</f>
        <v>240</v>
      </c>
      <c r="AF154" s="836">
        <v>240</v>
      </c>
      <c r="AG154" s="830"/>
      <c r="AH154" s="830"/>
      <c r="AI154" s="991" t="s">
        <v>1741</v>
      </c>
    </row>
    <row r="155" spans="1:36" s="956" customFormat="1" ht="30.2" customHeight="1">
      <c r="A155" s="869" t="s">
        <v>277</v>
      </c>
      <c r="B155" s="908" t="s">
        <v>1744</v>
      </c>
      <c r="C155" s="828"/>
      <c r="D155" s="863"/>
      <c r="E155" s="863"/>
      <c r="F155" s="864"/>
      <c r="G155" s="864"/>
      <c r="H155" s="831">
        <f>SUM(H156:H157)</f>
        <v>17000</v>
      </c>
      <c r="I155" s="831">
        <f t="shared" ref="I155:AF155" si="54">SUM(I156:I157)</f>
        <v>12284</v>
      </c>
      <c r="J155" s="831">
        <f t="shared" si="54"/>
        <v>0</v>
      </c>
      <c r="K155" s="831">
        <f t="shared" si="54"/>
        <v>0</v>
      </c>
      <c r="L155" s="831">
        <f t="shared" si="54"/>
        <v>0</v>
      </c>
      <c r="M155" s="831">
        <f t="shared" si="54"/>
        <v>0</v>
      </c>
      <c r="N155" s="831">
        <f t="shared" si="54"/>
        <v>0</v>
      </c>
      <c r="O155" s="831">
        <f t="shared" si="54"/>
        <v>0</v>
      </c>
      <c r="P155" s="831">
        <f t="shared" si="54"/>
        <v>0</v>
      </c>
      <c r="Q155" s="831">
        <f t="shared" si="54"/>
        <v>0</v>
      </c>
      <c r="R155" s="831">
        <f t="shared" si="54"/>
        <v>0</v>
      </c>
      <c r="S155" s="831">
        <f t="shared" si="54"/>
        <v>0</v>
      </c>
      <c r="T155" s="831">
        <f t="shared" si="54"/>
        <v>0</v>
      </c>
      <c r="U155" s="831">
        <f t="shared" si="54"/>
        <v>17000</v>
      </c>
      <c r="V155" s="831">
        <f t="shared" si="54"/>
        <v>12284</v>
      </c>
      <c r="W155" s="831">
        <f t="shared" si="54"/>
        <v>0</v>
      </c>
      <c r="X155" s="831">
        <f t="shared" si="54"/>
        <v>0</v>
      </c>
      <c r="Y155" s="831">
        <f t="shared" si="54"/>
        <v>0</v>
      </c>
      <c r="Z155" s="831">
        <f t="shared" si="54"/>
        <v>0</v>
      </c>
      <c r="AA155" s="831">
        <f t="shared" si="54"/>
        <v>17000</v>
      </c>
      <c r="AB155" s="831">
        <f t="shared" si="54"/>
        <v>12284</v>
      </c>
      <c r="AC155" s="831">
        <f t="shared" si="54"/>
        <v>0</v>
      </c>
      <c r="AD155" s="831">
        <f t="shared" si="54"/>
        <v>0</v>
      </c>
      <c r="AE155" s="831">
        <f t="shared" si="54"/>
        <v>17000</v>
      </c>
      <c r="AF155" s="831">
        <f t="shared" si="54"/>
        <v>12284</v>
      </c>
      <c r="AG155" s="830"/>
      <c r="AH155" s="830"/>
      <c r="AI155" s="865"/>
    </row>
    <row r="156" spans="1:36" s="956" customFormat="1" ht="37.5">
      <c r="A156" s="959">
        <v>1</v>
      </c>
      <c r="B156" s="920" t="s">
        <v>1745</v>
      </c>
      <c r="C156" s="828"/>
      <c r="D156" s="863"/>
      <c r="E156" s="863"/>
      <c r="F156" s="829"/>
      <c r="G156" s="829" t="s">
        <v>1746</v>
      </c>
      <c r="H156" s="883">
        <v>7000</v>
      </c>
      <c r="I156" s="883">
        <f>H156-2500</f>
        <v>4500</v>
      </c>
      <c r="J156" s="830"/>
      <c r="K156" s="830"/>
      <c r="L156" s="830"/>
      <c r="M156" s="830"/>
      <c r="N156" s="830"/>
      <c r="O156" s="830"/>
      <c r="P156" s="830"/>
      <c r="Q156" s="830"/>
      <c r="R156" s="830"/>
      <c r="S156" s="830"/>
      <c r="T156" s="836"/>
      <c r="U156" s="836">
        <v>7000</v>
      </c>
      <c r="V156" s="836">
        <v>4500</v>
      </c>
      <c r="W156" s="830"/>
      <c r="X156" s="830"/>
      <c r="Y156" s="830"/>
      <c r="Z156" s="830"/>
      <c r="AA156" s="883">
        <v>7000</v>
      </c>
      <c r="AB156" s="883">
        <f>AA156-2500</f>
        <v>4500</v>
      </c>
      <c r="AC156" s="835"/>
      <c r="AD156" s="835"/>
      <c r="AE156" s="883">
        <v>7000</v>
      </c>
      <c r="AF156" s="883">
        <f>AE156-2500</f>
        <v>4500</v>
      </c>
      <c r="AG156" s="830"/>
      <c r="AH156" s="830"/>
      <c r="AI156" s="865"/>
    </row>
    <row r="157" spans="1:36" s="956" customFormat="1" ht="37.5">
      <c r="A157" s="959">
        <v>2</v>
      </c>
      <c r="B157" s="920" t="s">
        <v>1747</v>
      </c>
      <c r="C157" s="828"/>
      <c r="D157" s="863"/>
      <c r="E157" s="863"/>
      <c r="F157" s="829"/>
      <c r="G157" s="829" t="s">
        <v>1748</v>
      </c>
      <c r="H157" s="883">
        <v>10000</v>
      </c>
      <c r="I157" s="883">
        <f>H157-2216</f>
        <v>7784</v>
      </c>
      <c r="J157" s="830"/>
      <c r="K157" s="830"/>
      <c r="L157" s="830"/>
      <c r="M157" s="830"/>
      <c r="N157" s="830"/>
      <c r="O157" s="830"/>
      <c r="P157" s="830"/>
      <c r="Q157" s="830"/>
      <c r="R157" s="830"/>
      <c r="S157" s="830"/>
      <c r="T157" s="836"/>
      <c r="U157" s="836">
        <v>10000</v>
      </c>
      <c r="V157" s="836">
        <v>7784</v>
      </c>
      <c r="W157" s="830"/>
      <c r="X157" s="830"/>
      <c r="Y157" s="830"/>
      <c r="Z157" s="830"/>
      <c r="AA157" s="883">
        <v>10000</v>
      </c>
      <c r="AB157" s="883">
        <f>AA157-2216</f>
        <v>7784</v>
      </c>
      <c r="AC157" s="835"/>
      <c r="AD157" s="835"/>
      <c r="AE157" s="883">
        <v>10000</v>
      </c>
      <c r="AF157" s="883">
        <f>AB157</f>
        <v>7784</v>
      </c>
      <c r="AG157" s="830"/>
      <c r="AH157" s="830"/>
      <c r="AI157" s="1105">
        <f>AB157-AF157</f>
        <v>0</v>
      </c>
      <c r="AJ157" s="970" t="s">
        <v>1757</v>
      </c>
    </row>
    <row r="158" spans="1:36" s="956" customFormat="1" ht="30.2" customHeight="1">
      <c r="A158" s="869" t="s">
        <v>1081</v>
      </c>
      <c r="B158" s="908" t="s">
        <v>1749</v>
      </c>
      <c r="C158" s="828"/>
      <c r="D158" s="863"/>
      <c r="E158" s="863"/>
      <c r="F158" s="864"/>
      <c r="G158" s="864"/>
      <c r="H158" s="831">
        <f t="shared" ref="H158:AE158" si="55">SUM(H160:H163)</f>
        <v>271000</v>
      </c>
      <c r="I158" s="831">
        <f t="shared" si="55"/>
        <v>271000</v>
      </c>
      <c r="J158" s="831">
        <f t="shared" si="55"/>
        <v>0</v>
      </c>
      <c r="K158" s="831">
        <f t="shared" si="55"/>
        <v>0</v>
      </c>
      <c r="L158" s="831">
        <f t="shared" si="55"/>
        <v>0</v>
      </c>
      <c r="M158" s="831">
        <f t="shared" si="55"/>
        <v>0</v>
      </c>
      <c r="N158" s="831">
        <f t="shared" si="55"/>
        <v>0</v>
      </c>
      <c r="O158" s="831">
        <f t="shared" si="55"/>
        <v>0</v>
      </c>
      <c r="P158" s="831">
        <f t="shared" si="55"/>
        <v>0</v>
      </c>
      <c r="Q158" s="831">
        <f t="shared" si="55"/>
        <v>0</v>
      </c>
      <c r="R158" s="831">
        <f t="shared" si="55"/>
        <v>0</v>
      </c>
      <c r="S158" s="831">
        <f t="shared" si="55"/>
        <v>0</v>
      </c>
      <c r="T158" s="831">
        <f t="shared" si="55"/>
        <v>0</v>
      </c>
      <c r="U158" s="831">
        <f t="shared" si="55"/>
        <v>240187.3</v>
      </c>
      <c r="V158" s="831">
        <f t="shared" si="55"/>
        <v>22827.3</v>
      </c>
      <c r="W158" s="831">
        <f t="shared" si="55"/>
        <v>0</v>
      </c>
      <c r="X158" s="831">
        <f t="shared" si="55"/>
        <v>0</v>
      </c>
      <c r="Y158" s="831">
        <f t="shared" si="55"/>
        <v>179881</v>
      </c>
      <c r="Z158" s="831">
        <f t="shared" si="55"/>
        <v>179881</v>
      </c>
      <c r="AA158" s="831">
        <f t="shared" si="55"/>
        <v>66479</v>
      </c>
      <c r="AB158" s="831">
        <f t="shared" si="55"/>
        <v>29000</v>
      </c>
      <c r="AC158" s="831">
        <f t="shared" si="55"/>
        <v>0</v>
      </c>
      <c r="AD158" s="831">
        <f t="shared" si="55"/>
        <v>0</v>
      </c>
      <c r="AE158" s="831">
        <f t="shared" si="55"/>
        <v>60306.3</v>
      </c>
      <c r="AF158" s="831">
        <f>SUM(AF160:AF163)</f>
        <v>22827.3</v>
      </c>
      <c r="AG158" s="830"/>
      <c r="AH158" s="830"/>
      <c r="AI158" s="865"/>
    </row>
    <row r="159" spans="1:36" s="956" customFormat="1" ht="38.1" customHeight="1">
      <c r="A159" s="959">
        <v>1</v>
      </c>
      <c r="B159" s="1115" t="s">
        <v>1794</v>
      </c>
      <c r="C159" s="828"/>
      <c r="D159" s="863"/>
      <c r="E159" s="863"/>
      <c r="F159" s="864"/>
      <c r="G159" s="864"/>
      <c r="H159" s="831"/>
      <c r="I159" s="831"/>
      <c r="J159" s="831"/>
      <c r="K159" s="831"/>
      <c r="L159" s="831"/>
      <c r="M159" s="831"/>
      <c r="N159" s="831"/>
      <c r="O159" s="831"/>
      <c r="P159" s="831"/>
      <c r="Q159" s="831"/>
      <c r="R159" s="831"/>
      <c r="S159" s="831"/>
      <c r="T159" s="831"/>
      <c r="U159" s="831"/>
      <c r="V159" s="831"/>
      <c r="W159" s="831"/>
      <c r="X159" s="831"/>
      <c r="Y159" s="831"/>
      <c r="Z159" s="831"/>
      <c r="AA159" s="831"/>
      <c r="AB159" s="831"/>
      <c r="AC159" s="831"/>
      <c r="AD159" s="831"/>
      <c r="AE159" s="831"/>
      <c r="AF159" s="831"/>
      <c r="AG159" s="830"/>
      <c r="AH159" s="830"/>
      <c r="AI159" s="865"/>
    </row>
    <row r="160" spans="1:36" s="1017" customFormat="1" ht="37.35" customHeight="1">
      <c r="A160" s="967" t="s">
        <v>245</v>
      </c>
      <c r="B160" s="1010" t="s">
        <v>275</v>
      </c>
      <c r="C160" s="1011"/>
      <c r="D160" s="1012"/>
      <c r="E160" s="1012"/>
      <c r="F160" s="971"/>
      <c r="G160" s="1013" t="s">
        <v>276</v>
      </c>
      <c r="H160" s="1014">
        <v>247000</v>
      </c>
      <c r="I160" s="1014">
        <v>247000</v>
      </c>
      <c r="J160" s="968"/>
      <c r="K160" s="968"/>
      <c r="L160" s="968"/>
      <c r="M160" s="968"/>
      <c r="N160" s="968"/>
      <c r="O160" s="968"/>
      <c r="P160" s="968"/>
      <c r="Q160" s="968"/>
      <c r="R160" s="968"/>
      <c r="S160" s="968"/>
      <c r="T160" s="968"/>
      <c r="U160" s="1015">
        <f>217360+V160</f>
        <v>222360</v>
      </c>
      <c r="V160" s="1015">
        <v>5000</v>
      </c>
      <c r="W160" s="968"/>
      <c r="X160" s="968"/>
      <c r="Y160" s="968">
        <v>179881</v>
      </c>
      <c r="Z160" s="968">
        <v>179881</v>
      </c>
      <c r="AA160" s="968">
        <f>37479+AB160</f>
        <v>42479</v>
      </c>
      <c r="AB160" s="968">
        <v>5000</v>
      </c>
      <c r="AC160" s="968"/>
      <c r="AD160" s="968"/>
      <c r="AE160" s="968">
        <f>37479+AF160</f>
        <v>42479</v>
      </c>
      <c r="AF160" s="968">
        <v>5000</v>
      </c>
      <c r="AG160" s="1016"/>
      <c r="AH160" s="1016"/>
      <c r="AI160" s="1106">
        <f>Z160+AA160</f>
        <v>222360</v>
      </c>
      <c r="AJ160" s="1017" t="s">
        <v>1769</v>
      </c>
    </row>
    <row r="161" spans="1:36" s="1017" customFormat="1" ht="33.950000000000003" customHeight="1">
      <c r="A161" s="967">
        <v>2</v>
      </c>
      <c r="B161" s="1113" t="s">
        <v>1792</v>
      </c>
      <c r="C161" s="1011"/>
      <c r="D161" s="1012"/>
      <c r="E161" s="1012"/>
      <c r="F161" s="971"/>
      <c r="G161" s="1013"/>
      <c r="H161" s="1014"/>
      <c r="I161" s="1014"/>
      <c r="J161" s="968"/>
      <c r="K161" s="968"/>
      <c r="L161" s="968"/>
      <c r="M161" s="968"/>
      <c r="N161" s="968"/>
      <c r="O161" s="968"/>
      <c r="P161" s="968"/>
      <c r="Q161" s="968"/>
      <c r="R161" s="968"/>
      <c r="S161" s="968"/>
      <c r="T161" s="968"/>
      <c r="U161" s="1015"/>
      <c r="V161" s="1015"/>
      <c r="W161" s="968"/>
      <c r="X161" s="968"/>
      <c r="Y161" s="968"/>
      <c r="Z161" s="968"/>
      <c r="AA161" s="968"/>
      <c r="AB161" s="968"/>
      <c r="AC161" s="968"/>
      <c r="AD161" s="968"/>
      <c r="AE161" s="968"/>
      <c r="AF161" s="968"/>
      <c r="AG161" s="1016"/>
      <c r="AH161" s="1016"/>
      <c r="AI161" s="1112"/>
    </row>
    <row r="162" spans="1:36" s="1017" customFormat="1" ht="47.25">
      <c r="A162" s="967" t="s">
        <v>245</v>
      </c>
      <c r="B162" s="1114" t="s">
        <v>1770</v>
      </c>
      <c r="C162" s="1011"/>
      <c r="D162" s="1012"/>
      <c r="E162" s="1012"/>
      <c r="F162" s="971"/>
      <c r="G162" s="971" t="s">
        <v>1793</v>
      </c>
      <c r="H162" s="968">
        <v>10000</v>
      </c>
      <c r="I162" s="968">
        <v>10000</v>
      </c>
      <c r="J162" s="968"/>
      <c r="K162" s="968"/>
      <c r="L162" s="968"/>
      <c r="M162" s="968"/>
      <c r="N162" s="968"/>
      <c r="O162" s="968"/>
      <c r="P162" s="968"/>
      <c r="Q162" s="968"/>
      <c r="R162" s="968"/>
      <c r="S162" s="968"/>
      <c r="T162" s="968"/>
      <c r="U162" s="968">
        <v>6000</v>
      </c>
      <c r="V162" s="968">
        <v>6000</v>
      </c>
      <c r="W162" s="968"/>
      <c r="X162" s="968"/>
      <c r="Y162" s="968"/>
      <c r="Z162" s="968"/>
      <c r="AA162" s="968">
        <v>10000</v>
      </c>
      <c r="AB162" s="968">
        <v>10000</v>
      </c>
      <c r="AC162" s="968"/>
      <c r="AD162" s="968"/>
      <c r="AE162" s="968">
        <f>AF162</f>
        <v>6000</v>
      </c>
      <c r="AF162" s="968">
        <f>5000+1000</f>
        <v>6000</v>
      </c>
      <c r="AG162" s="1016"/>
      <c r="AH162" s="1016"/>
      <c r="AI162" s="1271" t="s">
        <v>1771</v>
      </c>
    </row>
    <row r="163" spans="1:36" s="1017" customFormat="1" ht="33">
      <c r="A163" s="967" t="s">
        <v>245</v>
      </c>
      <c r="B163" s="1114" t="s">
        <v>1772</v>
      </c>
      <c r="C163" s="1011"/>
      <c r="D163" s="1012"/>
      <c r="E163" s="1012"/>
      <c r="F163" s="971"/>
      <c r="G163" s="971"/>
      <c r="H163" s="968">
        <v>14000</v>
      </c>
      <c r="I163" s="968">
        <v>14000</v>
      </c>
      <c r="J163" s="968"/>
      <c r="K163" s="968"/>
      <c r="L163" s="968"/>
      <c r="M163" s="968"/>
      <c r="N163" s="968"/>
      <c r="O163" s="968"/>
      <c r="P163" s="968"/>
      <c r="Q163" s="968"/>
      <c r="R163" s="968"/>
      <c r="S163" s="968"/>
      <c r="T163" s="968"/>
      <c r="U163" s="968">
        <f>V163</f>
        <v>11827.3</v>
      </c>
      <c r="V163" s="968">
        <f>AF163</f>
        <v>11827.3</v>
      </c>
      <c r="W163" s="968"/>
      <c r="X163" s="968"/>
      <c r="Y163" s="968"/>
      <c r="Z163" s="968"/>
      <c r="AA163" s="968">
        <v>14000</v>
      </c>
      <c r="AB163" s="968">
        <v>14000</v>
      </c>
      <c r="AC163" s="968"/>
      <c r="AD163" s="968"/>
      <c r="AE163" s="968">
        <f>AF163</f>
        <v>11827.3</v>
      </c>
      <c r="AF163" s="968">
        <v>11827.3</v>
      </c>
      <c r="AG163" s="1016"/>
      <c r="AH163" s="1016"/>
      <c r="AI163" s="1272"/>
    </row>
    <row r="164" spans="1:36" s="1025" customFormat="1" ht="27" customHeight="1">
      <c r="A164" s="1018" t="s">
        <v>1360</v>
      </c>
      <c r="B164" s="1019" t="s">
        <v>1641</v>
      </c>
      <c r="C164" s="1020"/>
      <c r="D164" s="1021"/>
      <c r="E164" s="1021"/>
      <c r="F164" s="1022"/>
      <c r="G164" s="1022"/>
      <c r="H164" s="1005">
        <f t="shared" ref="H164:AE164" si="56">H165+H167</f>
        <v>48000</v>
      </c>
      <c r="I164" s="1005">
        <f t="shared" si="56"/>
        <v>32804</v>
      </c>
      <c r="J164" s="1005">
        <f t="shared" si="56"/>
        <v>0</v>
      </c>
      <c r="K164" s="1005">
        <f t="shared" si="56"/>
        <v>0</v>
      </c>
      <c r="L164" s="1005">
        <f t="shared" si="56"/>
        <v>0</v>
      </c>
      <c r="M164" s="1005">
        <f t="shared" si="56"/>
        <v>0</v>
      </c>
      <c r="N164" s="1005">
        <f t="shared" si="56"/>
        <v>0</v>
      </c>
      <c r="O164" s="1005">
        <f t="shared" si="56"/>
        <v>0</v>
      </c>
      <c r="P164" s="1005">
        <f t="shared" si="56"/>
        <v>0</v>
      </c>
      <c r="Q164" s="1005">
        <f t="shared" si="56"/>
        <v>0</v>
      </c>
      <c r="R164" s="1005">
        <f t="shared" si="56"/>
        <v>0</v>
      </c>
      <c r="S164" s="1005">
        <f t="shared" si="56"/>
        <v>0</v>
      </c>
      <c r="T164" s="1005">
        <f t="shared" si="56"/>
        <v>0</v>
      </c>
      <c r="U164" s="1005">
        <f t="shared" si="56"/>
        <v>44750</v>
      </c>
      <c r="V164" s="1005">
        <f t="shared" si="56"/>
        <v>30700</v>
      </c>
      <c r="W164" s="1005">
        <f t="shared" si="56"/>
        <v>0</v>
      </c>
      <c r="X164" s="1005">
        <f t="shared" si="56"/>
        <v>0</v>
      </c>
      <c r="Y164" s="1005">
        <f t="shared" si="56"/>
        <v>3250</v>
      </c>
      <c r="Z164" s="1005">
        <f t="shared" si="56"/>
        <v>0</v>
      </c>
      <c r="AA164" s="1005">
        <f t="shared" si="56"/>
        <v>38000</v>
      </c>
      <c r="AB164" s="1005">
        <f t="shared" si="56"/>
        <v>32804</v>
      </c>
      <c r="AC164" s="1005">
        <f t="shared" si="56"/>
        <v>0</v>
      </c>
      <c r="AD164" s="1005">
        <f t="shared" si="56"/>
        <v>0</v>
      </c>
      <c r="AE164" s="1005">
        <f t="shared" si="56"/>
        <v>36000</v>
      </c>
      <c r="AF164" s="1005">
        <f>AF165+AF167</f>
        <v>30700</v>
      </c>
      <c r="AG164" s="1023"/>
      <c r="AH164" s="1023"/>
      <c r="AI164" s="1024"/>
    </row>
    <row r="165" spans="1:36" s="956" customFormat="1" ht="30.2" customHeight="1">
      <c r="A165" s="869" t="s">
        <v>13</v>
      </c>
      <c r="B165" s="908" t="s">
        <v>366</v>
      </c>
      <c r="C165" s="828"/>
      <c r="D165" s="863"/>
      <c r="E165" s="863"/>
      <c r="F165" s="864"/>
      <c r="G165" s="864"/>
      <c r="H165" s="831">
        <f>H166</f>
        <v>5000</v>
      </c>
      <c r="I165" s="831">
        <f t="shared" ref="I165:AF165" si="57">I166</f>
        <v>2717</v>
      </c>
      <c r="J165" s="831">
        <f t="shared" si="57"/>
        <v>0</v>
      </c>
      <c r="K165" s="831">
        <f t="shared" si="57"/>
        <v>0</v>
      </c>
      <c r="L165" s="831">
        <f t="shared" si="57"/>
        <v>0</v>
      </c>
      <c r="M165" s="831">
        <f t="shared" si="57"/>
        <v>0</v>
      </c>
      <c r="N165" s="831">
        <f t="shared" si="57"/>
        <v>0</v>
      </c>
      <c r="O165" s="831">
        <f t="shared" si="57"/>
        <v>0</v>
      </c>
      <c r="P165" s="831">
        <f t="shared" si="57"/>
        <v>0</v>
      </c>
      <c r="Q165" s="831">
        <f t="shared" si="57"/>
        <v>0</v>
      </c>
      <c r="R165" s="831">
        <f t="shared" si="57"/>
        <v>0</v>
      </c>
      <c r="S165" s="831">
        <f t="shared" si="57"/>
        <v>0</v>
      </c>
      <c r="T165" s="831">
        <f t="shared" si="57"/>
        <v>0</v>
      </c>
      <c r="U165" s="831">
        <f t="shared" si="57"/>
        <v>5000</v>
      </c>
      <c r="V165" s="831">
        <f t="shared" si="57"/>
        <v>2700</v>
      </c>
      <c r="W165" s="831">
        <f t="shared" si="57"/>
        <v>0</v>
      </c>
      <c r="X165" s="831">
        <f t="shared" si="57"/>
        <v>0</v>
      </c>
      <c r="Y165" s="831">
        <f t="shared" si="57"/>
        <v>0</v>
      </c>
      <c r="Z165" s="831">
        <f t="shared" si="57"/>
        <v>0</v>
      </c>
      <c r="AA165" s="831">
        <f t="shared" si="57"/>
        <v>5000</v>
      </c>
      <c r="AB165" s="831">
        <f t="shared" si="57"/>
        <v>2717</v>
      </c>
      <c r="AC165" s="831">
        <f t="shared" si="57"/>
        <v>0</v>
      </c>
      <c r="AD165" s="831">
        <f t="shared" si="57"/>
        <v>0</v>
      </c>
      <c r="AE165" s="831">
        <f t="shared" si="57"/>
        <v>5000</v>
      </c>
      <c r="AF165" s="831">
        <f t="shared" si="57"/>
        <v>2700</v>
      </c>
      <c r="AG165" s="830"/>
      <c r="AH165" s="830"/>
      <c r="AI165" s="865"/>
    </row>
    <row r="166" spans="1:36" s="956" customFormat="1" ht="53.45" customHeight="1">
      <c r="A166" s="959">
        <v>1</v>
      </c>
      <c r="B166" s="920" t="s">
        <v>1742</v>
      </c>
      <c r="C166" s="828"/>
      <c r="D166" s="863"/>
      <c r="E166" s="863"/>
      <c r="F166" s="829"/>
      <c r="G166" s="854" t="s">
        <v>1743</v>
      </c>
      <c r="H166" s="836">
        <v>5000</v>
      </c>
      <c r="I166" s="836">
        <f>H166-2283</f>
        <v>2717</v>
      </c>
      <c r="J166" s="831"/>
      <c r="K166" s="831"/>
      <c r="L166" s="831"/>
      <c r="M166" s="831"/>
      <c r="N166" s="831"/>
      <c r="O166" s="831"/>
      <c r="P166" s="831"/>
      <c r="Q166" s="831"/>
      <c r="R166" s="831"/>
      <c r="S166" s="831"/>
      <c r="T166" s="836"/>
      <c r="U166" s="836">
        <v>5000</v>
      </c>
      <c r="V166" s="836">
        <v>2700</v>
      </c>
      <c r="W166" s="836"/>
      <c r="X166" s="831"/>
      <c r="Y166" s="831"/>
      <c r="Z166" s="831"/>
      <c r="AA166" s="836">
        <v>5000</v>
      </c>
      <c r="AB166" s="836">
        <f>AA166-2283</f>
        <v>2717</v>
      </c>
      <c r="AC166" s="836"/>
      <c r="AD166" s="836"/>
      <c r="AE166" s="836">
        <v>5000</v>
      </c>
      <c r="AF166" s="836">
        <v>2700</v>
      </c>
      <c r="AG166" s="830"/>
      <c r="AH166" s="830"/>
      <c r="AI166" s="865"/>
    </row>
    <row r="167" spans="1:36" s="956" customFormat="1" ht="30.2" customHeight="1">
      <c r="A167" s="869" t="s">
        <v>15</v>
      </c>
      <c r="B167" s="908" t="s">
        <v>370</v>
      </c>
      <c r="C167" s="828"/>
      <c r="D167" s="863"/>
      <c r="E167" s="863"/>
      <c r="F167" s="864"/>
      <c r="G167" s="864"/>
      <c r="H167" s="831">
        <f t="shared" ref="H167:AE167" si="58">SUM(H168:H171)</f>
        <v>43000</v>
      </c>
      <c r="I167" s="831">
        <f t="shared" si="58"/>
        <v>30087</v>
      </c>
      <c r="J167" s="831">
        <f t="shared" si="58"/>
        <v>0</v>
      </c>
      <c r="K167" s="831">
        <f t="shared" si="58"/>
        <v>0</v>
      </c>
      <c r="L167" s="831">
        <f t="shared" si="58"/>
        <v>0</v>
      </c>
      <c r="M167" s="831">
        <f t="shared" si="58"/>
        <v>0</v>
      </c>
      <c r="N167" s="831">
        <f t="shared" si="58"/>
        <v>0</v>
      </c>
      <c r="O167" s="831">
        <f t="shared" si="58"/>
        <v>0</v>
      </c>
      <c r="P167" s="831">
        <f t="shared" si="58"/>
        <v>0</v>
      </c>
      <c r="Q167" s="831">
        <f t="shared" si="58"/>
        <v>0</v>
      </c>
      <c r="R167" s="831">
        <f t="shared" si="58"/>
        <v>0</v>
      </c>
      <c r="S167" s="831">
        <f t="shared" si="58"/>
        <v>0</v>
      </c>
      <c r="T167" s="831">
        <f t="shared" si="58"/>
        <v>0</v>
      </c>
      <c r="U167" s="831">
        <f t="shared" si="58"/>
        <v>39750</v>
      </c>
      <c r="V167" s="831">
        <f t="shared" si="58"/>
        <v>28000</v>
      </c>
      <c r="W167" s="831">
        <f t="shared" si="58"/>
        <v>0</v>
      </c>
      <c r="X167" s="831">
        <f t="shared" si="58"/>
        <v>0</v>
      </c>
      <c r="Y167" s="831">
        <f t="shared" si="58"/>
        <v>3250</v>
      </c>
      <c r="Z167" s="831">
        <f t="shared" si="58"/>
        <v>0</v>
      </c>
      <c r="AA167" s="831">
        <f t="shared" si="58"/>
        <v>33000</v>
      </c>
      <c r="AB167" s="831">
        <f t="shared" si="58"/>
        <v>30087</v>
      </c>
      <c r="AC167" s="831">
        <f t="shared" si="58"/>
        <v>0</v>
      </c>
      <c r="AD167" s="831">
        <f t="shared" si="58"/>
        <v>0</v>
      </c>
      <c r="AE167" s="831">
        <f t="shared" si="58"/>
        <v>31000</v>
      </c>
      <c r="AF167" s="831">
        <f>SUM(AF168:AF171)</f>
        <v>28000</v>
      </c>
      <c r="AG167" s="830"/>
      <c r="AH167" s="830"/>
      <c r="AI167" s="865"/>
    </row>
    <row r="168" spans="1:36" s="956" customFormat="1" ht="56.25">
      <c r="A168" s="959">
        <v>1</v>
      </c>
      <c r="B168" s="920" t="s">
        <v>775</v>
      </c>
      <c r="C168" s="828"/>
      <c r="D168" s="863"/>
      <c r="E168" s="863"/>
      <c r="F168" s="829"/>
      <c r="G168" s="829" t="s">
        <v>1750</v>
      </c>
      <c r="H168" s="883">
        <v>14000</v>
      </c>
      <c r="I168" s="883">
        <f>H168-2913</f>
        <v>11087</v>
      </c>
      <c r="J168" s="883"/>
      <c r="K168" s="883"/>
      <c r="L168" s="883"/>
      <c r="M168" s="883"/>
      <c r="N168" s="883"/>
      <c r="O168" s="883"/>
      <c r="P168" s="883"/>
      <c r="Q168" s="883"/>
      <c r="R168" s="883"/>
      <c r="S168" s="883"/>
      <c r="T168" s="883"/>
      <c r="U168" s="883">
        <v>14000</v>
      </c>
      <c r="V168" s="883">
        <v>11000</v>
      </c>
      <c r="W168" s="883"/>
      <c r="X168" s="883"/>
      <c r="Y168" s="883"/>
      <c r="Z168" s="883"/>
      <c r="AA168" s="883">
        <v>14000</v>
      </c>
      <c r="AB168" s="883">
        <v>11087</v>
      </c>
      <c r="AC168" s="883"/>
      <c r="AD168" s="883"/>
      <c r="AE168" s="883">
        <v>14000</v>
      </c>
      <c r="AF168" s="883">
        <v>11000</v>
      </c>
      <c r="AG168" s="830"/>
      <c r="AH168" s="830"/>
      <c r="AI168" s="865"/>
      <c r="AJ168" s="970">
        <v>11087</v>
      </c>
    </row>
    <row r="169" spans="1:36" s="956" customFormat="1" ht="37.5">
      <c r="A169" s="959">
        <v>2</v>
      </c>
      <c r="B169" s="920" t="s">
        <v>778</v>
      </c>
      <c r="C169" s="828"/>
      <c r="D169" s="863"/>
      <c r="E169" s="863"/>
      <c r="F169" s="829"/>
      <c r="G169" s="854"/>
      <c r="H169" s="836">
        <f>+I169</f>
        <v>9000</v>
      </c>
      <c r="I169" s="836">
        <v>9000</v>
      </c>
      <c r="J169" s="831"/>
      <c r="K169" s="831"/>
      <c r="L169" s="831"/>
      <c r="M169" s="831"/>
      <c r="N169" s="831"/>
      <c r="O169" s="831"/>
      <c r="P169" s="831"/>
      <c r="Q169" s="831"/>
      <c r="R169" s="831"/>
      <c r="S169" s="831"/>
      <c r="T169" s="836"/>
      <c r="U169" s="836">
        <v>9000</v>
      </c>
      <c r="V169" s="836">
        <f>AF169</f>
        <v>8000</v>
      </c>
      <c r="W169" s="831"/>
      <c r="X169" s="831"/>
      <c r="Y169" s="831"/>
      <c r="Z169" s="831"/>
      <c r="AA169" s="836">
        <f>+AB169</f>
        <v>9000</v>
      </c>
      <c r="AB169" s="836">
        <v>9000</v>
      </c>
      <c r="AC169" s="836"/>
      <c r="AD169" s="836"/>
      <c r="AE169" s="836">
        <f>+AF169</f>
        <v>8000</v>
      </c>
      <c r="AF169" s="836">
        <f>9000-1000</f>
        <v>8000</v>
      </c>
      <c r="AG169" s="830"/>
      <c r="AH169" s="830"/>
      <c r="AI169" s="865"/>
    </row>
    <row r="170" spans="1:36" s="956" customFormat="1" ht="56.25">
      <c r="A170" s="959">
        <v>3</v>
      </c>
      <c r="B170" s="920" t="s">
        <v>1751</v>
      </c>
      <c r="C170" s="828"/>
      <c r="D170" s="863"/>
      <c r="E170" s="863"/>
      <c r="F170" s="829"/>
      <c r="G170" s="854"/>
      <c r="H170" s="883">
        <f>I170</f>
        <v>8000</v>
      </c>
      <c r="I170" s="883">
        <v>8000</v>
      </c>
      <c r="J170" s="883"/>
      <c r="K170" s="883"/>
      <c r="L170" s="883"/>
      <c r="M170" s="883"/>
      <c r="N170" s="883"/>
      <c r="O170" s="883"/>
      <c r="P170" s="883"/>
      <c r="Q170" s="883"/>
      <c r="R170" s="883"/>
      <c r="S170" s="883"/>
      <c r="T170" s="883"/>
      <c r="U170" s="883">
        <v>8000</v>
      </c>
      <c r="V170" s="836">
        <f>AF170</f>
        <v>7000</v>
      </c>
      <c r="W170" s="883"/>
      <c r="X170" s="883"/>
      <c r="Y170" s="883"/>
      <c r="Z170" s="883"/>
      <c r="AA170" s="883">
        <f>AB170</f>
        <v>8000</v>
      </c>
      <c r="AB170" s="883">
        <v>8000</v>
      </c>
      <c r="AC170" s="883"/>
      <c r="AD170" s="883"/>
      <c r="AE170" s="883">
        <f>AF170</f>
        <v>7000</v>
      </c>
      <c r="AF170" s="883">
        <f>8000-1000</f>
        <v>7000</v>
      </c>
      <c r="AG170" s="830"/>
      <c r="AH170" s="830"/>
      <c r="AI170" s="865"/>
    </row>
    <row r="171" spans="1:36" s="956" customFormat="1" ht="54" customHeight="1">
      <c r="A171" s="959">
        <v>4</v>
      </c>
      <c r="B171" s="920" t="s">
        <v>769</v>
      </c>
      <c r="C171" s="828"/>
      <c r="D171" s="863"/>
      <c r="E171" s="863"/>
      <c r="F171" s="829" t="s">
        <v>605</v>
      </c>
      <c r="G171" s="854" t="s">
        <v>1752</v>
      </c>
      <c r="H171" s="883">
        <v>12000</v>
      </c>
      <c r="I171" s="883">
        <f>H171-10000</f>
        <v>2000</v>
      </c>
      <c r="J171" s="883"/>
      <c r="K171" s="883"/>
      <c r="L171" s="883"/>
      <c r="M171" s="883"/>
      <c r="N171" s="883"/>
      <c r="O171" s="883"/>
      <c r="P171" s="883"/>
      <c r="Q171" s="883"/>
      <c r="R171" s="883"/>
      <c r="S171" s="883"/>
      <c r="T171" s="883"/>
      <c r="U171" s="883">
        <v>8750</v>
      </c>
      <c r="V171" s="883">
        <v>2000</v>
      </c>
      <c r="W171" s="883"/>
      <c r="X171" s="883"/>
      <c r="Y171" s="883">
        <v>3250</v>
      </c>
      <c r="Z171" s="883">
        <v>0</v>
      </c>
      <c r="AA171" s="883">
        <f>AB171</f>
        <v>2000</v>
      </c>
      <c r="AB171" s="883">
        <v>2000</v>
      </c>
      <c r="AC171" s="883"/>
      <c r="AD171" s="883"/>
      <c r="AE171" s="883">
        <f>AF171</f>
        <v>2000</v>
      </c>
      <c r="AF171" s="883">
        <v>2000</v>
      </c>
      <c r="AG171" s="830"/>
      <c r="AH171" s="830"/>
      <c r="AI171" s="865"/>
    </row>
    <row r="172" spans="1:36" s="956" customFormat="1" ht="27" customHeight="1">
      <c r="A172" s="959"/>
      <c r="B172" s="920"/>
      <c r="C172" s="828"/>
      <c r="D172" s="863"/>
      <c r="E172" s="863"/>
      <c r="F172" s="829"/>
      <c r="G172" s="854"/>
      <c r="H172" s="883"/>
      <c r="I172" s="883"/>
      <c r="J172" s="883"/>
      <c r="K172" s="883"/>
      <c r="L172" s="883"/>
      <c r="M172" s="883"/>
      <c r="N172" s="883"/>
      <c r="O172" s="883"/>
      <c r="P172" s="883"/>
      <c r="Q172" s="883"/>
      <c r="R172" s="883"/>
      <c r="S172" s="883"/>
      <c r="T172" s="883"/>
      <c r="U172" s="883"/>
      <c r="V172" s="883"/>
      <c r="W172" s="883"/>
      <c r="X172" s="883"/>
      <c r="Y172" s="883"/>
      <c r="Z172" s="883"/>
      <c r="AA172" s="883"/>
      <c r="AB172" s="883"/>
      <c r="AC172" s="883"/>
      <c r="AD172" s="883"/>
      <c r="AE172" s="883"/>
      <c r="AF172" s="883"/>
      <c r="AG172" s="830"/>
      <c r="AH172" s="830"/>
      <c r="AI172" s="865"/>
    </row>
    <row r="173" spans="1:36" s="1031" customFormat="1" ht="45.75" customHeight="1">
      <c r="A173" s="1026" t="s">
        <v>1773</v>
      </c>
      <c r="B173" s="1026" t="s">
        <v>1774</v>
      </c>
      <c r="C173" s="1027"/>
      <c r="D173" s="1027"/>
      <c r="E173" s="1027"/>
      <c r="F173" s="1028"/>
      <c r="G173" s="1028"/>
      <c r="H173" s="1029">
        <f t="shared" ref="H173:AD173" si="59">H174+H194</f>
        <v>0</v>
      </c>
      <c r="I173" s="1029">
        <f t="shared" si="59"/>
        <v>0</v>
      </c>
      <c r="J173" s="1029">
        <f t="shared" si="59"/>
        <v>0</v>
      </c>
      <c r="K173" s="1029">
        <f t="shared" si="59"/>
        <v>0</v>
      </c>
      <c r="L173" s="1029">
        <f t="shared" si="59"/>
        <v>0</v>
      </c>
      <c r="M173" s="1029">
        <f t="shared" si="59"/>
        <v>0</v>
      </c>
      <c r="N173" s="1029">
        <f t="shared" si="59"/>
        <v>0</v>
      </c>
      <c r="O173" s="1029">
        <f t="shared" si="59"/>
        <v>0</v>
      </c>
      <c r="P173" s="1029">
        <f t="shared" si="59"/>
        <v>0</v>
      </c>
      <c r="Q173" s="1029">
        <f t="shared" si="59"/>
        <v>0</v>
      </c>
      <c r="R173" s="1029">
        <f t="shared" si="59"/>
        <v>0</v>
      </c>
      <c r="S173" s="1029">
        <f t="shared" si="59"/>
        <v>0</v>
      </c>
      <c r="T173" s="1029">
        <f t="shared" si="59"/>
        <v>0</v>
      </c>
      <c r="U173" s="1029">
        <f t="shared" si="59"/>
        <v>0</v>
      </c>
      <c r="V173" s="1029">
        <f t="shared" si="59"/>
        <v>0</v>
      </c>
      <c r="W173" s="1029">
        <f t="shared" si="59"/>
        <v>0</v>
      </c>
      <c r="X173" s="1029">
        <f t="shared" si="59"/>
        <v>0</v>
      </c>
      <c r="Y173" s="1029">
        <f t="shared" si="59"/>
        <v>0</v>
      </c>
      <c r="Z173" s="1029">
        <f t="shared" si="59"/>
        <v>0</v>
      </c>
      <c r="AA173" s="1029">
        <f t="shared" si="59"/>
        <v>0</v>
      </c>
      <c r="AB173" s="1029">
        <f t="shared" si="59"/>
        <v>0</v>
      </c>
      <c r="AC173" s="1029">
        <f t="shared" si="59"/>
        <v>0</v>
      </c>
      <c r="AD173" s="1029">
        <f t="shared" si="59"/>
        <v>0</v>
      </c>
      <c r="AE173" s="1029">
        <f>AF173</f>
        <v>6130</v>
      </c>
      <c r="AF173" s="1029">
        <v>6130</v>
      </c>
      <c r="AG173" s="1027"/>
      <c r="AH173" s="1030"/>
      <c r="AI173" s="1108">
        <f>AF173-AI172</f>
        <v>6130</v>
      </c>
    </row>
    <row r="174" spans="1:36" ht="25.5" customHeight="1">
      <c r="A174" s="120"/>
      <c r="B174" s="120"/>
      <c r="C174" s="120"/>
      <c r="D174" s="120"/>
      <c r="E174" s="120"/>
      <c r="F174" s="921"/>
      <c r="G174" s="921"/>
      <c r="H174" s="120"/>
      <c r="I174" s="120"/>
      <c r="J174" s="120"/>
      <c r="K174" s="120"/>
      <c r="L174" s="120"/>
      <c r="M174" s="120"/>
      <c r="N174" s="120"/>
      <c r="O174" s="120"/>
      <c r="P174" s="120"/>
      <c r="Q174" s="120"/>
      <c r="R174" s="120"/>
      <c r="S174" s="120"/>
      <c r="T174" s="120"/>
      <c r="U174" s="120"/>
      <c r="V174" s="120"/>
      <c r="W174" s="120"/>
      <c r="X174" s="120"/>
      <c r="Y174" s="120"/>
      <c r="Z174" s="120"/>
      <c r="AA174" s="120"/>
      <c r="AB174" s="960"/>
      <c r="AC174" s="120"/>
      <c r="AD174" s="120"/>
      <c r="AE174" s="120"/>
      <c r="AF174" s="961"/>
      <c r="AG174" s="120"/>
      <c r="AH174" s="120"/>
      <c r="AI174" s="120"/>
    </row>
    <row r="175" spans="1:36" ht="25.5" customHeight="1">
      <c r="A175" s="120"/>
      <c r="B175" s="120"/>
      <c r="C175" s="120"/>
      <c r="D175" s="120"/>
      <c r="E175" s="120"/>
      <c r="F175" s="921"/>
      <c r="G175" s="921"/>
      <c r="H175" s="120"/>
      <c r="I175" s="120"/>
      <c r="J175" s="120"/>
      <c r="K175" s="120"/>
      <c r="L175" s="120"/>
      <c r="M175" s="120"/>
      <c r="N175" s="120"/>
      <c r="O175" s="120"/>
      <c r="P175" s="120"/>
      <c r="Q175" s="120"/>
      <c r="R175" s="120"/>
      <c r="S175" s="120"/>
      <c r="T175" s="120"/>
      <c r="U175" s="120"/>
      <c r="V175" s="120"/>
      <c r="W175" s="120"/>
      <c r="X175" s="120"/>
      <c r="Y175" s="120"/>
      <c r="Z175" s="120"/>
      <c r="AA175" s="120"/>
      <c r="AB175" s="960"/>
      <c r="AC175" s="120"/>
      <c r="AD175" s="120"/>
      <c r="AE175" s="120"/>
      <c r="AF175" s="961"/>
      <c r="AG175" s="120"/>
      <c r="AH175" s="120"/>
      <c r="AI175" s="120"/>
    </row>
    <row r="176" spans="1:36" ht="25.5" customHeight="1">
      <c r="A176" s="120"/>
      <c r="B176" s="120"/>
      <c r="C176" s="120"/>
      <c r="D176" s="120"/>
      <c r="E176" s="120"/>
      <c r="F176" s="921"/>
      <c r="G176" s="921"/>
      <c r="H176" s="120"/>
      <c r="I176" s="120"/>
      <c r="J176" s="120"/>
      <c r="K176" s="120"/>
      <c r="L176" s="120"/>
      <c r="M176" s="120"/>
      <c r="N176" s="120"/>
      <c r="O176" s="120"/>
      <c r="P176" s="120"/>
      <c r="Q176" s="120"/>
      <c r="R176" s="120"/>
      <c r="S176" s="120"/>
      <c r="T176" s="120"/>
      <c r="U176" s="120"/>
      <c r="V176" s="120"/>
      <c r="W176" s="120"/>
      <c r="X176" s="120"/>
      <c r="Y176" s="120"/>
      <c r="Z176" s="120"/>
      <c r="AA176" s="120"/>
      <c r="AB176" s="960"/>
      <c r="AC176" s="120"/>
      <c r="AD176" s="120"/>
      <c r="AE176" s="120"/>
      <c r="AF176" s="961"/>
      <c r="AG176" s="120"/>
      <c r="AH176" s="120"/>
      <c r="AI176" s="120"/>
    </row>
    <row r="177" spans="1:35" ht="25.5" customHeight="1">
      <c r="A177" s="120"/>
      <c r="B177" s="120"/>
      <c r="C177" s="120"/>
      <c r="D177" s="120"/>
      <c r="E177" s="120"/>
      <c r="F177" s="921"/>
      <c r="G177" s="921"/>
      <c r="H177" s="120"/>
      <c r="I177" s="120"/>
      <c r="J177" s="120"/>
      <c r="K177" s="120"/>
      <c r="L177" s="120"/>
      <c r="M177" s="120"/>
      <c r="N177" s="120"/>
      <c r="O177" s="120"/>
      <c r="P177" s="120"/>
      <c r="Q177" s="120"/>
      <c r="R177" s="120"/>
      <c r="S177" s="120"/>
      <c r="T177" s="120"/>
      <c r="U177" s="120"/>
      <c r="V177" s="120"/>
      <c r="W177" s="120"/>
      <c r="X177" s="120"/>
      <c r="Y177" s="120"/>
      <c r="Z177" s="120"/>
      <c r="AA177" s="120"/>
      <c r="AB177" s="960"/>
      <c r="AC177" s="120"/>
      <c r="AD177" s="120"/>
      <c r="AE177" s="120"/>
      <c r="AF177" s="961"/>
      <c r="AG177" s="120"/>
      <c r="AH177" s="120"/>
      <c r="AI177" s="120"/>
    </row>
    <row r="178" spans="1:35" ht="25.5" customHeight="1">
      <c r="A178" s="120"/>
      <c r="B178" s="120"/>
      <c r="C178" s="120"/>
      <c r="D178" s="120"/>
      <c r="E178" s="120"/>
      <c r="F178" s="921"/>
      <c r="G178" s="921"/>
      <c r="H178" s="120"/>
      <c r="I178" s="120"/>
      <c r="J178" s="120"/>
      <c r="K178" s="120"/>
      <c r="L178" s="120"/>
      <c r="M178" s="120"/>
      <c r="N178" s="120"/>
      <c r="O178" s="120"/>
      <c r="P178" s="120"/>
      <c r="Q178" s="120"/>
      <c r="R178" s="120"/>
      <c r="S178" s="120"/>
      <c r="T178" s="120"/>
      <c r="U178" s="120"/>
      <c r="V178" s="120"/>
      <c r="W178" s="120"/>
      <c r="X178" s="120"/>
      <c r="Y178" s="120"/>
      <c r="Z178" s="120"/>
      <c r="AA178" s="120"/>
      <c r="AB178" s="960"/>
      <c r="AC178" s="120"/>
      <c r="AD178" s="120"/>
      <c r="AE178" s="120"/>
      <c r="AF178" s="961"/>
      <c r="AG178" s="120"/>
      <c r="AH178" s="120"/>
      <c r="AI178" s="120"/>
    </row>
    <row r="179" spans="1:35" ht="25.5" customHeight="1">
      <c r="A179" s="120"/>
      <c r="B179" s="120"/>
      <c r="C179" s="120"/>
      <c r="D179" s="120"/>
      <c r="E179" s="120"/>
      <c r="F179" s="921"/>
      <c r="G179" s="921"/>
      <c r="H179" s="120"/>
      <c r="I179" s="120"/>
      <c r="J179" s="120"/>
      <c r="K179" s="120"/>
      <c r="L179" s="120"/>
      <c r="M179" s="120"/>
      <c r="N179" s="120"/>
      <c r="O179" s="120"/>
      <c r="P179" s="120"/>
      <c r="Q179" s="120"/>
      <c r="R179" s="120"/>
      <c r="S179" s="120"/>
      <c r="T179" s="120"/>
      <c r="U179" s="120"/>
      <c r="V179" s="120"/>
      <c r="W179" s="120"/>
      <c r="X179" s="120"/>
      <c r="Y179" s="120"/>
      <c r="Z179" s="120"/>
      <c r="AA179" s="120"/>
      <c r="AB179" s="960"/>
      <c r="AC179" s="120"/>
      <c r="AD179" s="120"/>
      <c r="AE179" s="120"/>
      <c r="AF179" s="961"/>
      <c r="AG179" s="120"/>
      <c r="AH179" s="120"/>
      <c r="AI179" s="120"/>
    </row>
    <row r="180" spans="1:35" ht="25.5" customHeight="1">
      <c r="A180" s="120"/>
      <c r="B180" s="120"/>
      <c r="C180" s="120"/>
      <c r="D180" s="120"/>
      <c r="E180" s="120"/>
      <c r="F180" s="921"/>
      <c r="G180" s="921"/>
      <c r="H180" s="120"/>
      <c r="I180" s="120"/>
      <c r="J180" s="120"/>
      <c r="K180" s="120"/>
      <c r="L180" s="120"/>
      <c r="M180" s="120"/>
      <c r="N180" s="120"/>
      <c r="O180" s="120"/>
      <c r="P180" s="120"/>
      <c r="Q180" s="120"/>
      <c r="R180" s="120"/>
      <c r="S180" s="120"/>
      <c r="T180" s="120"/>
      <c r="U180" s="120"/>
      <c r="V180" s="120"/>
      <c r="W180" s="120"/>
      <c r="X180" s="120"/>
      <c r="Y180" s="120"/>
      <c r="Z180" s="120"/>
      <c r="AA180" s="120"/>
      <c r="AB180" s="960"/>
      <c r="AC180" s="120"/>
      <c r="AD180" s="120"/>
      <c r="AE180" s="120"/>
      <c r="AF180" s="961"/>
      <c r="AG180" s="120"/>
      <c r="AH180" s="120"/>
      <c r="AI180" s="120"/>
    </row>
    <row r="181" spans="1:35" ht="25.5" customHeight="1">
      <c r="A181" s="120"/>
      <c r="B181" s="120"/>
      <c r="C181" s="120"/>
      <c r="D181" s="120"/>
      <c r="E181" s="120"/>
      <c r="F181" s="921"/>
      <c r="G181" s="921"/>
      <c r="H181" s="120"/>
      <c r="I181" s="120"/>
      <c r="J181" s="120"/>
      <c r="K181" s="120"/>
      <c r="L181" s="120"/>
      <c r="M181" s="120"/>
      <c r="N181" s="120"/>
      <c r="O181" s="120"/>
      <c r="P181" s="120"/>
      <c r="Q181" s="120"/>
      <c r="R181" s="120"/>
      <c r="S181" s="120"/>
      <c r="T181" s="120"/>
      <c r="U181" s="120"/>
      <c r="V181" s="120"/>
      <c r="W181" s="120"/>
      <c r="X181" s="120"/>
      <c r="Y181" s="120"/>
      <c r="Z181" s="120"/>
      <c r="AA181" s="120"/>
      <c r="AB181" s="960"/>
      <c r="AC181" s="120"/>
      <c r="AD181" s="120"/>
      <c r="AE181" s="120"/>
      <c r="AF181" s="961"/>
      <c r="AG181" s="120"/>
      <c r="AH181" s="120"/>
      <c r="AI181" s="120"/>
    </row>
    <row r="182" spans="1:35" ht="25.5" customHeight="1">
      <c r="A182" s="120"/>
      <c r="B182" s="120"/>
      <c r="C182" s="120"/>
      <c r="D182" s="120"/>
      <c r="E182" s="120"/>
      <c r="F182" s="921"/>
      <c r="G182" s="921"/>
      <c r="H182" s="120"/>
      <c r="I182" s="120"/>
      <c r="J182" s="120"/>
      <c r="K182" s="120"/>
      <c r="L182" s="120"/>
      <c r="M182" s="120"/>
      <c r="N182" s="120"/>
      <c r="O182" s="120"/>
      <c r="P182" s="120"/>
      <c r="Q182" s="120"/>
      <c r="R182" s="120"/>
      <c r="S182" s="120"/>
      <c r="T182" s="120"/>
      <c r="U182" s="120"/>
      <c r="V182" s="120"/>
      <c r="W182" s="120"/>
      <c r="X182" s="120"/>
      <c r="Y182" s="120"/>
      <c r="Z182" s="120"/>
      <c r="AA182" s="120"/>
      <c r="AB182" s="960"/>
      <c r="AC182" s="120"/>
      <c r="AD182" s="120"/>
      <c r="AE182" s="120"/>
      <c r="AF182" s="961"/>
      <c r="AG182" s="120"/>
      <c r="AH182" s="120"/>
      <c r="AI182" s="120"/>
    </row>
    <row r="183" spans="1:35" ht="25.5" customHeight="1">
      <c r="A183" s="120"/>
      <c r="B183" s="120"/>
      <c r="C183" s="120"/>
      <c r="D183" s="120"/>
      <c r="E183" s="120"/>
      <c r="F183" s="921"/>
      <c r="G183" s="921"/>
      <c r="H183" s="120"/>
      <c r="I183" s="120"/>
      <c r="J183" s="120"/>
      <c r="K183" s="120"/>
      <c r="L183" s="120"/>
      <c r="M183" s="120"/>
      <c r="N183" s="120"/>
      <c r="O183" s="120"/>
      <c r="P183" s="120"/>
      <c r="Q183" s="120"/>
      <c r="R183" s="120"/>
      <c r="S183" s="120"/>
      <c r="T183" s="120"/>
      <c r="U183" s="120"/>
      <c r="V183" s="120"/>
      <c r="W183" s="120"/>
      <c r="X183" s="120"/>
      <c r="Y183" s="120"/>
      <c r="Z183" s="120"/>
      <c r="AA183" s="120"/>
      <c r="AB183" s="960"/>
      <c r="AC183" s="120"/>
      <c r="AD183" s="120"/>
      <c r="AE183" s="120"/>
      <c r="AF183" s="961"/>
      <c r="AG183" s="120"/>
      <c r="AH183" s="120"/>
      <c r="AI183" s="120"/>
    </row>
    <row r="184" spans="1:35" ht="25.5" customHeight="1">
      <c r="A184" s="120"/>
      <c r="B184" s="120"/>
      <c r="C184" s="120"/>
      <c r="D184" s="120"/>
      <c r="E184" s="120"/>
      <c r="F184" s="921"/>
      <c r="G184" s="921"/>
      <c r="H184" s="120"/>
      <c r="I184" s="120"/>
      <c r="J184" s="120"/>
      <c r="K184" s="120"/>
      <c r="L184" s="120"/>
      <c r="M184" s="120"/>
      <c r="N184" s="120"/>
      <c r="O184" s="120"/>
      <c r="P184" s="120"/>
      <c r="Q184" s="120"/>
      <c r="R184" s="120"/>
      <c r="S184" s="120"/>
      <c r="T184" s="120"/>
      <c r="U184" s="120"/>
      <c r="V184" s="120"/>
      <c r="W184" s="120"/>
      <c r="X184" s="120"/>
      <c r="Y184" s="120"/>
      <c r="Z184" s="120"/>
      <c r="AA184" s="120"/>
      <c r="AB184" s="960"/>
      <c r="AC184" s="120"/>
      <c r="AD184" s="120"/>
      <c r="AE184" s="120"/>
      <c r="AF184" s="961"/>
      <c r="AG184" s="120"/>
      <c r="AH184" s="120"/>
      <c r="AI184" s="120"/>
    </row>
    <row r="185" spans="1:35" ht="25.5" customHeight="1">
      <c r="A185" s="120"/>
      <c r="B185" s="120"/>
      <c r="C185" s="120"/>
      <c r="D185" s="120"/>
      <c r="E185" s="120"/>
      <c r="F185" s="921"/>
      <c r="G185" s="921"/>
      <c r="H185" s="120"/>
      <c r="I185" s="120"/>
      <c r="J185" s="120"/>
      <c r="K185" s="120"/>
      <c r="L185" s="120"/>
      <c r="M185" s="120"/>
      <c r="N185" s="120"/>
      <c r="O185" s="120"/>
      <c r="P185" s="120"/>
      <c r="Q185" s="120"/>
      <c r="R185" s="120"/>
      <c r="S185" s="120"/>
      <c r="T185" s="120"/>
      <c r="U185" s="120"/>
      <c r="V185" s="120"/>
      <c r="W185" s="120"/>
      <c r="X185" s="120"/>
      <c r="Y185" s="120"/>
      <c r="Z185" s="120"/>
      <c r="AA185" s="120"/>
      <c r="AB185" s="960"/>
      <c r="AC185" s="120"/>
      <c r="AD185" s="120"/>
      <c r="AE185" s="120"/>
      <c r="AF185" s="961"/>
      <c r="AG185" s="120"/>
      <c r="AH185" s="120"/>
      <c r="AI185" s="120"/>
    </row>
    <row r="186" spans="1:35" ht="25.5" customHeight="1">
      <c r="A186" s="120"/>
      <c r="B186" s="120"/>
      <c r="C186" s="120"/>
      <c r="D186" s="120"/>
      <c r="E186" s="120"/>
      <c r="F186" s="921"/>
      <c r="G186" s="921"/>
      <c r="H186" s="120"/>
      <c r="I186" s="120"/>
      <c r="J186" s="120"/>
      <c r="K186" s="120"/>
      <c r="L186" s="120"/>
      <c r="M186" s="120"/>
      <c r="N186" s="120"/>
      <c r="O186" s="120"/>
      <c r="P186" s="120"/>
      <c r="Q186" s="120"/>
      <c r="R186" s="120"/>
      <c r="S186" s="120"/>
      <c r="T186" s="120"/>
      <c r="U186" s="120"/>
      <c r="V186" s="120"/>
      <c r="W186" s="120"/>
      <c r="X186" s="120"/>
      <c r="Y186" s="120"/>
      <c r="Z186" s="120"/>
      <c r="AA186" s="120"/>
      <c r="AB186" s="960"/>
      <c r="AC186" s="120"/>
      <c r="AD186" s="120"/>
      <c r="AE186" s="120"/>
      <c r="AF186" s="961"/>
      <c r="AG186" s="120"/>
      <c r="AH186" s="120"/>
      <c r="AI186" s="120"/>
    </row>
    <row r="187" spans="1:35" ht="25.5" customHeight="1">
      <c r="A187" s="120"/>
      <c r="B187" s="120"/>
      <c r="C187" s="120"/>
      <c r="D187" s="120"/>
      <c r="E187" s="120"/>
      <c r="F187" s="921"/>
      <c r="G187" s="921"/>
      <c r="H187" s="120"/>
      <c r="I187" s="120"/>
      <c r="J187" s="120"/>
      <c r="K187" s="120"/>
      <c r="L187" s="120"/>
      <c r="M187" s="120"/>
      <c r="N187" s="120"/>
      <c r="O187" s="120"/>
      <c r="P187" s="120"/>
      <c r="Q187" s="120"/>
      <c r="R187" s="120"/>
      <c r="S187" s="120"/>
      <c r="T187" s="120"/>
      <c r="U187" s="120"/>
      <c r="V187" s="120"/>
      <c r="W187" s="120"/>
      <c r="X187" s="120"/>
      <c r="Y187" s="120"/>
      <c r="Z187" s="120"/>
      <c r="AA187" s="120"/>
      <c r="AB187" s="960"/>
      <c r="AC187" s="120"/>
      <c r="AD187" s="120"/>
      <c r="AE187" s="120"/>
      <c r="AF187" s="961"/>
      <c r="AG187" s="120"/>
      <c r="AH187" s="120"/>
      <c r="AI187" s="120"/>
    </row>
    <row r="188" spans="1:35" ht="25.5" customHeight="1">
      <c r="A188" s="120"/>
      <c r="B188" s="120"/>
      <c r="C188" s="120"/>
      <c r="D188" s="120"/>
      <c r="E188" s="120"/>
      <c r="F188" s="921"/>
      <c r="G188" s="921"/>
      <c r="H188" s="120"/>
      <c r="I188" s="120"/>
      <c r="J188" s="120"/>
      <c r="K188" s="120"/>
      <c r="L188" s="120"/>
      <c r="M188" s="120"/>
      <c r="N188" s="120"/>
      <c r="O188" s="120"/>
      <c r="P188" s="120"/>
      <c r="Q188" s="120"/>
      <c r="R188" s="120"/>
      <c r="S188" s="120"/>
      <c r="T188" s="120"/>
      <c r="U188" s="120"/>
      <c r="V188" s="120"/>
      <c r="W188" s="120"/>
      <c r="X188" s="120"/>
      <c r="Y188" s="120"/>
      <c r="Z188" s="120"/>
      <c r="AA188" s="120"/>
      <c r="AB188" s="960"/>
      <c r="AC188" s="120"/>
      <c r="AD188" s="120"/>
      <c r="AE188" s="120"/>
      <c r="AF188" s="961"/>
      <c r="AG188" s="120"/>
      <c r="AH188" s="120"/>
      <c r="AI188" s="120"/>
    </row>
    <row r="189" spans="1:35" ht="25.5" customHeight="1">
      <c r="A189" s="120"/>
      <c r="B189" s="120"/>
      <c r="C189" s="120"/>
      <c r="D189" s="120"/>
      <c r="E189" s="120"/>
      <c r="F189" s="921"/>
      <c r="G189" s="921"/>
      <c r="H189" s="120"/>
      <c r="I189" s="120"/>
      <c r="J189" s="120"/>
      <c r="K189" s="120"/>
      <c r="L189" s="120"/>
      <c r="M189" s="120"/>
      <c r="N189" s="120"/>
      <c r="O189" s="120"/>
      <c r="P189" s="120"/>
      <c r="Q189" s="120"/>
      <c r="R189" s="120"/>
      <c r="S189" s="120"/>
      <c r="T189" s="120"/>
      <c r="U189" s="120"/>
      <c r="V189" s="120"/>
      <c r="W189" s="120"/>
      <c r="X189" s="120"/>
      <c r="Y189" s="120"/>
      <c r="Z189" s="120"/>
      <c r="AA189" s="120"/>
      <c r="AB189" s="960"/>
      <c r="AC189" s="120"/>
      <c r="AD189" s="120"/>
      <c r="AE189" s="120"/>
      <c r="AF189" s="961"/>
      <c r="AG189" s="120"/>
      <c r="AH189" s="120"/>
      <c r="AI189" s="120"/>
    </row>
    <row r="190" spans="1:35" ht="25.5" customHeight="1">
      <c r="A190" s="120"/>
      <c r="B190" s="120"/>
      <c r="C190" s="120"/>
      <c r="D190" s="120"/>
      <c r="E190" s="120"/>
      <c r="F190" s="921"/>
      <c r="G190" s="921"/>
      <c r="H190" s="120"/>
      <c r="I190" s="120"/>
      <c r="J190" s="120"/>
      <c r="K190" s="120"/>
      <c r="L190" s="120"/>
      <c r="M190" s="120"/>
      <c r="N190" s="120"/>
      <c r="O190" s="120"/>
      <c r="P190" s="120"/>
      <c r="Q190" s="120"/>
      <c r="R190" s="120"/>
      <c r="S190" s="120"/>
      <c r="T190" s="120"/>
      <c r="U190" s="120"/>
      <c r="V190" s="120"/>
      <c r="W190" s="120"/>
      <c r="X190" s="120"/>
      <c r="Y190" s="120"/>
      <c r="Z190" s="120"/>
      <c r="AA190" s="120"/>
      <c r="AB190" s="960"/>
      <c r="AC190" s="120"/>
      <c r="AD190" s="120"/>
      <c r="AE190" s="120"/>
      <c r="AF190" s="961"/>
      <c r="AG190" s="120"/>
      <c r="AH190" s="120"/>
      <c r="AI190" s="120"/>
    </row>
    <row r="191" spans="1:35" ht="25.5" customHeight="1">
      <c r="A191" s="120"/>
      <c r="B191" s="120"/>
      <c r="C191" s="120"/>
      <c r="D191" s="120"/>
      <c r="E191" s="120"/>
      <c r="F191" s="921"/>
      <c r="G191" s="921"/>
      <c r="H191" s="120"/>
      <c r="I191" s="120"/>
      <c r="J191" s="120"/>
      <c r="K191" s="120"/>
      <c r="L191" s="120"/>
      <c r="M191" s="120"/>
      <c r="N191" s="120"/>
      <c r="O191" s="120"/>
      <c r="P191" s="120"/>
      <c r="Q191" s="120"/>
      <c r="R191" s="120"/>
      <c r="S191" s="120"/>
      <c r="T191" s="120"/>
      <c r="U191" s="120"/>
      <c r="V191" s="120"/>
      <c r="W191" s="120"/>
      <c r="X191" s="120"/>
      <c r="Y191" s="120"/>
      <c r="Z191" s="120"/>
      <c r="AA191" s="120"/>
      <c r="AB191" s="960"/>
      <c r="AC191" s="120"/>
      <c r="AD191" s="120"/>
      <c r="AE191" s="120"/>
      <c r="AF191" s="961"/>
      <c r="AG191" s="120"/>
      <c r="AH191" s="120"/>
      <c r="AI191" s="120"/>
    </row>
    <row r="192" spans="1:35" ht="25.5" customHeight="1">
      <c r="A192" s="120"/>
      <c r="B192" s="120"/>
      <c r="C192" s="120"/>
      <c r="D192" s="120"/>
      <c r="E192" s="120"/>
      <c r="F192" s="921"/>
      <c r="G192" s="921"/>
      <c r="H192" s="120"/>
      <c r="I192" s="120"/>
      <c r="J192" s="120"/>
      <c r="K192" s="120"/>
      <c r="L192" s="120"/>
      <c r="M192" s="120"/>
      <c r="N192" s="120"/>
      <c r="O192" s="120"/>
      <c r="P192" s="120"/>
      <c r="Q192" s="120"/>
      <c r="R192" s="120"/>
      <c r="S192" s="120"/>
      <c r="T192" s="120"/>
      <c r="U192" s="120"/>
      <c r="V192" s="120"/>
      <c r="W192" s="120"/>
      <c r="X192" s="120"/>
      <c r="Y192" s="120"/>
      <c r="Z192" s="120"/>
      <c r="AA192" s="120"/>
      <c r="AB192" s="960"/>
      <c r="AC192" s="120"/>
      <c r="AD192" s="120"/>
      <c r="AE192" s="120"/>
      <c r="AF192" s="961"/>
      <c r="AG192" s="120"/>
      <c r="AH192" s="120"/>
      <c r="AI192" s="120"/>
    </row>
    <row r="193" spans="1:35" ht="25.5" customHeight="1">
      <c r="A193" s="120"/>
      <c r="B193" s="120"/>
      <c r="C193" s="120"/>
      <c r="D193" s="120"/>
      <c r="E193" s="120"/>
      <c r="F193" s="921"/>
      <c r="G193" s="921"/>
      <c r="H193" s="120"/>
      <c r="I193" s="120"/>
      <c r="J193" s="120"/>
      <c r="K193" s="120"/>
      <c r="L193" s="120"/>
      <c r="M193" s="120"/>
      <c r="N193" s="120"/>
      <c r="O193" s="120"/>
      <c r="P193" s="120"/>
      <c r="Q193" s="120"/>
      <c r="R193" s="120"/>
      <c r="S193" s="120"/>
      <c r="T193" s="120"/>
      <c r="U193" s="120"/>
      <c r="V193" s="120"/>
      <c r="W193" s="120"/>
      <c r="X193" s="120"/>
      <c r="Y193" s="120"/>
      <c r="Z193" s="120"/>
      <c r="AA193" s="120"/>
      <c r="AB193" s="960"/>
      <c r="AC193" s="120"/>
      <c r="AD193" s="120"/>
      <c r="AE193" s="120"/>
      <c r="AF193" s="961"/>
      <c r="AG193" s="120"/>
      <c r="AH193" s="120"/>
      <c r="AI193" s="120"/>
    </row>
    <row r="194" spans="1:35" ht="25.5" customHeight="1">
      <c r="A194" s="120"/>
      <c r="B194" s="120"/>
      <c r="C194" s="120"/>
      <c r="D194" s="120"/>
      <c r="E194" s="120"/>
      <c r="F194" s="921"/>
      <c r="G194" s="921"/>
      <c r="H194" s="120"/>
      <c r="I194" s="120"/>
      <c r="J194" s="120"/>
      <c r="K194" s="120"/>
      <c r="L194" s="120"/>
      <c r="M194" s="120"/>
      <c r="N194" s="120"/>
      <c r="O194" s="120"/>
      <c r="P194" s="120"/>
      <c r="Q194" s="120"/>
      <c r="R194" s="120"/>
      <c r="S194" s="120"/>
      <c r="T194" s="120"/>
      <c r="U194" s="120"/>
      <c r="V194" s="120"/>
      <c r="W194" s="120"/>
      <c r="X194" s="120"/>
      <c r="Y194" s="120"/>
      <c r="Z194" s="120"/>
      <c r="AA194" s="120"/>
      <c r="AB194" s="960"/>
      <c r="AC194" s="120"/>
      <c r="AD194" s="120"/>
      <c r="AE194" s="120"/>
      <c r="AF194" s="961"/>
      <c r="AG194" s="120"/>
      <c r="AH194" s="120"/>
      <c r="AI194" s="120"/>
    </row>
    <row r="195" spans="1:35" ht="25.5" customHeight="1">
      <c r="A195" s="120"/>
      <c r="B195" s="120"/>
      <c r="C195" s="120"/>
      <c r="D195" s="120"/>
      <c r="E195" s="120"/>
      <c r="F195" s="921"/>
      <c r="G195" s="921"/>
      <c r="H195" s="120"/>
      <c r="I195" s="120"/>
      <c r="J195" s="120"/>
      <c r="K195" s="120"/>
      <c r="L195" s="120"/>
      <c r="M195" s="120"/>
      <c r="N195" s="120"/>
      <c r="O195" s="120"/>
      <c r="P195" s="120"/>
      <c r="Q195" s="120"/>
      <c r="R195" s="120"/>
      <c r="S195" s="120"/>
      <c r="T195" s="120"/>
      <c r="U195" s="120"/>
      <c r="V195" s="120"/>
      <c r="W195" s="120"/>
      <c r="X195" s="120"/>
      <c r="Y195" s="120"/>
      <c r="Z195" s="120"/>
      <c r="AA195" s="120"/>
      <c r="AB195" s="960"/>
      <c r="AC195" s="120"/>
      <c r="AD195" s="120"/>
      <c r="AE195" s="120"/>
      <c r="AF195" s="961"/>
      <c r="AG195" s="120"/>
      <c r="AH195" s="120"/>
      <c r="AI195" s="120"/>
    </row>
    <row r="196" spans="1:35" ht="25.5" customHeight="1">
      <c r="A196" s="120"/>
      <c r="B196" s="120"/>
      <c r="C196" s="120"/>
      <c r="D196" s="120"/>
      <c r="E196" s="120"/>
      <c r="F196" s="921"/>
      <c r="G196" s="921"/>
      <c r="H196" s="120"/>
      <c r="I196" s="120"/>
      <c r="J196" s="120"/>
      <c r="K196" s="120"/>
      <c r="L196" s="120"/>
      <c r="M196" s="120"/>
      <c r="N196" s="120"/>
      <c r="O196" s="120"/>
      <c r="P196" s="120"/>
      <c r="Q196" s="120"/>
      <c r="R196" s="120"/>
      <c r="S196" s="120"/>
      <c r="T196" s="120"/>
      <c r="U196" s="120"/>
      <c r="V196" s="120"/>
      <c r="W196" s="120"/>
      <c r="X196" s="120"/>
      <c r="Y196" s="120"/>
      <c r="Z196" s="120"/>
      <c r="AA196" s="120"/>
      <c r="AB196" s="960"/>
      <c r="AC196" s="120"/>
      <c r="AD196" s="120"/>
      <c r="AE196" s="120"/>
      <c r="AF196" s="961"/>
      <c r="AG196" s="120"/>
      <c r="AH196" s="120"/>
      <c r="AI196" s="120"/>
    </row>
    <row r="197" spans="1:35" ht="25.5" customHeight="1">
      <c r="A197" s="120"/>
      <c r="B197" s="120"/>
      <c r="C197" s="120"/>
      <c r="D197" s="120"/>
      <c r="E197" s="120"/>
      <c r="F197" s="921"/>
      <c r="G197" s="921"/>
      <c r="H197" s="120"/>
      <c r="I197" s="120"/>
      <c r="J197" s="120"/>
      <c r="K197" s="120"/>
      <c r="L197" s="120"/>
      <c r="M197" s="120"/>
      <c r="N197" s="120"/>
      <c r="O197" s="120"/>
      <c r="P197" s="120"/>
      <c r="Q197" s="120"/>
      <c r="R197" s="120"/>
      <c r="S197" s="120"/>
      <c r="T197" s="120"/>
      <c r="U197" s="120"/>
      <c r="V197" s="120"/>
      <c r="W197" s="120"/>
      <c r="X197" s="120"/>
      <c r="Y197" s="120"/>
      <c r="Z197" s="120"/>
      <c r="AA197" s="120"/>
      <c r="AB197" s="960"/>
      <c r="AC197" s="120"/>
      <c r="AD197" s="120"/>
      <c r="AE197" s="120"/>
      <c r="AF197" s="961"/>
      <c r="AG197" s="120"/>
      <c r="AH197" s="120"/>
      <c r="AI197" s="120"/>
    </row>
    <row r="198" spans="1:35" ht="25.5" customHeight="1">
      <c r="A198" s="120"/>
      <c r="B198" s="120"/>
      <c r="C198" s="120"/>
      <c r="D198" s="120"/>
      <c r="E198" s="120"/>
      <c r="F198" s="921"/>
      <c r="G198" s="921"/>
      <c r="H198" s="120"/>
      <c r="I198" s="120"/>
      <c r="J198" s="120"/>
      <c r="K198" s="120"/>
      <c r="L198" s="120"/>
      <c r="M198" s="120"/>
      <c r="N198" s="120"/>
      <c r="O198" s="120"/>
      <c r="P198" s="120"/>
      <c r="Q198" s="120"/>
      <c r="R198" s="120"/>
      <c r="S198" s="120"/>
      <c r="T198" s="120"/>
      <c r="U198" s="120"/>
      <c r="V198" s="120"/>
      <c r="W198" s="120"/>
      <c r="X198" s="120"/>
      <c r="Y198" s="120"/>
      <c r="Z198" s="120"/>
      <c r="AA198" s="120"/>
      <c r="AB198" s="960"/>
      <c r="AC198" s="120"/>
      <c r="AD198" s="120"/>
      <c r="AE198" s="120"/>
      <c r="AF198" s="961"/>
      <c r="AG198" s="120"/>
      <c r="AH198" s="120"/>
      <c r="AI198" s="120"/>
    </row>
    <row r="199" spans="1:35" ht="25.5" customHeight="1">
      <c r="A199" s="120"/>
      <c r="B199" s="120"/>
      <c r="C199" s="120"/>
      <c r="D199" s="120"/>
      <c r="E199" s="120"/>
      <c r="F199" s="921"/>
      <c r="G199" s="921"/>
      <c r="H199" s="120"/>
      <c r="I199" s="120"/>
      <c r="J199" s="120"/>
      <c r="K199" s="120"/>
      <c r="L199" s="120"/>
      <c r="M199" s="120"/>
      <c r="N199" s="120"/>
      <c r="O199" s="120"/>
      <c r="P199" s="120"/>
      <c r="Q199" s="120"/>
      <c r="R199" s="120"/>
      <c r="S199" s="120"/>
      <c r="T199" s="120"/>
      <c r="U199" s="120"/>
      <c r="V199" s="120"/>
      <c r="W199" s="120"/>
      <c r="X199" s="120"/>
      <c r="Y199" s="120"/>
      <c r="Z199" s="120"/>
      <c r="AA199" s="120"/>
      <c r="AB199" s="960"/>
      <c r="AC199" s="120"/>
      <c r="AD199" s="120"/>
      <c r="AE199" s="120"/>
      <c r="AF199" s="961"/>
      <c r="AG199" s="120"/>
      <c r="AH199" s="120"/>
      <c r="AI199" s="120"/>
    </row>
    <row r="200" spans="1:35" ht="25.5" customHeight="1">
      <c r="A200" s="120"/>
      <c r="B200" s="120"/>
      <c r="C200" s="120"/>
      <c r="D200" s="120"/>
      <c r="E200" s="120"/>
      <c r="F200" s="921"/>
      <c r="G200" s="921"/>
      <c r="H200" s="120"/>
      <c r="I200" s="120"/>
      <c r="J200" s="120"/>
      <c r="K200" s="120"/>
      <c r="L200" s="120"/>
      <c r="M200" s="120"/>
      <c r="N200" s="120"/>
      <c r="O200" s="120"/>
      <c r="P200" s="120"/>
      <c r="Q200" s="120"/>
      <c r="R200" s="120"/>
      <c r="S200" s="120"/>
      <c r="T200" s="120"/>
      <c r="U200" s="120"/>
      <c r="V200" s="120"/>
      <c r="W200" s="120"/>
      <c r="X200" s="120"/>
      <c r="Y200" s="120"/>
      <c r="Z200" s="120"/>
      <c r="AA200" s="120"/>
      <c r="AB200" s="960"/>
      <c r="AC200" s="120"/>
      <c r="AD200" s="120"/>
      <c r="AE200" s="120"/>
      <c r="AF200" s="961"/>
      <c r="AG200" s="120"/>
      <c r="AH200" s="120"/>
      <c r="AI200" s="120"/>
    </row>
    <row r="201" spans="1:35" ht="25.5" customHeight="1">
      <c r="A201" s="120"/>
      <c r="B201" s="120"/>
      <c r="C201" s="120"/>
      <c r="D201" s="120"/>
      <c r="E201" s="120"/>
      <c r="F201" s="921"/>
      <c r="G201" s="921"/>
      <c r="H201" s="120"/>
      <c r="I201" s="120"/>
      <c r="J201" s="120"/>
      <c r="K201" s="120"/>
      <c r="L201" s="120"/>
      <c r="M201" s="120"/>
      <c r="N201" s="120"/>
      <c r="O201" s="120"/>
      <c r="P201" s="120"/>
      <c r="Q201" s="120"/>
      <c r="R201" s="120"/>
      <c r="S201" s="120"/>
      <c r="T201" s="120"/>
      <c r="U201" s="120"/>
      <c r="V201" s="120"/>
      <c r="W201" s="120"/>
      <c r="X201" s="120"/>
      <c r="Y201" s="120"/>
      <c r="Z201" s="120"/>
      <c r="AA201" s="120"/>
      <c r="AB201" s="960"/>
      <c r="AC201" s="120"/>
      <c r="AD201" s="120"/>
      <c r="AE201" s="120"/>
      <c r="AF201" s="961"/>
      <c r="AG201" s="120"/>
      <c r="AH201" s="120"/>
      <c r="AI201" s="120"/>
    </row>
    <row r="202" spans="1:35" ht="25.5" customHeight="1">
      <c r="A202" s="120"/>
      <c r="B202" s="120"/>
      <c r="C202" s="120"/>
      <c r="D202" s="120"/>
      <c r="E202" s="120"/>
      <c r="F202" s="921"/>
      <c r="G202" s="921"/>
      <c r="H202" s="120"/>
      <c r="I202" s="120"/>
      <c r="J202" s="120"/>
      <c r="K202" s="120"/>
      <c r="L202" s="120"/>
      <c r="M202" s="120"/>
      <c r="N202" s="120"/>
      <c r="O202" s="120"/>
      <c r="P202" s="120"/>
      <c r="Q202" s="120"/>
      <c r="R202" s="120"/>
      <c r="S202" s="120"/>
      <c r="T202" s="120"/>
      <c r="U202" s="120"/>
      <c r="V202" s="120"/>
      <c r="W202" s="120"/>
      <c r="X202" s="120"/>
      <c r="Y202" s="120"/>
      <c r="Z202" s="120"/>
      <c r="AA202" s="120"/>
      <c r="AB202" s="960"/>
      <c r="AC202" s="120"/>
      <c r="AD202" s="120"/>
      <c r="AE202" s="120"/>
      <c r="AF202" s="961"/>
      <c r="AG202" s="120"/>
      <c r="AH202" s="120"/>
      <c r="AI202" s="120"/>
    </row>
    <row r="203" spans="1:35" ht="25.5" customHeight="1">
      <c r="A203" s="120"/>
      <c r="B203" s="120"/>
      <c r="C203" s="120"/>
      <c r="D203" s="120"/>
      <c r="E203" s="120"/>
      <c r="F203" s="921"/>
      <c r="G203" s="921"/>
      <c r="H203" s="120"/>
      <c r="I203" s="120"/>
      <c r="J203" s="120"/>
      <c r="K203" s="120"/>
      <c r="L203" s="120"/>
      <c r="M203" s="120"/>
      <c r="N203" s="120"/>
      <c r="O203" s="120"/>
      <c r="P203" s="120"/>
      <c r="Q203" s="120"/>
      <c r="R203" s="120"/>
      <c r="S203" s="120"/>
      <c r="T203" s="120"/>
      <c r="U203" s="120"/>
      <c r="V203" s="120"/>
      <c r="W203" s="120"/>
      <c r="X203" s="120"/>
      <c r="Y203" s="120"/>
      <c r="Z203" s="120"/>
      <c r="AA203" s="120"/>
      <c r="AB203" s="960"/>
      <c r="AC203" s="120"/>
      <c r="AD203" s="120"/>
      <c r="AE203" s="120"/>
      <c r="AF203" s="961"/>
      <c r="AG203" s="120"/>
      <c r="AH203" s="120"/>
      <c r="AI203" s="120"/>
    </row>
    <row r="204" spans="1:35" ht="25.5" customHeight="1">
      <c r="A204" s="120"/>
      <c r="B204" s="120"/>
      <c r="C204" s="120"/>
      <c r="D204" s="120"/>
      <c r="E204" s="120"/>
      <c r="F204" s="921"/>
      <c r="G204" s="921"/>
      <c r="H204" s="120"/>
      <c r="I204" s="120"/>
      <c r="J204" s="120"/>
      <c r="K204" s="120"/>
      <c r="L204" s="120"/>
      <c r="M204" s="120"/>
      <c r="N204" s="120"/>
      <c r="O204" s="120"/>
      <c r="P204" s="120"/>
      <c r="Q204" s="120"/>
      <c r="R204" s="120"/>
      <c r="S204" s="120"/>
      <c r="T204" s="120"/>
      <c r="U204" s="120"/>
      <c r="V204" s="120"/>
      <c r="W204" s="120"/>
      <c r="X204" s="120"/>
      <c r="Y204" s="120"/>
      <c r="Z204" s="120"/>
      <c r="AA204" s="120"/>
      <c r="AB204" s="960"/>
      <c r="AC204" s="120"/>
      <c r="AD204" s="120"/>
      <c r="AE204" s="120"/>
      <c r="AF204" s="961"/>
      <c r="AG204" s="120"/>
      <c r="AH204" s="120"/>
      <c r="AI204" s="120"/>
    </row>
    <row r="205" spans="1:35" ht="25.5" customHeight="1">
      <c r="A205" s="120"/>
      <c r="B205" s="120"/>
      <c r="C205" s="120"/>
      <c r="D205" s="120"/>
      <c r="E205" s="120"/>
      <c r="F205" s="921"/>
      <c r="G205" s="921"/>
      <c r="H205" s="120"/>
      <c r="I205" s="120"/>
      <c r="J205" s="120"/>
      <c r="K205" s="120"/>
      <c r="L205" s="120"/>
      <c r="M205" s="120"/>
      <c r="N205" s="120"/>
      <c r="O205" s="120"/>
      <c r="P205" s="120"/>
      <c r="Q205" s="120"/>
      <c r="R205" s="120"/>
      <c r="S205" s="120"/>
      <c r="T205" s="120"/>
      <c r="U205" s="120"/>
      <c r="V205" s="120"/>
      <c r="W205" s="120"/>
      <c r="X205" s="120"/>
      <c r="Y205" s="120"/>
      <c r="Z205" s="120"/>
      <c r="AA205" s="120"/>
      <c r="AB205" s="960"/>
      <c r="AC205" s="120"/>
      <c r="AD205" s="120"/>
      <c r="AE205" s="120"/>
      <c r="AF205" s="961"/>
      <c r="AG205" s="120"/>
      <c r="AH205" s="120"/>
      <c r="AI205" s="120"/>
    </row>
    <row r="206" spans="1:35" ht="25.5" customHeight="1">
      <c r="A206" s="120"/>
      <c r="B206" s="120"/>
      <c r="C206" s="120"/>
      <c r="D206" s="120"/>
      <c r="E206" s="120"/>
      <c r="F206" s="921"/>
      <c r="G206" s="921"/>
      <c r="H206" s="120"/>
      <c r="I206" s="120"/>
      <c r="J206" s="120"/>
      <c r="K206" s="120"/>
      <c r="L206" s="120"/>
      <c r="M206" s="120"/>
      <c r="N206" s="120"/>
      <c r="O206" s="120"/>
      <c r="P206" s="120"/>
      <c r="Q206" s="120"/>
      <c r="R206" s="120"/>
      <c r="S206" s="120"/>
      <c r="T206" s="120"/>
      <c r="U206" s="120"/>
      <c r="V206" s="120"/>
      <c r="W206" s="120"/>
      <c r="X206" s="120"/>
      <c r="Y206" s="120"/>
      <c r="Z206" s="120"/>
      <c r="AA206" s="120"/>
      <c r="AB206" s="960"/>
      <c r="AC206" s="120"/>
      <c r="AD206" s="120"/>
      <c r="AE206" s="120"/>
      <c r="AF206" s="961"/>
      <c r="AG206" s="120"/>
      <c r="AH206" s="120"/>
      <c r="AI206" s="120"/>
    </row>
    <row r="207" spans="1:35" ht="25.5" customHeight="1">
      <c r="A207" s="120"/>
      <c r="B207" s="120"/>
      <c r="C207" s="120"/>
      <c r="D207" s="120"/>
      <c r="E207" s="120"/>
      <c r="F207" s="921"/>
      <c r="G207" s="921"/>
      <c r="H207" s="120"/>
      <c r="I207" s="120"/>
      <c r="J207" s="120"/>
      <c r="K207" s="120"/>
      <c r="L207" s="120"/>
      <c r="M207" s="120"/>
      <c r="N207" s="120"/>
      <c r="O207" s="120"/>
      <c r="P207" s="120"/>
      <c r="Q207" s="120"/>
      <c r="R207" s="120"/>
      <c r="S207" s="120"/>
      <c r="T207" s="120"/>
      <c r="U207" s="120"/>
      <c r="V207" s="120"/>
      <c r="W207" s="120"/>
      <c r="X207" s="120"/>
      <c r="Y207" s="120"/>
      <c r="Z207" s="120"/>
      <c r="AA207" s="120"/>
      <c r="AB207" s="960"/>
      <c r="AC207" s="120"/>
      <c r="AD207" s="120"/>
      <c r="AE207" s="120"/>
      <c r="AF207" s="961"/>
      <c r="AG207" s="120"/>
      <c r="AH207" s="120"/>
      <c r="AI207" s="120"/>
    </row>
    <row r="208" spans="1:35" ht="25.5" customHeight="1">
      <c r="A208" s="120"/>
      <c r="B208" s="120"/>
      <c r="C208" s="120"/>
      <c r="D208" s="120"/>
      <c r="E208" s="120"/>
      <c r="F208" s="921"/>
      <c r="G208" s="921"/>
      <c r="H208" s="120"/>
      <c r="I208" s="120"/>
      <c r="J208" s="120"/>
      <c r="K208" s="120"/>
      <c r="L208" s="120"/>
      <c r="M208" s="120"/>
      <c r="N208" s="120"/>
      <c r="O208" s="120"/>
      <c r="P208" s="120"/>
      <c r="Q208" s="120"/>
      <c r="R208" s="120"/>
      <c r="S208" s="120"/>
      <c r="T208" s="120"/>
      <c r="U208" s="120"/>
      <c r="V208" s="120"/>
      <c r="W208" s="120"/>
      <c r="X208" s="120"/>
      <c r="Y208" s="120"/>
      <c r="Z208" s="120"/>
      <c r="AA208" s="120"/>
      <c r="AB208" s="960"/>
      <c r="AC208" s="120"/>
      <c r="AD208" s="120"/>
      <c r="AE208" s="120"/>
      <c r="AF208" s="961"/>
      <c r="AG208" s="120"/>
      <c r="AH208" s="120"/>
      <c r="AI208" s="120"/>
    </row>
    <row r="209" spans="1:35" ht="25.5" customHeight="1">
      <c r="A209" s="120"/>
      <c r="B209" s="120"/>
      <c r="C209" s="120"/>
      <c r="D209" s="120"/>
      <c r="E209" s="120"/>
      <c r="F209" s="921"/>
      <c r="G209" s="921"/>
      <c r="H209" s="120"/>
      <c r="I209" s="120"/>
      <c r="J209" s="120"/>
      <c r="K209" s="120"/>
      <c r="L209" s="120"/>
      <c r="M209" s="120"/>
      <c r="N209" s="120"/>
      <c r="O209" s="120"/>
      <c r="P209" s="120"/>
      <c r="Q209" s="120"/>
      <c r="R209" s="120"/>
      <c r="S209" s="120"/>
      <c r="T209" s="120"/>
      <c r="U209" s="120"/>
      <c r="V209" s="120"/>
      <c r="W209" s="120"/>
      <c r="X209" s="120"/>
      <c r="Y209" s="120"/>
      <c r="Z209" s="120"/>
      <c r="AA209" s="120"/>
      <c r="AB209" s="960"/>
      <c r="AC209" s="120"/>
      <c r="AD209" s="120"/>
      <c r="AE209" s="120"/>
      <c r="AF209" s="961"/>
      <c r="AG209" s="120"/>
      <c r="AH209" s="120"/>
      <c r="AI209" s="120"/>
    </row>
    <row r="210" spans="1:35" ht="25.5" customHeight="1">
      <c r="A210" s="120"/>
      <c r="B210" s="120"/>
      <c r="C210" s="120"/>
      <c r="D210" s="120"/>
      <c r="E210" s="120"/>
      <c r="F210" s="921"/>
      <c r="G210" s="921"/>
      <c r="H210" s="120"/>
      <c r="I210" s="120"/>
      <c r="J210" s="120"/>
      <c r="K210" s="120"/>
      <c r="L210" s="120"/>
      <c r="M210" s="120"/>
      <c r="N210" s="120"/>
      <c r="O210" s="120"/>
      <c r="P210" s="120"/>
      <c r="Q210" s="120"/>
      <c r="R210" s="120"/>
      <c r="S210" s="120"/>
      <c r="T210" s="120"/>
      <c r="U210" s="120"/>
      <c r="V210" s="120"/>
      <c r="W210" s="120"/>
      <c r="X210" s="120"/>
      <c r="Y210" s="120"/>
      <c r="Z210" s="120"/>
      <c r="AA210" s="120"/>
      <c r="AB210" s="960"/>
      <c r="AC210" s="120"/>
      <c r="AD210" s="120"/>
      <c r="AE210" s="120"/>
      <c r="AF210" s="961"/>
      <c r="AG210" s="120"/>
      <c r="AH210" s="120"/>
      <c r="AI210" s="120"/>
    </row>
    <row r="211" spans="1:35" ht="25.5" customHeight="1">
      <c r="A211" s="120"/>
      <c r="B211" s="120"/>
      <c r="C211" s="120"/>
      <c r="D211" s="120"/>
      <c r="E211" s="120"/>
      <c r="F211" s="921"/>
      <c r="G211" s="921"/>
      <c r="H211" s="120"/>
      <c r="I211" s="120"/>
      <c r="J211" s="120"/>
      <c r="K211" s="120"/>
      <c r="L211" s="120"/>
      <c r="M211" s="120"/>
      <c r="N211" s="120"/>
      <c r="O211" s="120"/>
      <c r="P211" s="120"/>
      <c r="Q211" s="120"/>
      <c r="R211" s="120"/>
      <c r="S211" s="120"/>
      <c r="T211" s="120"/>
      <c r="U211" s="120"/>
      <c r="V211" s="120"/>
      <c r="W211" s="120"/>
      <c r="X211" s="120"/>
      <c r="Y211" s="120"/>
      <c r="Z211" s="120"/>
      <c r="AA211" s="120"/>
      <c r="AB211" s="960"/>
      <c r="AC211" s="120"/>
      <c r="AD211" s="120"/>
      <c r="AE211" s="120"/>
      <c r="AF211" s="961"/>
      <c r="AG211" s="120"/>
      <c r="AH211" s="120"/>
      <c r="AI211" s="120"/>
    </row>
    <row r="212" spans="1:35" ht="25.5" customHeight="1">
      <c r="A212" s="120"/>
      <c r="B212" s="120"/>
      <c r="C212" s="120"/>
      <c r="D212" s="120"/>
      <c r="E212" s="120"/>
      <c r="F212" s="921"/>
      <c r="G212" s="921"/>
      <c r="H212" s="120"/>
      <c r="I212" s="120"/>
      <c r="J212" s="120"/>
      <c r="K212" s="120"/>
      <c r="L212" s="120"/>
      <c r="M212" s="120"/>
      <c r="N212" s="120"/>
      <c r="O212" s="120"/>
      <c r="P212" s="120"/>
      <c r="Q212" s="120"/>
      <c r="R212" s="120"/>
      <c r="S212" s="120"/>
      <c r="T212" s="120"/>
      <c r="U212" s="120"/>
      <c r="V212" s="120"/>
      <c r="W212" s="120"/>
      <c r="X212" s="120"/>
      <c r="Y212" s="120"/>
      <c r="Z212" s="120"/>
      <c r="AA212" s="120"/>
      <c r="AB212" s="960"/>
      <c r="AC212" s="120"/>
      <c r="AD212" s="120"/>
      <c r="AE212" s="120"/>
      <c r="AF212" s="961"/>
      <c r="AG212" s="120"/>
      <c r="AH212" s="120"/>
      <c r="AI212" s="120"/>
    </row>
    <row r="213" spans="1:35" ht="25.5" customHeight="1">
      <c r="A213" s="120"/>
      <c r="B213" s="120"/>
      <c r="C213" s="120"/>
      <c r="D213" s="120"/>
      <c r="E213" s="120"/>
      <c r="F213" s="921"/>
      <c r="G213" s="921"/>
      <c r="H213" s="120"/>
      <c r="I213" s="120"/>
      <c r="J213" s="120"/>
      <c r="K213" s="120"/>
      <c r="L213" s="120"/>
      <c r="M213" s="120"/>
      <c r="N213" s="120"/>
      <c r="O213" s="120"/>
      <c r="P213" s="120"/>
      <c r="Q213" s="120"/>
      <c r="R213" s="120"/>
      <c r="S213" s="120"/>
      <c r="T213" s="120"/>
      <c r="U213" s="120"/>
      <c r="V213" s="120"/>
      <c r="W213" s="120"/>
      <c r="X213" s="120"/>
      <c r="Y213" s="120"/>
      <c r="Z213" s="120"/>
      <c r="AA213" s="120"/>
      <c r="AB213" s="960"/>
      <c r="AC213" s="120"/>
      <c r="AD213" s="120"/>
      <c r="AE213" s="120"/>
      <c r="AF213" s="960"/>
      <c r="AG213" s="120"/>
      <c r="AH213" s="120"/>
      <c r="AI213" s="120"/>
    </row>
    <row r="214" spans="1:35" ht="25.5" customHeight="1">
      <c r="A214" s="120"/>
      <c r="B214" s="120"/>
      <c r="C214" s="120"/>
      <c r="D214" s="120"/>
      <c r="E214" s="120"/>
      <c r="F214" s="921"/>
      <c r="G214" s="921"/>
      <c r="H214" s="120"/>
      <c r="I214" s="120"/>
      <c r="J214" s="120"/>
      <c r="K214" s="120"/>
      <c r="L214" s="120"/>
      <c r="M214" s="120"/>
      <c r="N214" s="120"/>
      <c r="O214" s="120"/>
      <c r="P214" s="120"/>
      <c r="Q214" s="120"/>
      <c r="R214" s="120"/>
      <c r="S214" s="120"/>
      <c r="T214" s="120"/>
      <c r="U214" s="120"/>
      <c r="V214" s="120"/>
      <c r="W214" s="120"/>
      <c r="X214" s="120"/>
      <c r="Y214" s="120"/>
      <c r="Z214" s="120"/>
      <c r="AA214" s="120"/>
      <c r="AB214" s="960"/>
      <c r="AC214" s="120"/>
      <c r="AD214" s="120"/>
      <c r="AE214" s="120"/>
      <c r="AF214" s="960"/>
      <c r="AG214" s="120"/>
      <c r="AH214" s="120"/>
      <c r="AI214" s="120"/>
    </row>
    <row r="215" spans="1:35" ht="25.5" customHeight="1">
      <c r="A215" s="120"/>
      <c r="B215" s="120"/>
      <c r="C215" s="120"/>
      <c r="D215" s="120"/>
      <c r="E215" s="120"/>
      <c r="F215" s="921"/>
      <c r="G215" s="921"/>
      <c r="H215" s="120"/>
      <c r="I215" s="120"/>
      <c r="J215" s="120"/>
      <c r="K215" s="120"/>
      <c r="L215" s="120"/>
      <c r="M215" s="120"/>
      <c r="N215" s="120"/>
      <c r="O215" s="120"/>
      <c r="P215" s="120"/>
      <c r="Q215" s="120"/>
      <c r="R215" s="120"/>
      <c r="S215" s="120"/>
      <c r="T215" s="120"/>
      <c r="U215" s="120"/>
      <c r="V215" s="120"/>
      <c r="W215" s="120"/>
      <c r="X215" s="120"/>
      <c r="Y215" s="120"/>
      <c r="Z215" s="120"/>
      <c r="AA215" s="120"/>
      <c r="AB215" s="960"/>
      <c r="AC215" s="120"/>
      <c r="AD215" s="120"/>
      <c r="AE215" s="120"/>
      <c r="AF215" s="960"/>
      <c r="AG215" s="120"/>
      <c r="AH215" s="120"/>
      <c r="AI215" s="120"/>
    </row>
    <row r="216" spans="1:35" ht="25.5" customHeight="1">
      <c r="A216" s="120"/>
      <c r="B216" s="120"/>
      <c r="C216" s="120"/>
      <c r="D216" s="120"/>
      <c r="E216" s="120"/>
      <c r="F216" s="921"/>
      <c r="G216" s="921"/>
      <c r="H216" s="120"/>
      <c r="I216" s="120"/>
      <c r="J216" s="120"/>
      <c r="K216" s="120"/>
      <c r="L216" s="120"/>
      <c r="M216" s="120"/>
      <c r="N216" s="120"/>
      <c r="O216" s="120"/>
      <c r="P216" s="120"/>
      <c r="Q216" s="120"/>
      <c r="R216" s="120"/>
      <c r="S216" s="120"/>
      <c r="T216" s="120"/>
      <c r="U216" s="120"/>
      <c r="V216" s="120"/>
      <c r="W216" s="120"/>
      <c r="X216" s="120"/>
      <c r="Y216" s="120"/>
      <c r="Z216" s="120"/>
      <c r="AA216" s="120"/>
      <c r="AB216" s="960"/>
      <c r="AC216" s="120"/>
      <c r="AD216" s="120"/>
      <c r="AE216" s="120"/>
      <c r="AF216" s="960"/>
      <c r="AG216" s="120"/>
      <c r="AH216" s="120"/>
      <c r="AI216" s="120"/>
    </row>
    <row r="217" spans="1:35" ht="25.5" customHeight="1">
      <c r="A217" s="120"/>
      <c r="B217" s="120"/>
      <c r="C217" s="120"/>
      <c r="D217" s="120"/>
      <c r="E217" s="120"/>
      <c r="F217" s="921"/>
      <c r="G217" s="921"/>
      <c r="H217" s="120"/>
      <c r="I217" s="120"/>
      <c r="J217" s="120"/>
      <c r="K217" s="120"/>
      <c r="L217" s="120"/>
      <c r="M217" s="120"/>
      <c r="N217" s="120"/>
      <c r="O217" s="120"/>
      <c r="P217" s="120"/>
      <c r="Q217" s="120"/>
      <c r="R217" s="120"/>
      <c r="S217" s="120"/>
      <c r="T217" s="120"/>
      <c r="U217" s="120"/>
      <c r="V217" s="120"/>
      <c r="W217" s="120"/>
      <c r="X217" s="120"/>
      <c r="Y217" s="120"/>
      <c r="Z217" s="120"/>
      <c r="AA217" s="120"/>
      <c r="AB217" s="960"/>
      <c r="AC217" s="120"/>
      <c r="AD217" s="120"/>
      <c r="AE217" s="120"/>
      <c r="AF217" s="960"/>
      <c r="AG217" s="120"/>
      <c r="AH217" s="120"/>
      <c r="AI217" s="120"/>
    </row>
    <row r="218" spans="1:35" ht="25.5" customHeight="1">
      <c r="A218" s="120"/>
      <c r="B218" s="120"/>
      <c r="C218" s="120"/>
      <c r="D218" s="120"/>
      <c r="E218" s="120"/>
      <c r="F218" s="921"/>
      <c r="G218" s="921"/>
      <c r="H218" s="120"/>
      <c r="I218" s="120"/>
      <c r="J218" s="120"/>
      <c r="K218" s="120"/>
      <c r="L218" s="120"/>
      <c r="M218" s="120"/>
      <c r="N218" s="120"/>
      <c r="O218" s="120"/>
      <c r="P218" s="120"/>
      <c r="Q218" s="120"/>
      <c r="R218" s="120"/>
      <c r="S218" s="120"/>
      <c r="T218" s="120"/>
      <c r="U218" s="120"/>
      <c r="V218" s="120"/>
      <c r="W218" s="120"/>
      <c r="X218" s="120"/>
      <c r="Y218" s="120"/>
      <c r="Z218" s="120"/>
      <c r="AA218" s="120"/>
      <c r="AB218" s="960"/>
      <c r="AC218" s="120"/>
      <c r="AD218" s="120"/>
      <c r="AE218" s="120"/>
      <c r="AF218" s="960"/>
      <c r="AG218" s="120"/>
      <c r="AH218" s="120"/>
      <c r="AI218" s="120"/>
    </row>
    <row r="219" spans="1:35" ht="25.5" customHeight="1">
      <c r="A219" s="120"/>
      <c r="B219" s="120"/>
      <c r="C219" s="120"/>
      <c r="D219" s="120"/>
      <c r="E219" s="120"/>
      <c r="F219" s="921"/>
      <c r="G219" s="921"/>
      <c r="H219" s="120"/>
      <c r="I219" s="120"/>
      <c r="J219" s="120"/>
      <c r="K219" s="120"/>
      <c r="L219" s="120"/>
      <c r="M219" s="120"/>
      <c r="N219" s="120"/>
      <c r="O219" s="120"/>
      <c r="P219" s="120"/>
      <c r="Q219" s="120"/>
      <c r="R219" s="120"/>
      <c r="S219" s="120"/>
      <c r="T219" s="120"/>
      <c r="U219" s="120"/>
      <c r="V219" s="120"/>
      <c r="W219" s="120"/>
      <c r="X219" s="120"/>
      <c r="Y219" s="120"/>
      <c r="Z219" s="120"/>
      <c r="AA219" s="120"/>
      <c r="AB219" s="960"/>
      <c r="AC219" s="120"/>
      <c r="AD219" s="120"/>
      <c r="AE219" s="120"/>
      <c r="AF219" s="960"/>
      <c r="AG219" s="120"/>
      <c r="AH219" s="120"/>
      <c r="AI219" s="120"/>
    </row>
    <row r="220" spans="1:35" ht="25.5" customHeight="1">
      <c r="A220" s="120"/>
      <c r="B220" s="120"/>
      <c r="C220" s="120"/>
      <c r="D220" s="120"/>
      <c r="E220" s="120"/>
      <c r="F220" s="921"/>
      <c r="G220" s="921"/>
      <c r="H220" s="120"/>
      <c r="I220" s="120"/>
      <c r="J220" s="120"/>
      <c r="K220" s="120"/>
      <c r="L220" s="120"/>
      <c r="M220" s="120"/>
      <c r="N220" s="120"/>
      <c r="O220" s="120"/>
      <c r="P220" s="120"/>
      <c r="Q220" s="120"/>
      <c r="R220" s="120"/>
      <c r="S220" s="120"/>
      <c r="T220" s="120"/>
      <c r="U220" s="120"/>
      <c r="V220" s="120"/>
      <c r="W220" s="120"/>
      <c r="X220" s="120"/>
      <c r="Y220" s="120"/>
      <c r="Z220" s="120"/>
      <c r="AA220" s="120"/>
      <c r="AB220" s="960"/>
      <c r="AC220" s="120"/>
      <c r="AD220" s="120"/>
      <c r="AE220" s="120"/>
      <c r="AF220" s="960"/>
      <c r="AG220" s="120"/>
      <c r="AH220" s="120"/>
      <c r="AI220" s="120"/>
    </row>
    <row r="221" spans="1:35" ht="25.5" customHeight="1">
      <c r="A221" s="120"/>
      <c r="B221" s="120"/>
      <c r="C221" s="120"/>
      <c r="D221" s="120"/>
      <c r="E221" s="120"/>
      <c r="F221" s="921"/>
      <c r="G221" s="921"/>
      <c r="H221" s="120"/>
      <c r="I221" s="120"/>
      <c r="J221" s="120"/>
      <c r="K221" s="120"/>
      <c r="L221" s="120"/>
      <c r="M221" s="120"/>
      <c r="N221" s="120"/>
      <c r="O221" s="120"/>
      <c r="P221" s="120"/>
      <c r="Q221" s="120"/>
      <c r="R221" s="120"/>
      <c r="S221" s="120"/>
      <c r="T221" s="120"/>
      <c r="U221" s="120"/>
      <c r="V221" s="120"/>
      <c r="W221" s="120"/>
      <c r="X221" s="120"/>
      <c r="Y221" s="120"/>
      <c r="Z221" s="120"/>
      <c r="AA221" s="120"/>
      <c r="AB221" s="960"/>
      <c r="AC221" s="120"/>
      <c r="AD221" s="120"/>
      <c r="AE221" s="120"/>
      <c r="AF221" s="960"/>
      <c r="AG221" s="120"/>
      <c r="AH221" s="120"/>
      <c r="AI221" s="120"/>
    </row>
    <row r="222" spans="1:35" ht="25.5" customHeight="1">
      <c r="A222" s="120"/>
      <c r="B222" s="120"/>
      <c r="C222" s="120"/>
      <c r="D222" s="120"/>
      <c r="E222" s="120"/>
      <c r="F222" s="921"/>
      <c r="G222" s="921"/>
      <c r="H222" s="120"/>
      <c r="I222" s="120"/>
      <c r="J222" s="120"/>
      <c r="K222" s="120"/>
      <c r="L222" s="120"/>
      <c r="M222" s="120"/>
      <c r="N222" s="120"/>
      <c r="O222" s="120"/>
      <c r="P222" s="120"/>
      <c r="Q222" s="120"/>
      <c r="R222" s="120"/>
      <c r="S222" s="120"/>
      <c r="T222" s="120"/>
      <c r="U222" s="120"/>
      <c r="V222" s="120"/>
      <c r="W222" s="120"/>
      <c r="X222" s="120"/>
      <c r="Y222" s="120"/>
      <c r="Z222" s="120"/>
      <c r="AA222" s="120"/>
      <c r="AB222" s="960"/>
      <c r="AC222" s="120"/>
      <c r="AD222" s="120"/>
      <c r="AE222" s="120"/>
      <c r="AF222" s="960"/>
      <c r="AG222" s="120"/>
      <c r="AH222" s="120"/>
      <c r="AI222" s="120"/>
    </row>
    <row r="223" spans="1:35" ht="25.5" customHeight="1">
      <c r="A223" s="120"/>
      <c r="B223" s="120"/>
      <c r="C223" s="120"/>
      <c r="D223" s="120"/>
      <c r="E223" s="120"/>
      <c r="F223" s="921"/>
      <c r="G223" s="921"/>
      <c r="H223" s="120"/>
      <c r="I223" s="120"/>
      <c r="J223" s="120"/>
      <c r="K223" s="120"/>
      <c r="L223" s="120"/>
      <c r="M223" s="120"/>
      <c r="N223" s="120"/>
      <c r="O223" s="120"/>
      <c r="P223" s="120"/>
      <c r="Q223" s="120"/>
      <c r="R223" s="120"/>
      <c r="S223" s="120"/>
      <c r="T223" s="120"/>
      <c r="U223" s="120"/>
      <c r="V223" s="120"/>
      <c r="W223" s="120"/>
      <c r="X223" s="120"/>
      <c r="Y223" s="120"/>
      <c r="Z223" s="120"/>
      <c r="AA223" s="120"/>
      <c r="AB223" s="960"/>
      <c r="AC223" s="120"/>
      <c r="AD223" s="120"/>
      <c r="AE223" s="120"/>
      <c r="AF223" s="960"/>
      <c r="AG223" s="120"/>
      <c r="AH223" s="120"/>
      <c r="AI223" s="120"/>
    </row>
    <row r="224" spans="1:35" ht="25.5" customHeight="1">
      <c r="A224" s="120"/>
      <c r="B224" s="120"/>
      <c r="C224" s="120"/>
      <c r="D224" s="120"/>
      <c r="E224" s="120"/>
      <c r="F224" s="921"/>
      <c r="G224" s="921"/>
      <c r="H224" s="120"/>
      <c r="I224" s="120"/>
      <c r="J224" s="120"/>
      <c r="K224" s="120"/>
      <c r="L224" s="120"/>
      <c r="M224" s="120"/>
      <c r="N224" s="120"/>
      <c r="O224" s="120"/>
      <c r="P224" s="120"/>
      <c r="Q224" s="120"/>
      <c r="R224" s="120"/>
      <c r="S224" s="120"/>
      <c r="T224" s="120"/>
      <c r="U224" s="120"/>
      <c r="V224" s="120"/>
      <c r="W224" s="120"/>
      <c r="X224" s="120"/>
      <c r="Y224" s="120"/>
      <c r="Z224" s="120"/>
      <c r="AA224" s="120"/>
      <c r="AB224" s="960"/>
      <c r="AC224" s="120"/>
      <c r="AD224" s="120"/>
      <c r="AE224" s="120"/>
      <c r="AF224" s="960"/>
      <c r="AG224" s="120"/>
      <c r="AH224" s="120"/>
      <c r="AI224" s="120"/>
    </row>
    <row r="225" spans="1:35" ht="25.5" customHeight="1">
      <c r="A225" s="120"/>
      <c r="B225" s="120"/>
      <c r="C225" s="120"/>
      <c r="D225" s="120"/>
      <c r="E225" s="120"/>
      <c r="F225" s="921"/>
      <c r="G225" s="921"/>
      <c r="H225" s="120"/>
      <c r="I225" s="120"/>
      <c r="J225" s="120"/>
      <c r="K225" s="120"/>
      <c r="L225" s="120"/>
      <c r="M225" s="120"/>
      <c r="N225" s="120"/>
      <c r="O225" s="120"/>
      <c r="P225" s="120"/>
      <c r="Q225" s="120"/>
      <c r="R225" s="120"/>
      <c r="S225" s="120"/>
      <c r="T225" s="120"/>
      <c r="U225" s="120"/>
      <c r="V225" s="120"/>
      <c r="W225" s="120"/>
      <c r="X225" s="120"/>
      <c r="Y225" s="120"/>
      <c r="Z225" s="120"/>
      <c r="AA225" s="120"/>
      <c r="AB225" s="960"/>
      <c r="AC225" s="120"/>
      <c r="AD225" s="120"/>
      <c r="AE225" s="120"/>
      <c r="AF225" s="960"/>
      <c r="AG225" s="120"/>
      <c r="AH225" s="120"/>
      <c r="AI225" s="120"/>
    </row>
    <row r="226" spans="1:35" ht="25.5" customHeight="1">
      <c r="A226" s="120"/>
      <c r="B226" s="120"/>
      <c r="C226" s="120"/>
      <c r="D226" s="120"/>
      <c r="E226" s="120"/>
      <c r="F226" s="921"/>
      <c r="G226" s="921"/>
      <c r="H226" s="120"/>
      <c r="I226" s="120"/>
      <c r="J226" s="120"/>
      <c r="K226" s="120"/>
      <c r="L226" s="120"/>
      <c r="M226" s="120"/>
      <c r="N226" s="120"/>
      <c r="O226" s="120"/>
      <c r="P226" s="120"/>
      <c r="Q226" s="120"/>
      <c r="R226" s="120"/>
      <c r="S226" s="120"/>
      <c r="T226" s="120"/>
      <c r="U226" s="120"/>
      <c r="V226" s="120"/>
      <c r="W226" s="120"/>
      <c r="X226" s="120"/>
      <c r="Y226" s="120"/>
      <c r="Z226" s="120"/>
      <c r="AA226" s="120"/>
      <c r="AB226" s="960"/>
      <c r="AC226" s="120"/>
      <c r="AD226" s="120"/>
      <c r="AE226" s="120"/>
      <c r="AF226" s="960"/>
      <c r="AG226" s="120"/>
      <c r="AH226" s="120"/>
      <c r="AI226" s="120"/>
    </row>
    <row r="227" spans="1:35" ht="25.5" customHeight="1">
      <c r="A227" s="120"/>
      <c r="B227" s="120"/>
      <c r="C227" s="120"/>
      <c r="D227" s="120"/>
      <c r="E227" s="120"/>
      <c r="F227" s="921"/>
      <c r="G227" s="921"/>
      <c r="H227" s="120"/>
      <c r="I227" s="120"/>
      <c r="J227" s="120"/>
      <c r="K227" s="120"/>
      <c r="L227" s="120"/>
      <c r="M227" s="120"/>
      <c r="N227" s="120"/>
      <c r="O227" s="120"/>
      <c r="P227" s="120"/>
      <c r="Q227" s="120"/>
      <c r="R227" s="120"/>
      <c r="S227" s="120"/>
      <c r="T227" s="120"/>
      <c r="U227" s="120"/>
      <c r="V227" s="120"/>
      <c r="W227" s="120"/>
      <c r="X227" s="120"/>
      <c r="Y227" s="120"/>
      <c r="Z227" s="120"/>
      <c r="AA227" s="120"/>
      <c r="AB227" s="960"/>
      <c r="AC227" s="120"/>
      <c r="AD227" s="120"/>
      <c r="AE227" s="120"/>
      <c r="AF227" s="960"/>
      <c r="AG227" s="120"/>
      <c r="AH227" s="120"/>
      <c r="AI227" s="120"/>
    </row>
    <row r="228" spans="1:35" ht="25.5" customHeight="1">
      <c r="A228" s="120"/>
      <c r="B228" s="120"/>
      <c r="C228" s="120"/>
      <c r="D228" s="120"/>
      <c r="E228" s="120"/>
      <c r="F228" s="921"/>
      <c r="G228" s="921"/>
      <c r="H228" s="120"/>
      <c r="I228" s="120"/>
      <c r="J228" s="120"/>
      <c r="K228" s="120"/>
      <c r="L228" s="120"/>
      <c r="M228" s="120"/>
      <c r="N228" s="120"/>
      <c r="O228" s="120"/>
      <c r="P228" s="120"/>
      <c r="Q228" s="120"/>
      <c r="R228" s="120"/>
      <c r="S228" s="120"/>
      <c r="T228" s="120"/>
      <c r="U228" s="120"/>
      <c r="V228" s="120"/>
      <c r="W228" s="120"/>
      <c r="X228" s="120"/>
      <c r="Y228" s="120"/>
      <c r="Z228" s="120"/>
      <c r="AA228" s="120"/>
      <c r="AB228" s="960"/>
      <c r="AC228" s="120"/>
      <c r="AD228" s="120"/>
      <c r="AE228" s="120"/>
      <c r="AF228" s="960"/>
      <c r="AG228" s="120"/>
      <c r="AH228" s="120"/>
      <c r="AI228" s="120"/>
    </row>
    <row r="229" spans="1:35" ht="25.5" customHeight="1">
      <c r="A229" s="120"/>
      <c r="B229" s="120"/>
      <c r="C229" s="120"/>
      <c r="D229" s="120"/>
      <c r="E229" s="120"/>
      <c r="F229" s="921"/>
      <c r="G229" s="921"/>
      <c r="H229" s="120"/>
      <c r="I229" s="120"/>
      <c r="J229" s="120"/>
      <c r="K229" s="120"/>
      <c r="L229" s="120"/>
      <c r="M229" s="120"/>
      <c r="N229" s="120"/>
      <c r="O229" s="120"/>
      <c r="P229" s="120"/>
      <c r="Q229" s="120"/>
      <c r="R229" s="120"/>
      <c r="S229" s="120"/>
      <c r="T229" s="120"/>
      <c r="U229" s="120"/>
      <c r="V229" s="120"/>
      <c r="W229" s="120"/>
      <c r="X229" s="120"/>
      <c r="Y229" s="120"/>
      <c r="Z229" s="120"/>
      <c r="AA229" s="120"/>
      <c r="AB229" s="960"/>
      <c r="AC229" s="120"/>
      <c r="AD229" s="120"/>
      <c r="AE229" s="120"/>
      <c r="AF229" s="960"/>
      <c r="AG229" s="120"/>
      <c r="AH229" s="120"/>
      <c r="AI229" s="120"/>
    </row>
    <row r="230" spans="1:35" ht="25.5" customHeight="1">
      <c r="A230" s="120"/>
      <c r="B230" s="120"/>
      <c r="C230" s="120"/>
      <c r="D230" s="120"/>
      <c r="E230" s="120"/>
      <c r="F230" s="921"/>
      <c r="G230" s="921"/>
      <c r="H230" s="120"/>
      <c r="I230" s="120"/>
      <c r="J230" s="120"/>
      <c r="K230" s="120"/>
      <c r="L230" s="120"/>
      <c r="M230" s="120"/>
      <c r="N230" s="120"/>
      <c r="O230" s="120"/>
      <c r="P230" s="120"/>
      <c r="Q230" s="120"/>
      <c r="R230" s="120"/>
      <c r="S230" s="120"/>
      <c r="T230" s="120"/>
      <c r="U230" s="120"/>
      <c r="V230" s="120"/>
      <c r="W230" s="120"/>
      <c r="X230" s="120"/>
      <c r="Y230" s="120"/>
      <c r="Z230" s="120"/>
      <c r="AA230" s="120"/>
      <c r="AB230" s="960"/>
      <c r="AC230" s="120"/>
      <c r="AD230" s="120"/>
      <c r="AE230" s="120"/>
      <c r="AF230" s="960"/>
      <c r="AG230" s="120"/>
      <c r="AH230" s="120"/>
      <c r="AI230" s="120"/>
    </row>
    <row r="231" spans="1:35" ht="25.5" customHeight="1">
      <c r="A231" s="120"/>
      <c r="B231" s="120"/>
      <c r="C231" s="120"/>
      <c r="D231" s="120"/>
      <c r="E231" s="120"/>
      <c r="F231" s="921"/>
      <c r="G231" s="921"/>
      <c r="H231" s="120"/>
      <c r="I231" s="120"/>
      <c r="J231" s="120"/>
      <c r="K231" s="120"/>
      <c r="L231" s="120"/>
      <c r="M231" s="120"/>
      <c r="N231" s="120"/>
      <c r="O231" s="120"/>
      <c r="P231" s="120"/>
      <c r="Q231" s="120"/>
      <c r="R231" s="120"/>
      <c r="S231" s="120"/>
      <c r="T231" s="120"/>
      <c r="U231" s="120"/>
      <c r="V231" s="120"/>
      <c r="W231" s="120"/>
      <c r="X231" s="120"/>
      <c r="Y231" s="120"/>
      <c r="Z231" s="120"/>
      <c r="AA231" s="120"/>
      <c r="AB231" s="960"/>
      <c r="AC231" s="120"/>
      <c r="AD231" s="120"/>
      <c r="AE231" s="120"/>
      <c r="AF231" s="960"/>
      <c r="AG231" s="120"/>
      <c r="AH231" s="120"/>
      <c r="AI231" s="120"/>
    </row>
    <row r="232" spans="1:35" ht="25.5" customHeight="1">
      <c r="A232" s="120"/>
      <c r="B232" s="120"/>
      <c r="C232" s="120"/>
      <c r="D232" s="120"/>
      <c r="E232" s="120"/>
      <c r="F232" s="921"/>
      <c r="G232" s="921"/>
      <c r="H232" s="120"/>
      <c r="I232" s="120"/>
      <c r="J232" s="120"/>
      <c r="K232" s="120"/>
      <c r="L232" s="120"/>
      <c r="M232" s="120"/>
      <c r="N232" s="120"/>
      <c r="O232" s="120"/>
      <c r="P232" s="120"/>
      <c r="Q232" s="120"/>
      <c r="R232" s="120"/>
      <c r="S232" s="120"/>
      <c r="T232" s="120"/>
      <c r="U232" s="120"/>
      <c r="V232" s="120"/>
      <c r="W232" s="120"/>
      <c r="X232" s="120"/>
      <c r="Y232" s="120"/>
      <c r="Z232" s="120"/>
      <c r="AA232" s="120"/>
      <c r="AB232" s="960"/>
      <c r="AC232" s="120"/>
      <c r="AD232" s="120"/>
      <c r="AE232" s="120"/>
      <c r="AF232" s="960"/>
      <c r="AG232" s="120"/>
      <c r="AH232" s="120"/>
      <c r="AI232" s="120"/>
    </row>
    <row r="233" spans="1:35">
      <c r="A233" s="120"/>
      <c r="B233" s="120"/>
      <c r="C233" s="120"/>
      <c r="D233" s="120"/>
      <c r="E233" s="120"/>
      <c r="F233" s="921"/>
      <c r="G233" s="921"/>
      <c r="H233" s="120"/>
      <c r="I233" s="120"/>
      <c r="J233" s="120"/>
      <c r="K233" s="120"/>
      <c r="L233" s="120"/>
      <c r="M233" s="120"/>
      <c r="N233" s="120"/>
      <c r="O233" s="120"/>
      <c r="P233" s="120"/>
      <c r="Q233" s="120"/>
      <c r="R233" s="120"/>
      <c r="S233" s="120"/>
      <c r="T233" s="120"/>
      <c r="U233" s="120"/>
      <c r="V233" s="120"/>
      <c r="W233" s="120"/>
      <c r="X233" s="120"/>
      <c r="Y233" s="120"/>
      <c r="Z233" s="120"/>
      <c r="AA233" s="120"/>
      <c r="AB233" s="960"/>
      <c r="AC233" s="120"/>
      <c r="AD233" s="120"/>
      <c r="AE233" s="120"/>
      <c r="AF233" s="960"/>
      <c r="AG233" s="120"/>
      <c r="AH233" s="120"/>
      <c r="AI233" s="120"/>
    </row>
    <row r="234" spans="1:35">
      <c r="A234" s="120"/>
      <c r="B234" s="120"/>
      <c r="C234" s="120"/>
      <c r="D234" s="120"/>
      <c r="E234" s="120"/>
      <c r="F234" s="921"/>
      <c r="G234" s="921"/>
      <c r="H234" s="120"/>
      <c r="I234" s="120"/>
      <c r="J234" s="120"/>
      <c r="K234" s="120"/>
      <c r="L234" s="120"/>
      <c r="M234" s="120"/>
      <c r="N234" s="120"/>
      <c r="O234" s="120"/>
      <c r="P234" s="120"/>
      <c r="Q234" s="120"/>
      <c r="R234" s="120"/>
      <c r="S234" s="120"/>
      <c r="T234" s="120"/>
      <c r="U234" s="120"/>
      <c r="V234" s="120"/>
      <c r="W234" s="120"/>
      <c r="X234" s="120"/>
      <c r="Y234" s="120"/>
      <c r="Z234" s="120"/>
      <c r="AA234" s="120"/>
      <c r="AB234" s="960"/>
      <c r="AC234" s="120"/>
      <c r="AD234" s="120"/>
      <c r="AE234" s="120"/>
      <c r="AF234" s="960"/>
      <c r="AG234" s="120"/>
      <c r="AH234" s="120"/>
      <c r="AI234" s="120"/>
    </row>
    <row r="235" spans="1:35">
      <c r="A235" s="120"/>
      <c r="B235" s="120"/>
      <c r="C235" s="120"/>
      <c r="D235" s="120"/>
      <c r="E235" s="120"/>
      <c r="F235" s="921"/>
      <c r="G235" s="921"/>
      <c r="H235" s="120"/>
      <c r="I235" s="120"/>
      <c r="J235" s="120"/>
      <c r="K235" s="120"/>
      <c r="L235" s="120"/>
      <c r="M235" s="120"/>
      <c r="N235" s="120"/>
      <c r="O235" s="120"/>
      <c r="P235" s="120"/>
      <c r="Q235" s="120"/>
      <c r="R235" s="120"/>
      <c r="S235" s="120"/>
      <c r="T235" s="120"/>
      <c r="U235" s="120"/>
      <c r="V235" s="120"/>
      <c r="W235" s="120"/>
      <c r="X235" s="120"/>
      <c r="Y235" s="120"/>
      <c r="Z235" s="120"/>
      <c r="AA235" s="120"/>
      <c r="AB235" s="960"/>
      <c r="AC235" s="120"/>
      <c r="AD235" s="120"/>
      <c r="AE235" s="120"/>
      <c r="AF235" s="960"/>
      <c r="AG235" s="120"/>
      <c r="AH235" s="120"/>
      <c r="AI235" s="120"/>
    </row>
    <row r="236" spans="1:35">
      <c r="A236" s="120"/>
      <c r="B236" s="120"/>
      <c r="C236" s="120"/>
      <c r="D236" s="120"/>
      <c r="E236" s="120"/>
      <c r="F236" s="921"/>
      <c r="G236" s="921"/>
      <c r="H236" s="120"/>
      <c r="I236" s="120"/>
      <c r="J236" s="120"/>
      <c r="K236" s="120"/>
      <c r="L236" s="120"/>
      <c r="M236" s="120"/>
      <c r="N236" s="120"/>
      <c r="O236" s="120"/>
      <c r="P236" s="120"/>
      <c r="Q236" s="120"/>
      <c r="R236" s="120"/>
      <c r="S236" s="120"/>
      <c r="T236" s="120"/>
      <c r="U236" s="120"/>
      <c r="V236" s="120"/>
      <c r="W236" s="120"/>
      <c r="X236" s="120"/>
      <c r="Y236" s="120"/>
      <c r="Z236" s="120"/>
      <c r="AA236" s="120"/>
      <c r="AB236" s="960"/>
      <c r="AC236" s="120"/>
      <c r="AD236" s="120"/>
      <c r="AE236" s="120"/>
      <c r="AF236" s="960"/>
      <c r="AG236" s="120"/>
      <c r="AH236" s="120"/>
      <c r="AI236" s="120"/>
    </row>
    <row r="237" spans="1:35">
      <c r="A237" s="120"/>
      <c r="B237" s="120"/>
      <c r="C237" s="120"/>
      <c r="D237" s="120"/>
      <c r="E237" s="120"/>
      <c r="F237" s="921"/>
      <c r="G237" s="921"/>
      <c r="H237" s="120"/>
      <c r="I237" s="120"/>
      <c r="J237" s="120"/>
      <c r="K237" s="120"/>
      <c r="L237" s="120"/>
      <c r="M237" s="120"/>
      <c r="N237" s="120"/>
      <c r="O237" s="120"/>
      <c r="P237" s="120"/>
      <c r="Q237" s="120"/>
      <c r="R237" s="120"/>
      <c r="S237" s="120"/>
      <c r="T237" s="120"/>
      <c r="U237" s="120"/>
      <c r="V237" s="120"/>
      <c r="W237" s="120"/>
      <c r="X237" s="120"/>
      <c r="Y237" s="120"/>
      <c r="Z237" s="120"/>
      <c r="AA237" s="120"/>
      <c r="AB237" s="960"/>
      <c r="AC237" s="120"/>
      <c r="AD237" s="120"/>
      <c r="AE237" s="120"/>
      <c r="AF237" s="960"/>
      <c r="AG237" s="120"/>
      <c r="AH237" s="120"/>
      <c r="AI237" s="120"/>
    </row>
    <row r="238" spans="1:35">
      <c r="A238" s="120"/>
      <c r="B238" s="120"/>
      <c r="C238" s="120"/>
      <c r="D238" s="120"/>
      <c r="E238" s="120"/>
      <c r="F238" s="921"/>
      <c r="G238" s="921"/>
      <c r="H238" s="120"/>
      <c r="I238" s="120"/>
      <c r="J238" s="120"/>
      <c r="K238" s="120"/>
      <c r="L238" s="120"/>
      <c r="M238" s="120"/>
      <c r="N238" s="120"/>
      <c r="O238" s="120"/>
      <c r="P238" s="120"/>
      <c r="Q238" s="120"/>
      <c r="R238" s="120"/>
      <c r="S238" s="120"/>
      <c r="T238" s="120"/>
      <c r="U238" s="120"/>
      <c r="V238" s="120"/>
      <c r="W238" s="120"/>
      <c r="X238" s="120"/>
      <c r="Y238" s="120"/>
      <c r="Z238" s="120"/>
      <c r="AA238" s="120"/>
      <c r="AB238" s="960"/>
      <c r="AC238" s="120"/>
      <c r="AD238" s="120"/>
      <c r="AE238" s="120"/>
      <c r="AF238" s="960"/>
      <c r="AG238" s="120"/>
      <c r="AH238" s="120"/>
      <c r="AI238" s="120"/>
    </row>
    <row r="239" spans="1:35">
      <c r="A239" s="120"/>
      <c r="B239" s="120"/>
      <c r="C239" s="120"/>
      <c r="D239" s="120"/>
      <c r="E239" s="120"/>
      <c r="F239" s="921"/>
      <c r="G239" s="921"/>
      <c r="H239" s="120"/>
      <c r="I239" s="120"/>
      <c r="J239" s="120"/>
      <c r="K239" s="120"/>
      <c r="L239" s="120"/>
      <c r="M239" s="120"/>
      <c r="N239" s="120"/>
      <c r="O239" s="120"/>
      <c r="P239" s="120"/>
      <c r="Q239" s="120"/>
      <c r="R239" s="120"/>
      <c r="S239" s="120"/>
      <c r="T239" s="120"/>
      <c r="U239" s="120"/>
      <c r="V239" s="120"/>
      <c r="W239" s="120"/>
      <c r="X239" s="120"/>
      <c r="Y239" s="120"/>
      <c r="Z239" s="120"/>
      <c r="AA239" s="120"/>
      <c r="AB239" s="960"/>
      <c r="AC239" s="120"/>
      <c r="AD239" s="120"/>
      <c r="AE239" s="120"/>
      <c r="AF239" s="960"/>
      <c r="AG239" s="120"/>
      <c r="AH239" s="120"/>
      <c r="AI239" s="120"/>
    </row>
    <row r="240" spans="1:35">
      <c r="A240" s="120"/>
      <c r="B240" s="120"/>
      <c r="C240" s="120"/>
      <c r="D240" s="120"/>
      <c r="E240" s="120"/>
      <c r="F240" s="921"/>
      <c r="G240" s="921"/>
      <c r="H240" s="120"/>
      <c r="I240" s="120"/>
      <c r="J240" s="120"/>
      <c r="K240" s="120"/>
      <c r="L240" s="120"/>
      <c r="M240" s="120"/>
      <c r="N240" s="120"/>
      <c r="O240" s="120"/>
      <c r="P240" s="120"/>
      <c r="Q240" s="120"/>
      <c r="R240" s="120"/>
      <c r="S240" s="120"/>
      <c r="T240" s="120"/>
      <c r="U240" s="120"/>
      <c r="V240" s="120"/>
      <c r="W240" s="120"/>
      <c r="X240" s="120"/>
      <c r="Y240" s="120"/>
      <c r="Z240" s="120"/>
      <c r="AA240" s="120"/>
      <c r="AB240" s="960"/>
      <c r="AC240" s="120"/>
      <c r="AD240" s="120"/>
      <c r="AE240" s="120"/>
      <c r="AF240" s="960"/>
      <c r="AG240" s="120"/>
      <c r="AH240" s="120"/>
      <c r="AI240" s="120"/>
    </row>
    <row r="241" spans="1:35">
      <c r="A241" s="120"/>
      <c r="B241" s="120"/>
      <c r="C241" s="120"/>
      <c r="D241" s="120"/>
      <c r="E241" s="120"/>
      <c r="F241" s="921"/>
      <c r="G241" s="921"/>
      <c r="H241" s="120"/>
      <c r="I241" s="120"/>
      <c r="J241" s="120"/>
      <c r="K241" s="120"/>
      <c r="L241" s="120"/>
      <c r="M241" s="120"/>
      <c r="N241" s="120"/>
      <c r="O241" s="120"/>
      <c r="P241" s="120"/>
      <c r="Q241" s="120"/>
      <c r="R241" s="120"/>
      <c r="S241" s="120"/>
      <c r="T241" s="120"/>
      <c r="U241" s="120"/>
      <c r="V241" s="120"/>
      <c r="W241" s="120"/>
      <c r="X241" s="120"/>
      <c r="Y241" s="120"/>
      <c r="Z241" s="120"/>
      <c r="AA241" s="120"/>
      <c r="AB241" s="960"/>
      <c r="AC241" s="120"/>
      <c r="AD241" s="120"/>
      <c r="AE241" s="120"/>
      <c r="AF241" s="960"/>
      <c r="AG241" s="120"/>
      <c r="AH241" s="120"/>
      <c r="AI241" s="120"/>
    </row>
    <row r="242" spans="1:35">
      <c r="A242" s="120"/>
      <c r="B242" s="120"/>
      <c r="C242" s="120"/>
      <c r="D242" s="120"/>
      <c r="E242" s="120"/>
      <c r="F242" s="921"/>
      <c r="G242" s="921"/>
      <c r="H242" s="120"/>
      <c r="I242" s="120"/>
      <c r="J242" s="120"/>
      <c r="K242" s="120"/>
      <c r="L242" s="120"/>
      <c r="M242" s="120"/>
      <c r="N242" s="120"/>
      <c r="O242" s="120"/>
      <c r="P242" s="120"/>
      <c r="Q242" s="120"/>
      <c r="R242" s="120"/>
      <c r="S242" s="120"/>
      <c r="T242" s="120"/>
      <c r="U242" s="120"/>
      <c r="V242" s="120"/>
      <c r="W242" s="120"/>
      <c r="X242" s="120"/>
      <c r="Y242" s="120"/>
      <c r="Z242" s="120"/>
      <c r="AA242" s="120"/>
      <c r="AB242" s="960"/>
      <c r="AC242" s="120"/>
      <c r="AD242" s="120"/>
      <c r="AE242" s="120"/>
      <c r="AF242" s="960"/>
      <c r="AG242" s="120"/>
      <c r="AH242" s="120"/>
      <c r="AI242" s="120"/>
    </row>
    <row r="243" spans="1:35">
      <c r="A243" s="120"/>
      <c r="B243" s="120"/>
      <c r="C243" s="120"/>
      <c r="D243" s="120"/>
      <c r="E243" s="120"/>
      <c r="F243" s="921"/>
      <c r="G243" s="921"/>
      <c r="H243" s="120"/>
      <c r="I243" s="120"/>
      <c r="J243" s="120"/>
      <c r="K243" s="120"/>
      <c r="L243" s="120"/>
      <c r="M243" s="120"/>
      <c r="N243" s="120"/>
      <c r="O243" s="120"/>
      <c r="P243" s="120"/>
      <c r="Q243" s="120"/>
      <c r="R243" s="120"/>
      <c r="S243" s="120"/>
      <c r="T243" s="120"/>
      <c r="U243" s="120"/>
      <c r="V243" s="120"/>
      <c r="W243" s="120"/>
      <c r="X243" s="120"/>
      <c r="Y243" s="120"/>
      <c r="Z243" s="120"/>
      <c r="AA243" s="120"/>
      <c r="AB243" s="960"/>
      <c r="AC243" s="120"/>
      <c r="AD243" s="120"/>
      <c r="AE243" s="120"/>
      <c r="AF243" s="960"/>
      <c r="AG243" s="120"/>
      <c r="AH243" s="120"/>
      <c r="AI243" s="120"/>
    </row>
    <row r="244" spans="1:35">
      <c r="A244" s="120"/>
      <c r="B244" s="120"/>
      <c r="C244" s="120"/>
      <c r="D244" s="120"/>
      <c r="E244" s="120"/>
      <c r="F244" s="921"/>
      <c r="G244" s="921"/>
      <c r="H244" s="120"/>
      <c r="I244" s="120"/>
      <c r="J244" s="120"/>
      <c r="K244" s="120"/>
      <c r="L244" s="120"/>
      <c r="M244" s="120"/>
      <c r="N244" s="120"/>
      <c r="O244" s="120"/>
      <c r="P244" s="120"/>
      <c r="Q244" s="120"/>
      <c r="R244" s="120"/>
      <c r="S244" s="120"/>
      <c r="T244" s="120"/>
      <c r="U244" s="120"/>
      <c r="V244" s="120"/>
      <c r="W244" s="120"/>
      <c r="X244" s="120"/>
      <c r="Y244" s="120"/>
      <c r="Z244" s="120"/>
      <c r="AA244" s="120"/>
      <c r="AB244" s="960"/>
      <c r="AC244" s="120"/>
      <c r="AD244" s="120"/>
      <c r="AE244" s="120"/>
      <c r="AF244" s="960"/>
      <c r="AG244" s="120"/>
      <c r="AH244" s="120"/>
      <c r="AI244" s="120"/>
    </row>
    <row r="245" spans="1:35">
      <c r="A245" s="120"/>
      <c r="B245" s="120"/>
      <c r="C245" s="120"/>
      <c r="D245" s="120"/>
      <c r="E245" s="120"/>
      <c r="F245" s="921"/>
      <c r="G245" s="921"/>
      <c r="H245" s="120"/>
      <c r="I245" s="120"/>
      <c r="J245" s="120"/>
      <c r="K245" s="120"/>
      <c r="L245" s="120"/>
      <c r="M245" s="120"/>
      <c r="N245" s="120"/>
      <c r="O245" s="120"/>
      <c r="P245" s="120"/>
      <c r="Q245" s="120"/>
      <c r="R245" s="120"/>
      <c r="S245" s="120"/>
      <c r="T245" s="120"/>
      <c r="U245" s="120"/>
      <c r="V245" s="120"/>
      <c r="W245" s="120"/>
      <c r="X245" s="120"/>
      <c r="Y245" s="120"/>
      <c r="Z245" s="120"/>
      <c r="AA245" s="120"/>
      <c r="AB245" s="960"/>
      <c r="AC245" s="120"/>
      <c r="AD245" s="120"/>
      <c r="AE245" s="120"/>
      <c r="AF245" s="960"/>
      <c r="AG245" s="120"/>
      <c r="AH245" s="120"/>
      <c r="AI245" s="120"/>
    </row>
    <row r="246" spans="1:35">
      <c r="A246" s="120"/>
      <c r="B246" s="120"/>
      <c r="C246" s="120"/>
      <c r="D246" s="120"/>
      <c r="E246" s="120"/>
      <c r="F246" s="921"/>
      <c r="G246" s="921"/>
      <c r="H246" s="120"/>
      <c r="I246" s="120"/>
      <c r="J246" s="120"/>
      <c r="K246" s="120"/>
      <c r="L246" s="120"/>
      <c r="M246" s="120"/>
      <c r="N246" s="120"/>
      <c r="O246" s="120"/>
      <c r="P246" s="120"/>
      <c r="Q246" s="120"/>
      <c r="R246" s="120"/>
      <c r="S246" s="120"/>
      <c r="T246" s="120"/>
      <c r="U246" s="120"/>
      <c r="V246" s="120"/>
      <c r="W246" s="120"/>
      <c r="X246" s="120"/>
      <c r="Y246" s="120"/>
      <c r="Z246" s="120"/>
      <c r="AA246" s="120"/>
      <c r="AB246" s="960"/>
      <c r="AC246" s="120"/>
      <c r="AD246" s="120"/>
      <c r="AE246" s="120"/>
      <c r="AF246" s="960"/>
      <c r="AG246" s="120"/>
      <c r="AH246" s="120"/>
      <c r="AI246" s="120"/>
    </row>
    <row r="247" spans="1:35">
      <c r="A247" s="120"/>
      <c r="B247" s="120"/>
      <c r="C247" s="120"/>
      <c r="D247" s="120"/>
      <c r="E247" s="120"/>
      <c r="F247" s="921"/>
      <c r="G247" s="921"/>
      <c r="H247" s="120"/>
      <c r="I247" s="120"/>
      <c r="J247" s="120"/>
      <c r="K247" s="120"/>
      <c r="L247" s="120"/>
      <c r="M247" s="120"/>
      <c r="N247" s="120"/>
      <c r="O247" s="120"/>
      <c r="P247" s="120"/>
      <c r="Q247" s="120"/>
      <c r="R247" s="120"/>
      <c r="S247" s="120"/>
      <c r="T247" s="120"/>
      <c r="U247" s="120"/>
      <c r="V247" s="120"/>
      <c r="W247" s="120"/>
      <c r="X247" s="120"/>
      <c r="Y247" s="120"/>
      <c r="Z247" s="120"/>
      <c r="AA247" s="120"/>
      <c r="AB247" s="960"/>
      <c r="AC247" s="120"/>
      <c r="AD247" s="120"/>
      <c r="AE247" s="120"/>
      <c r="AF247" s="960"/>
      <c r="AG247" s="120"/>
      <c r="AH247" s="120"/>
      <c r="AI247" s="120"/>
    </row>
    <row r="248" spans="1:35">
      <c r="A248" s="120"/>
      <c r="B248" s="120"/>
      <c r="C248" s="120"/>
      <c r="D248" s="120"/>
      <c r="E248" s="120"/>
      <c r="F248" s="921"/>
      <c r="G248" s="921"/>
      <c r="H248" s="120"/>
      <c r="I248" s="120"/>
      <c r="J248" s="120"/>
      <c r="K248" s="120"/>
      <c r="L248" s="120"/>
      <c r="M248" s="120"/>
      <c r="N248" s="120"/>
      <c r="O248" s="120"/>
      <c r="P248" s="120"/>
      <c r="Q248" s="120"/>
      <c r="R248" s="120"/>
      <c r="S248" s="120"/>
      <c r="T248" s="120"/>
      <c r="U248" s="120"/>
      <c r="V248" s="120"/>
      <c r="W248" s="120"/>
      <c r="X248" s="120"/>
      <c r="Y248" s="120"/>
      <c r="Z248" s="120"/>
      <c r="AA248" s="120"/>
      <c r="AB248" s="960"/>
      <c r="AC248" s="120"/>
      <c r="AD248" s="120"/>
      <c r="AE248" s="120"/>
      <c r="AF248" s="960"/>
      <c r="AG248" s="120"/>
      <c r="AH248" s="120"/>
      <c r="AI248" s="120"/>
    </row>
    <row r="249" spans="1:35">
      <c r="A249" s="120"/>
      <c r="B249" s="120"/>
      <c r="C249" s="120"/>
      <c r="D249" s="120"/>
      <c r="E249" s="120"/>
      <c r="F249" s="921"/>
      <c r="G249" s="921"/>
      <c r="H249" s="120"/>
      <c r="I249" s="120"/>
      <c r="J249" s="120"/>
      <c r="K249" s="120"/>
      <c r="L249" s="120"/>
      <c r="M249" s="120"/>
      <c r="N249" s="120"/>
      <c r="O249" s="120"/>
      <c r="P249" s="120"/>
      <c r="Q249" s="120"/>
      <c r="R249" s="120"/>
      <c r="S249" s="120"/>
      <c r="T249" s="120"/>
      <c r="U249" s="120"/>
      <c r="V249" s="120"/>
      <c r="W249" s="120"/>
      <c r="X249" s="120"/>
      <c r="Y249" s="120"/>
      <c r="Z249" s="120"/>
      <c r="AA249" s="120"/>
      <c r="AB249" s="960"/>
      <c r="AC249" s="120"/>
      <c r="AD249" s="120"/>
      <c r="AE249" s="120"/>
      <c r="AF249" s="960"/>
      <c r="AG249" s="120"/>
      <c r="AH249" s="120"/>
      <c r="AI249" s="120"/>
    </row>
    <row r="250" spans="1:35">
      <c r="A250" s="120"/>
      <c r="B250" s="120"/>
      <c r="C250" s="120"/>
      <c r="D250" s="120"/>
      <c r="E250" s="120"/>
      <c r="F250" s="921"/>
      <c r="G250" s="921"/>
      <c r="H250" s="120"/>
      <c r="I250" s="120"/>
      <c r="J250" s="120"/>
      <c r="K250" s="120"/>
      <c r="L250" s="120"/>
      <c r="M250" s="120"/>
      <c r="N250" s="120"/>
      <c r="O250" s="120"/>
      <c r="P250" s="120"/>
      <c r="Q250" s="120"/>
      <c r="R250" s="120"/>
      <c r="S250" s="120"/>
      <c r="T250" s="120"/>
      <c r="U250" s="120"/>
      <c r="V250" s="120"/>
      <c r="W250" s="120"/>
      <c r="X250" s="120"/>
      <c r="Y250" s="120"/>
      <c r="Z250" s="120"/>
      <c r="AA250" s="120"/>
      <c r="AB250" s="960"/>
      <c r="AC250" s="120"/>
      <c r="AD250" s="120"/>
      <c r="AE250" s="120"/>
      <c r="AF250" s="960"/>
      <c r="AG250" s="120"/>
      <c r="AH250" s="120"/>
      <c r="AI250" s="120"/>
    </row>
    <row r="251" spans="1:35">
      <c r="A251" s="120"/>
      <c r="B251" s="120"/>
      <c r="C251" s="120"/>
      <c r="D251" s="120"/>
      <c r="E251" s="120"/>
      <c r="F251" s="921"/>
      <c r="G251" s="921"/>
      <c r="H251" s="120"/>
      <c r="I251" s="120"/>
      <c r="J251" s="120"/>
      <c r="K251" s="120"/>
      <c r="L251" s="120"/>
      <c r="M251" s="120"/>
      <c r="N251" s="120"/>
      <c r="O251" s="120"/>
      <c r="P251" s="120"/>
      <c r="Q251" s="120"/>
      <c r="R251" s="120"/>
      <c r="S251" s="120"/>
      <c r="T251" s="120"/>
      <c r="U251" s="120"/>
      <c r="V251" s="120"/>
      <c r="W251" s="120"/>
      <c r="X251" s="120"/>
      <c r="Y251" s="120"/>
      <c r="Z251" s="120"/>
      <c r="AA251" s="120"/>
      <c r="AB251" s="960"/>
      <c r="AC251" s="120"/>
      <c r="AD251" s="120"/>
      <c r="AE251" s="120"/>
      <c r="AF251" s="960"/>
      <c r="AG251" s="120"/>
      <c r="AH251" s="120"/>
      <c r="AI251" s="120"/>
    </row>
    <row r="252" spans="1:35">
      <c r="A252" s="120"/>
      <c r="B252" s="120"/>
      <c r="C252" s="120"/>
      <c r="D252" s="120"/>
      <c r="E252" s="120"/>
      <c r="F252" s="921"/>
      <c r="G252" s="921"/>
      <c r="H252" s="120"/>
      <c r="I252" s="120"/>
      <c r="J252" s="120"/>
      <c r="K252" s="120"/>
      <c r="L252" s="120"/>
      <c r="M252" s="120"/>
      <c r="N252" s="120"/>
      <c r="O252" s="120"/>
      <c r="P252" s="120"/>
      <c r="Q252" s="120"/>
      <c r="R252" s="120"/>
      <c r="S252" s="120"/>
      <c r="T252" s="120"/>
      <c r="U252" s="120"/>
      <c r="V252" s="120"/>
      <c r="W252" s="120"/>
      <c r="X252" s="120"/>
      <c r="Y252" s="120"/>
      <c r="Z252" s="120"/>
      <c r="AA252" s="120"/>
      <c r="AB252" s="960"/>
      <c r="AC252" s="120"/>
      <c r="AD252" s="120"/>
      <c r="AE252" s="120"/>
      <c r="AF252" s="960"/>
      <c r="AG252" s="120"/>
      <c r="AH252" s="120"/>
      <c r="AI252" s="120"/>
    </row>
    <row r="253" spans="1:35">
      <c r="A253" s="120"/>
      <c r="B253" s="120"/>
      <c r="C253" s="120"/>
      <c r="D253" s="120"/>
      <c r="E253" s="120"/>
      <c r="F253" s="921"/>
      <c r="G253" s="921"/>
      <c r="H253" s="120"/>
      <c r="I253" s="120"/>
      <c r="J253" s="120"/>
      <c r="K253" s="120"/>
      <c r="L253" s="120"/>
      <c r="M253" s="120"/>
      <c r="N253" s="120"/>
      <c r="O253" s="120"/>
      <c r="P253" s="120"/>
      <c r="Q253" s="120"/>
      <c r="R253" s="120"/>
      <c r="S253" s="120"/>
      <c r="T253" s="120"/>
      <c r="U253" s="120"/>
      <c r="V253" s="120"/>
      <c r="W253" s="120"/>
      <c r="X253" s="120"/>
      <c r="Y253" s="120"/>
      <c r="Z253" s="120"/>
      <c r="AA253" s="120"/>
      <c r="AB253" s="960"/>
      <c r="AC253" s="120"/>
      <c r="AD253" s="120"/>
      <c r="AE253" s="120"/>
      <c r="AF253" s="960"/>
      <c r="AG253" s="120"/>
      <c r="AH253" s="120"/>
      <c r="AI253" s="120"/>
    </row>
    <row r="254" spans="1:35">
      <c r="A254" s="120"/>
      <c r="B254" s="120"/>
      <c r="C254" s="120"/>
      <c r="D254" s="120"/>
      <c r="E254" s="120"/>
      <c r="F254" s="921"/>
      <c r="G254" s="921"/>
      <c r="H254" s="120"/>
      <c r="I254" s="120"/>
      <c r="J254" s="120"/>
      <c r="K254" s="120"/>
      <c r="L254" s="120"/>
      <c r="M254" s="120"/>
      <c r="N254" s="120"/>
      <c r="O254" s="120"/>
      <c r="P254" s="120"/>
      <c r="Q254" s="120"/>
      <c r="R254" s="120"/>
      <c r="S254" s="120"/>
      <c r="T254" s="120"/>
      <c r="U254" s="120"/>
      <c r="V254" s="120"/>
      <c r="W254" s="120"/>
      <c r="X254" s="120"/>
      <c r="Y254" s="120"/>
      <c r="Z254" s="120"/>
      <c r="AA254" s="120"/>
      <c r="AB254" s="960"/>
      <c r="AC254" s="120"/>
      <c r="AD254" s="120"/>
      <c r="AE254" s="120"/>
      <c r="AF254" s="960"/>
      <c r="AG254" s="120"/>
      <c r="AH254" s="120"/>
      <c r="AI254" s="120"/>
    </row>
    <row r="255" spans="1:35">
      <c r="A255" s="120"/>
      <c r="B255" s="120"/>
      <c r="C255" s="120"/>
      <c r="D255" s="120"/>
      <c r="E255" s="120"/>
      <c r="F255" s="921"/>
      <c r="G255" s="921"/>
      <c r="H255" s="120"/>
      <c r="I255" s="120"/>
      <c r="J255" s="120"/>
      <c r="K255" s="120"/>
      <c r="L255" s="120"/>
      <c r="M255" s="120"/>
      <c r="N255" s="120"/>
      <c r="O255" s="120"/>
      <c r="P255" s="120"/>
      <c r="Q255" s="120"/>
      <c r="R255" s="120"/>
      <c r="S255" s="120"/>
      <c r="T255" s="120"/>
      <c r="U255" s="120"/>
      <c r="V255" s="120"/>
      <c r="W255" s="120"/>
      <c r="X255" s="120"/>
      <c r="Y255" s="120"/>
      <c r="Z255" s="120"/>
      <c r="AA255" s="120"/>
      <c r="AB255" s="960"/>
      <c r="AC255" s="120"/>
      <c r="AD255" s="120"/>
      <c r="AE255" s="120"/>
      <c r="AF255" s="960"/>
      <c r="AG255" s="120"/>
      <c r="AH255" s="120"/>
      <c r="AI255" s="120"/>
    </row>
    <row r="256" spans="1:35">
      <c r="A256" s="120"/>
      <c r="B256" s="120"/>
      <c r="C256" s="120"/>
      <c r="D256" s="120"/>
      <c r="E256" s="120"/>
      <c r="F256" s="921"/>
      <c r="G256" s="921"/>
      <c r="H256" s="120"/>
      <c r="I256" s="120"/>
      <c r="J256" s="120"/>
      <c r="K256" s="120"/>
      <c r="L256" s="120"/>
      <c r="M256" s="120"/>
      <c r="N256" s="120"/>
      <c r="O256" s="120"/>
      <c r="P256" s="120"/>
      <c r="Q256" s="120"/>
      <c r="R256" s="120"/>
      <c r="S256" s="120"/>
      <c r="T256" s="120"/>
      <c r="U256" s="120"/>
      <c r="V256" s="120"/>
      <c r="W256" s="120"/>
      <c r="X256" s="120"/>
      <c r="Y256" s="120"/>
      <c r="Z256" s="120"/>
      <c r="AA256" s="120"/>
      <c r="AB256" s="960"/>
      <c r="AC256" s="120"/>
      <c r="AD256" s="120"/>
      <c r="AE256" s="120"/>
      <c r="AF256" s="960"/>
      <c r="AG256" s="120"/>
      <c r="AH256" s="120"/>
      <c r="AI256" s="120"/>
    </row>
    <row r="257" spans="1:35">
      <c r="A257" s="120"/>
      <c r="B257" s="120"/>
      <c r="C257" s="120"/>
      <c r="D257" s="120"/>
      <c r="E257" s="120"/>
      <c r="F257" s="921"/>
      <c r="G257" s="921"/>
      <c r="H257" s="120"/>
      <c r="I257" s="120"/>
      <c r="J257" s="120"/>
      <c r="K257" s="120"/>
      <c r="L257" s="120"/>
      <c r="M257" s="120"/>
      <c r="N257" s="120"/>
      <c r="O257" s="120"/>
      <c r="P257" s="120"/>
      <c r="Q257" s="120"/>
      <c r="R257" s="120"/>
      <c r="S257" s="120"/>
      <c r="T257" s="120"/>
      <c r="U257" s="120"/>
      <c r="V257" s="120"/>
      <c r="W257" s="120"/>
      <c r="X257" s="120"/>
      <c r="Y257" s="120"/>
      <c r="Z257" s="120"/>
      <c r="AA257" s="120"/>
      <c r="AB257" s="960"/>
      <c r="AC257" s="120"/>
      <c r="AD257" s="120"/>
      <c r="AE257" s="120"/>
      <c r="AF257" s="960"/>
      <c r="AG257" s="120"/>
      <c r="AH257" s="120"/>
      <c r="AI257" s="120"/>
    </row>
    <row r="258" spans="1:35">
      <c r="A258" s="120"/>
      <c r="B258" s="120"/>
      <c r="C258" s="120"/>
      <c r="D258" s="120"/>
      <c r="E258" s="120"/>
      <c r="F258" s="921"/>
      <c r="G258" s="921"/>
      <c r="H258" s="120"/>
      <c r="I258" s="120"/>
      <c r="J258" s="120"/>
      <c r="K258" s="120"/>
      <c r="L258" s="120"/>
      <c r="M258" s="120"/>
      <c r="N258" s="120"/>
      <c r="O258" s="120"/>
      <c r="P258" s="120"/>
      <c r="Q258" s="120"/>
      <c r="R258" s="120"/>
      <c r="S258" s="120"/>
      <c r="T258" s="120"/>
      <c r="U258" s="120"/>
      <c r="V258" s="120"/>
      <c r="W258" s="120"/>
      <c r="X258" s="120"/>
      <c r="Y258" s="120"/>
      <c r="Z258" s="120"/>
      <c r="AA258" s="120"/>
      <c r="AB258" s="960"/>
      <c r="AC258" s="120"/>
      <c r="AD258" s="120"/>
      <c r="AE258" s="120"/>
      <c r="AF258" s="960"/>
      <c r="AG258" s="120"/>
      <c r="AH258" s="120"/>
      <c r="AI258" s="120"/>
    </row>
    <row r="259" spans="1:35">
      <c r="A259" s="120"/>
      <c r="B259" s="120"/>
      <c r="C259" s="120"/>
      <c r="D259" s="120"/>
      <c r="E259" s="120"/>
      <c r="F259" s="921"/>
      <c r="G259" s="921"/>
      <c r="H259" s="120"/>
      <c r="I259" s="120"/>
      <c r="J259" s="120"/>
      <c r="K259" s="120"/>
      <c r="L259" s="120"/>
      <c r="M259" s="120"/>
      <c r="N259" s="120"/>
      <c r="O259" s="120"/>
      <c r="P259" s="120"/>
      <c r="Q259" s="120"/>
      <c r="R259" s="120"/>
      <c r="S259" s="120"/>
      <c r="T259" s="120"/>
      <c r="U259" s="120"/>
      <c r="V259" s="120"/>
      <c r="W259" s="120"/>
      <c r="X259" s="120"/>
      <c r="Y259" s="120"/>
      <c r="Z259" s="120"/>
      <c r="AA259" s="120"/>
      <c r="AB259" s="960"/>
      <c r="AC259" s="120"/>
      <c r="AD259" s="120"/>
      <c r="AE259" s="120"/>
      <c r="AF259" s="960"/>
      <c r="AG259" s="120"/>
      <c r="AH259" s="120"/>
      <c r="AI259" s="120"/>
    </row>
    <row r="260" spans="1:35">
      <c r="A260" s="120"/>
      <c r="B260" s="120"/>
      <c r="C260" s="120"/>
      <c r="D260" s="120"/>
      <c r="E260" s="120"/>
      <c r="F260" s="921"/>
      <c r="G260" s="921"/>
      <c r="H260" s="120"/>
      <c r="I260" s="120"/>
      <c r="J260" s="120"/>
      <c r="K260" s="120"/>
      <c r="L260" s="120"/>
      <c r="M260" s="120"/>
      <c r="N260" s="120"/>
      <c r="O260" s="120"/>
      <c r="P260" s="120"/>
      <c r="Q260" s="120"/>
      <c r="R260" s="120"/>
      <c r="S260" s="120"/>
      <c r="T260" s="120"/>
      <c r="U260" s="120"/>
      <c r="V260" s="120"/>
      <c r="W260" s="120"/>
      <c r="X260" s="120"/>
      <c r="Y260" s="120"/>
      <c r="Z260" s="120"/>
      <c r="AA260" s="120"/>
      <c r="AB260" s="960"/>
      <c r="AC260" s="120"/>
      <c r="AD260" s="120"/>
      <c r="AE260" s="120"/>
      <c r="AF260" s="960"/>
      <c r="AG260" s="120"/>
      <c r="AH260" s="120"/>
      <c r="AI260" s="120"/>
    </row>
    <row r="261" spans="1:35">
      <c r="A261" s="120"/>
      <c r="B261" s="120"/>
      <c r="C261" s="120"/>
      <c r="D261" s="120"/>
      <c r="E261" s="120"/>
      <c r="F261" s="921"/>
      <c r="G261" s="921"/>
      <c r="H261" s="120"/>
      <c r="I261" s="120"/>
      <c r="J261" s="120"/>
      <c r="K261" s="120"/>
      <c r="L261" s="120"/>
      <c r="M261" s="120"/>
      <c r="N261" s="120"/>
      <c r="O261" s="120"/>
      <c r="P261" s="120"/>
      <c r="Q261" s="120"/>
      <c r="R261" s="120"/>
      <c r="S261" s="120"/>
      <c r="T261" s="120"/>
      <c r="U261" s="120"/>
      <c r="V261" s="120"/>
      <c r="W261" s="120"/>
      <c r="X261" s="120"/>
      <c r="Y261" s="120"/>
      <c r="Z261" s="120"/>
      <c r="AA261" s="120"/>
      <c r="AB261" s="960"/>
      <c r="AC261" s="120"/>
      <c r="AD261" s="120"/>
      <c r="AE261" s="120"/>
      <c r="AF261" s="960"/>
      <c r="AG261" s="120"/>
      <c r="AH261" s="120"/>
      <c r="AI261" s="120"/>
    </row>
    <row r="262" spans="1:35">
      <c r="A262" s="120"/>
      <c r="B262" s="120"/>
      <c r="C262" s="120"/>
      <c r="D262" s="120"/>
      <c r="E262" s="120"/>
      <c r="F262" s="921"/>
      <c r="G262" s="921"/>
      <c r="H262" s="120"/>
      <c r="I262" s="120"/>
      <c r="J262" s="120"/>
      <c r="K262" s="120"/>
      <c r="L262" s="120"/>
      <c r="M262" s="120"/>
      <c r="N262" s="120"/>
      <c r="O262" s="120"/>
      <c r="P262" s="120"/>
      <c r="Q262" s="120"/>
      <c r="R262" s="120"/>
      <c r="S262" s="120"/>
      <c r="T262" s="120"/>
      <c r="U262" s="120"/>
      <c r="V262" s="120"/>
      <c r="W262" s="120"/>
      <c r="X262" s="120"/>
      <c r="Y262" s="120"/>
      <c r="Z262" s="120"/>
      <c r="AA262" s="120"/>
      <c r="AB262" s="960"/>
      <c r="AC262" s="120"/>
      <c r="AD262" s="120"/>
      <c r="AE262" s="120"/>
      <c r="AF262" s="960"/>
      <c r="AG262" s="120"/>
      <c r="AH262" s="120"/>
      <c r="AI262" s="120"/>
    </row>
    <row r="263" spans="1:35">
      <c r="A263" s="120"/>
      <c r="B263" s="120"/>
      <c r="C263" s="120"/>
      <c r="D263" s="120"/>
      <c r="E263" s="120"/>
      <c r="F263" s="921"/>
      <c r="G263" s="921"/>
      <c r="H263" s="120"/>
      <c r="I263" s="120"/>
      <c r="J263" s="120"/>
      <c r="K263" s="120"/>
      <c r="L263" s="120"/>
      <c r="M263" s="120"/>
      <c r="N263" s="120"/>
      <c r="O263" s="120"/>
      <c r="P263" s="120"/>
      <c r="Q263" s="120"/>
      <c r="R263" s="120"/>
      <c r="S263" s="120"/>
      <c r="T263" s="120"/>
      <c r="U263" s="120"/>
      <c r="V263" s="120"/>
      <c r="W263" s="120"/>
      <c r="X263" s="120"/>
      <c r="Y263" s="120"/>
      <c r="Z263" s="120"/>
      <c r="AA263" s="120"/>
      <c r="AB263" s="960"/>
      <c r="AC263" s="120"/>
      <c r="AD263" s="120"/>
      <c r="AE263" s="120"/>
      <c r="AF263" s="960"/>
      <c r="AG263" s="120"/>
      <c r="AH263" s="120"/>
      <c r="AI263" s="120"/>
    </row>
    <row r="264" spans="1:35">
      <c r="A264" s="120"/>
      <c r="B264" s="120"/>
      <c r="C264" s="120"/>
      <c r="D264" s="120"/>
      <c r="E264" s="120"/>
      <c r="F264" s="921"/>
      <c r="G264" s="921"/>
      <c r="H264" s="120"/>
      <c r="I264" s="120"/>
      <c r="J264" s="120"/>
      <c r="K264" s="120"/>
      <c r="L264" s="120"/>
      <c r="M264" s="120"/>
      <c r="N264" s="120"/>
      <c r="O264" s="120"/>
      <c r="P264" s="120"/>
      <c r="Q264" s="120"/>
      <c r="R264" s="120"/>
      <c r="S264" s="120"/>
      <c r="T264" s="120"/>
      <c r="U264" s="120"/>
      <c r="V264" s="120"/>
      <c r="W264" s="120"/>
      <c r="X264" s="120"/>
      <c r="Y264" s="120"/>
      <c r="Z264" s="120"/>
      <c r="AA264" s="120"/>
      <c r="AB264" s="960"/>
      <c r="AC264" s="120"/>
      <c r="AD264" s="120"/>
      <c r="AE264" s="120"/>
      <c r="AF264" s="960"/>
      <c r="AG264" s="120"/>
      <c r="AH264" s="120"/>
      <c r="AI264" s="120"/>
    </row>
    <row r="265" spans="1:35">
      <c r="A265" s="120"/>
      <c r="B265" s="120"/>
      <c r="C265" s="120"/>
      <c r="D265" s="120"/>
      <c r="E265" s="120"/>
      <c r="F265" s="921"/>
      <c r="G265" s="921"/>
      <c r="H265" s="120"/>
      <c r="I265" s="120"/>
      <c r="J265" s="120"/>
      <c r="K265" s="120"/>
      <c r="L265" s="120"/>
      <c r="M265" s="120"/>
      <c r="N265" s="120"/>
      <c r="O265" s="120"/>
      <c r="P265" s="120"/>
      <c r="Q265" s="120"/>
      <c r="R265" s="120"/>
      <c r="S265" s="120"/>
      <c r="T265" s="120"/>
      <c r="U265" s="120"/>
      <c r="V265" s="120"/>
      <c r="W265" s="120"/>
      <c r="X265" s="120"/>
      <c r="Y265" s="120"/>
      <c r="Z265" s="120"/>
      <c r="AA265" s="120"/>
      <c r="AB265" s="960"/>
      <c r="AC265" s="120"/>
      <c r="AD265" s="120"/>
      <c r="AE265" s="120"/>
      <c r="AF265" s="960"/>
      <c r="AG265" s="120"/>
      <c r="AH265" s="120"/>
      <c r="AI265" s="120"/>
    </row>
    <row r="266" spans="1:35">
      <c r="A266" s="120"/>
      <c r="B266" s="120"/>
      <c r="C266" s="120"/>
      <c r="D266" s="120"/>
      <c r="E266" s="120"/>
      <c r="F266" s="921"/>
      <c r="G266" s="921"/>
      <c r="H266" s="120"/>
      <c r="I266" s="120"/>
      <c r="J266" s="120"/>
      <c r="K266" s="120"/>
      <c r="L266" s="120"/>
      <c r="M266" s="120"/>
      <c r="N266" s="120"/>
      <c r="O266" s="120"/>
      <c r="P266" s="120"/>
      <c r="Q266" s="120"/>
      <c r="R266" s="120"/>
      <c r="S266" s="120"/>
      <c r="T266" s="120"/>
      <c r="U266" s="120"/>
      <c r="V266" s="120"/>
      <c r="W266" s="120"/>
      <c r="X266" s="120"/>
      <c r="Y266" s="120"/>
      <c r="Z266" s="120"/>
      <c r="AA266" s="120"/>
      <c r="AB266" s="960"/>
      <c r="AC266" s="120"/>
      <c r="AD266" s="120"/>
      <c r="AE266" s="120"/>
      <c r="AF266" s="960"/>
      <c r="AG266" s="120"/>
      <c r="AH266" s="120"/>
      <c r="AI266" s="120"/>
    </row>
    <row r="267" spans="1:35">
      <c r="A267" s="120"/>
      <c r="B267" s="120"/>
      <c r="C267" s="120"/>
      <c r="D267" s="120"/>
      <c r="E267" s="120"/>
      <c r="F267" s="921"/>
      <c r="G267" s="921"/>
      <c r="H267" s="120"/>
      <c r="I267" s="120"/>
      <c r="J267" s="120"/>
      <c r="K267" s="120"/>
      <c r="L267" s="120"/>
      <c r="M267" s="120"/>
      <c r="N267" s="120"/>
      <c r="O267" s="120"/>
      <c r="P267" s="120"/>
      <c r="Q267" s="120"/>
      <c r="R267" s="120"/>
      <c r="S267" s="120"/>
      <c r="T267" s="120"/>
      <c r="U267" s="120"/>
      <c r="V267" s="120"/>
      <c r="W267" s="120"/>
      <c r="X267" s="120"/>
      <c r="Y267" s="120"/>
      <c r="Z267" s="120"/>
      <c r="AA267" s="120"/>
      <c r="AB267" s="960"/>
      <c r="AC267" s="120"/>
      <c r="AD267" s="120"/>
      <c r="AE267" s="120"/>
      <c r="AF267" s="960"/>
      <c r="AG267" s="120"/>
      <c r="AH267" s="120"/>
      <c r="AI267" s="120"/>
    </row>
    <row r="268" spans="1:35">
      <c r="A268" s="120"/>
      <c r="B268" s="120"/>
      <c r="C268" s="120"/>
      <c r="D268" s="120"/>
      <c r="E268" s="120"/>
      <c r="F268" s="921"/>
      <c r="G268" s="921"/>
      <c r="H268" s="120"/>
      <c r="I268" s="120"/>
      <c r="J268" s="120"/>
      <c r="K268" s="120"/>
      <c r="L268" s="120"/>
      <c r="M268" s="120"/>
      <c r="N268" s="120"/>
      <c r="O268" s="120"/>
      <c r="P268" s="120"/>
      <c r="Q268" s="120"/>
      <c r="R268" s="120"/>
      <c r="S268" s="120"/>
      <c r="T268" s="120"/>
      <c r="U268" s="120"/>
      <c r="V268" s="120"/>
      <c r="W268" s="120"/>
      <c r="X268" s="120"/>
      <c r="Y268" s="120"/>
      <c r="Z268" s="120"/>
      <c r="AA268" s="120"/>
      <c r="AB268" s="960"/>
      <c r="AC268" s="120"/>
      <c r="AD268" s="120"/>
      <c r="AE268" s="120"/>
      <c r="AF268" s="960"/>
      <c r="AG268" s="120"/>
      <c r="AH268" s="120"/>
      <c r="AI268" s="120"/>
    </row>
    <row r="269" spans="1:35">
      <c r="A269" s="120"/>
      <c r="B269" s="120"/>
      <c r="C269" s="120"/>
      <c r="D269" s="120"/>
      <c r="E269" s="120"/>
      <c r="F269" s="921"/>
      <c r="G269" s="921"/>
      <c r="H269" s="120"/>
      <c r="I269" s="120"/>
      <c r="J269" s="120"/>
      <c r="K269" s="120"/>
      <c r="L269" s="120"/>
      <c r="M269" s="120"/>
      <c r="N269" s="120"/>
      <c r="O269" s="120"/>
      <c r="P269" s="120"/>
      <c r="Q269" s="120"/>
      <c r="R269" s="120"/>
      <c r="S269" s="120"/>
      <c r="T269" s="120"/>
      <c r="U269" s="120"/>
      <c r="V269" s="120"/>
      <c r="W269" s="120"/>
      <c r="X269" s="120"/>
      <c r="Y269" s="120"/>
      <c r="Z269" s="120"/>
      <c r="AA269" s="120"/>
      <c r="AB269" s="960"/>
      <c r="AC269" s="120"/>
      <c r="AD269" s="120"/>
      <c r="AE269" s="120"/>
      <c r="AF269" s="960"/>
      <c r="AG269" s="120"/>
      <c r="AH269" s="120"/>
      <c r="AI269" s="120"/>
    </row>
    <row r="270" spans="1:35">
      <c r="A270" s="120"/>
      <c r="B270" s="120"/>
      <c r="C270" s="120"/>
      <c r="D270" s="120"/>
      <c r="E270" s="120"/>
      <c r="F270" s="921"/>
      <c r="G270" s="921"/>
      <c r="H270" s="120"/>
      <c r="I270" s="120"/>
      <c r="J270" s="120"/>
      <c r="K270" s="120"/>
      <c r="L270" s="120"/>
      <c r="M270" s="120"/>
      <c r="N270" s="120"/>
      <c r="O270" s="120"/>
      <c r="P270" s="120"/>
      <c r="Q270" s="120"/>
      <c r="R270" s="120"/>
      <c r="S270" s="120"/>
      <c r="T270" s="120"/>
      <c r="U270" s="120"/>
      <c r="V270" s="120"/>
      <c r="W270" s="120"/>
      <c r="X270" s="120"/>
      <c r="Y270" s="120"/>
      <c r="Z270" s="120"/>
      <c r="AA270" s="120"/>
      <c r="AB270" s="960"/>
      <c r="AC270" s="120"/>
      <c r="AD270" s="120"/>
      <c r="AE270" s="120"/>
      <c r="AF270" s="960"/>
      <c r="AG270" s="120"/>
      <c r="AH270" s="120"/>
      <c r="AI270" s="120"/>
    </row>
    <row r="271" spans="1:35">
      <c r="A271" s="120"/>
      <c r="B271" s="120"/>
      <c r="C271" s="120"/>
      <c r="D271" s="120"/>
      <c r="E271" s="120"/>
      <c r="F271" s="921"/>
      <c r="G271" s="921"/>
      <c r="H271" s="120"/>
      <c r="I271" s="120"/>
      <c r="J271" s="120"/>
      <c r="K271" s="120"/>
      <c r="L271" s="120"/>
      <c r="M271" s="120"/>
      <c r="N271" s="120"/>
      <c r="O271" s="120"/>
      <c r="P271" s="120"/>
      <c r="Q271" s="120"/>
      <c r="R271" s="120"/>
      <c r="S271" s="120"/>
      <c r="T271" s="120"/>
      <c r="U271" s="120"/>
      <c r="V271" s="120"/>
      <c r="W271" s="120"/>
      <c r="X271" s="120"/>
      <c r="Y271" s="120"/>
      <c r="Z271" s="120"/>
      <c r="AA271" s="120"/>
      <c r="AB271" s="960"/>
      <c r="AC271" s="120"/>
      <c r="AD271" s="120"/>
      <c r="AE271" s="120"/>
      <c r="AF271" s="960"/>
      <c r="AG271" s="120"/>
      <c r="AH271" s="120"/>
      <c r="AI271" s="120"/>
    </row>
    <row r="272" spans="1:35">
      <c r="A272" s="120"/>
      <c r="B272" s="120"/>
      <c r="C272" s="120"/>
      <c r="D272" s="120"/>
      <c r="E272" s="120"/>
      <c r="F272" s="921"/>
      <c r="G272" s="921"/>
      <c r="H272" s="120"/>
      <c r="I272" s="120"/>
      <c r="J272" s="120"/>
      <c r="K272" s="120"/>
      <c r="L272" s="120"/>
      <c r="M272" s="120"/>
      <c r="N272" s="120"/>
      <c r="O272" s="120"/>
      <c r="P272" s="120"/>
      <c r="Q272" s="120"/>
      <c r="R272" s="120"/>
      <c r="S272" s="120"/>
      <c r="T272" s="120"/>
      <c r="U272" s="120"/>
      <c r="V272" s="120"/>
      <c r="W272" s="120"/>
      <c r="X272" s="120"/>
      <c r="Y272" s="120"/>
      <c r="Z272" s="120"/>
      <c r="AA272" s="120"/>
      <c r="AB272" s="960"/>
      <c r="AC272" s="120"/>
      <c r="AD272" s="120"/>
      <c r="AE272" s="120"/>
      <c r="AF272" s="960"/>
      <c r="AG272" s="120"/>
      <c r="AH272" s="120"/>
      <c r="AI272" s="120"/>
    </row>
    <row r="273" spans="1:35">
      <c r="A273" s="120"/>
      <c r="B273" s="120"/>
      <c r="C273" s="120"/>
      <c r="D273" s="120"/>
      <c r="E273" s="120"/>
      <c r="F273" s="921"/>
      <c r="G273" s="921"/>
      <c r="H273" s="120"/>
      <c r="I273" s="120"/>
      <c r="J273" s="120"/>
      <c r="K273" s="120"/>
      <c r="L273" s="120"/>
      <c r="M273" s="120"/>
      <c r="N273" s="120"/>
      <c r="O273" s="120"/>
      <c r="P273" s="120"/>
      <c r="Q273" s="120"/>
      <c r="R273" s="120"/>
      <c r="S273" s="120"/>
      <c r="T273" s="120"/>
      <c r="U273" s="120"/>
      <c r="V273" s="120"/>
      <c r="W273" s="120"/>
      <c r="X273" s="120"/>
      <c r="Y273" s="120"/>
      <c r="Z273" s="120"/>
      <c r="AA273" s="120"/>
      <c r="AB273" s="960"/>
      <c r="AC273" s="120"/>
      <c r="AD273" s="120"/>
      <c r="AE273" s="120"/>
      <c r="AF273" s="960"/>
      <c r="AG273" s="120"/>
      <c r="AH273" s="120"/>
      <c r="AI273" s="120"/>
    </row>
    <row r="274" spans="1:35">
      <c r="A274" s="120"/>
      <c r="B274" s="120"/>
      <c r="C274" s="120"/>
      <c r="D274" s="120"/>
      <c r="E274" s="120"/>
      <c r="F274" s="921"/>
      <c r="G274" s="921"/>
      <c r="H274" s="120"/>
      <c r="I274" s="120"/>
      <c r="J274" s="120"/>
      <c r="K274" s="120"/>
      <c r="L274" s="120"/>
      <c r="M274" s="120"/>
      <c r="N274" s="120"/>
      <c r="O274" s="120"/>
      <c r="P274" s="120"/>
      <c r="Q274" s="120"/>
      <c r="R274" s="120"/>
      <c r="S274" s="120"/>
      <c r="T274" s="120"/>
      <c r="U274" s="120"/>
      <c r="V274" s="120"/>
      <c r="W274" s="120"/>
      <c r="X274" s="120"/>
      <c r="Y274" s="120"/>
      <c r="Z274" s="120"/>
      <c r="AA274" s="120"/>
      <c r="AB274" s="960"/>
      <c r="AC274" s="120"/>
      <c r="AD274" s="120"/>
      <c r="AE274" s="120"/>
      <c r="AF274" s="960"/>
      <c r="AG274" s="120"/>
      <c r="AH274" s="120"/>
      <c r="AI274" s="120"/>
    </row>
    <row r="275" spans="1:35">
      <c r="A275" s="120"/>
      <c r="B275" s="120"/>
      <c r="C275" s="120"/>
      <c r="D275" s="120"/>
      <c r="E275" s="120"/>
      <c r="F275" s="921"/>
      <c r="G275" s="921"/>
      <c r="H275" s="120"/>
      <c r="I275" s="120"/>
      <c r="J275" s="120"/>
      <c r="K275" s="120"/>
      <c r="L275" s="120"/>
      <c r="M275" s="120"/>
      <c r="N275" s="120"/>
      <c r="O275" s="120"/>
      <c r="P275" s="120"/>
      <c r="Q275" s="120"/>
      <c r="R275" s="120"/>
      <c r="S275" s="120"/>
      <c r="T275" s="120"/>
      <c r="U275" s="120"/>
      <c r="V275" s="120"/>
      <c r="W275" s="120"/>
      <c r="X275" s="120"/>
      <c r="Y275" s="120"/>
      <c r="Z275" s="120"/>
      <c r="AA275" s="120"/>
      <c r="AB275" s="960"/>
      <c r="AC275" s="120"/>
      <c r="AD275" s="120"/>
      <c r="AE275" s="120"/>
      <c r="AF275" s="960"/>
      <c r="AG275" s="120"/>
      <c r="AH275" s="120"/>
      <c r="AI275" s="120"/>
    </row>
    <row r="276" spans="1:35">
      <c r="A276" s="120"/>
      <c r="B276" s="120"/>
      <c r="C276" s="120"/>
      <c r="D276" s="120"/>
      <c r="E276" s="120"/>
      <c r="F276" s="921"/>
      <c r="G276" s="921"/>
      <c r="H276" s="120"/>
      <c r="I276" s="120"/>
      <c r="J276" s="120"/>
      <c r="K276" s="120"/>
      <c r="L276" s="120"/>
      <c r="M276" s="120"/>
      <c r="N276" s="120"/>
      <c r="O276" s="120"/>
      <c r="P276" s="120"/>
      <c r="Q276" s="120"/>
      <c r="R276" s="120"/>
      <c r="S276" s="120"/>
      <c r="T276" s="120"/>
      <c r="U276" s="120"/>
      <c r="V276" s="120"/>
      <c r="W276" s="120"/>
      <c r="X276" s="120"/>
      <c r="Y276" s="120"/>
      <c r="Z276" s="120"/>
      <c r="AA276" s="120"/>
      <c r="AB276" s="960"/>
      <c r="AC276" s="120"/>
      <c r="AD276" s="120"/>
      <c r="AE276" s="120"/>
      <c r="AF276" s="960"/>
      <c r="AG276" s="120"/>
      <c r="AH276" s="120"/>
      <c r="AI276" s="120"/>
    </row>
    <row r="277" spans="1:35">
      <c r="A277" s="120"/>
      <c r="B277" s="120"/>
      <c r="C277" s="120"/>
      <c r="D277" s="120"/>
      <c r="E277" s="120"/>
      <c r="F277" s="921"/>
      <c r="G277" s="921"/>
      <c r="H277" s="120"/>
      <c r="I277" s="120"/>
      <c r="J277" s="120"/>
      <c r="K277" s="120"/>
      <c r="L277" s="120"/>
      <c r="M277" s="120"/>
      <c r="N277" s="120"/>
      <c r="O277" s="120"/>
      <c r="P277" s="120"/>
      <c r="Q277" s="120"/>
      <c r="R277" s="120"/>
      <c r="S277" s="120"/>
      <c r="T277" s="120"/>
      <c r="U277" s="120"/>
      <c r="V277" s="120"/>
      <c r="W277" s="120"/>
      <c r="X277" s="120"/>
      <c r="Y277" s="120"/>
      <c r="Z277" s="120"/>
      <c r="AA277" s="120"/>
      <c r="AB277" s="960"/>
      <c r="AC277" s="120"/>
      <c r="AD277" s="120"/>
      <c r="AE277" s="120"/>
      <c r="AF277" s="960"/>
      <c r="AG277" s="120"/>
      <c r="AH277" s="120"/>
      <c r="AI277" s="120"/>
    </row>
    <row r="278" spans="1:35">
      <c r="A278" s="120"/>
      <c r="B278" s="120"/>
      <c r="C278" s="120"/>
      <c r="D278" s="120"/>
      <c r="E278" s="120"/>
      <c r="F278" s="921"/>
      <c r="G278" s="921"/>
      <c r="H278" s="120"/>
      <c r="I278" s="120"/>
      <c r="J278" s="120"/>
      <c r="K278" s="120"/>
      <c r="L278" s="120"/>
      <c r="M278" s="120"/>
      <c r="N278" s="120"/>
      <c r="O278" s="120"/>
      <c r="P278" s="120"/>
      <c r="Q278" s="120"/>
      <c r="R278" s="120"/>
      <c r="S278" s="120"/>
      <c r="T278" s="120"/>
      <c r="U278" s="120"/>
      <c r="V278" s="120"/>
      <c r="W278" s="120"/>
      <c r="X278" s="120"/>
      <c r="Y278" s="120"/>
      <c r="Z278" s="120"/>
      <c r="AA278" s="120"/>
      <c r="AB278" s="960"/>
      <c r="AC278" s="120"/>
      <c r="AD278" s="120"/>
      <c r="AE278" s="120"/>
      <c r="AF278" s="960"/>
      <c r="AG278" s="120"/>
      <c r="AH278" s="120"/>
      <c r="AI278" s="120"/>
    </row>
    <row r="279" spans="1:35">
      <c r="A279" s="120"/>
      <c r="B279" s="120"/>
      <c r="C279" s="120"/>
      <c r="D279" s="120"/>
      <c r="E279" s="120"/>
      <c r="F279" s="921"/>
      <c r="G279" s="921"/>
      <c r="H279" s="120"/>
      <c r="I279" s="120"/>
      <c r="J279" s="120"/>
      <c r="K279" s="120"/>
      <c r="L279" s="120"/>
      <c r="M279" s="120"/>
      <c r="N279" s="120"/>
      <c r="O279" s="120"/>
      <c r="P279" s="120"/>
      <c r="Q279" s="120"/>
      <c r="R279" s="120"/>
      <c r="S279" s="120"/>
      <c r="T279" s="120"/>
      <c r="U279" s="120"/>
      <c r="V279" s="120"/>
      <c r="W279" s="120"/>
      <c r="X279" s="120"/>
      <c r="Y279" s="120"/>
      <c r="Z279" s="120"/>
      <c r="AA279" s="120"/>
      <c r="AB279" s="960"/>
      <c r="AC279" s="120"/>
      <c r="AD279" s="120"/>
      <c r="AE279" s="120"/>
      <c r="AF279" s="960"/>
      <c r="AG279" s="120"/>
      <c r="AH279" s="120"/>
      <c r="AI279" s="120"/>
    </row>
    <row r="280" spans="1:35">
      <c r="A280" s="120"/>
      <c r="B280" s="120"/>
      <c r="C280" s="120"/>
      <c r="D280" s="120"/>
      <c r="E280" s="120"/>
      <c r="F280" s="921"/>
      <c r="G280" s="921"/>
      <c r="H280" s="120"/>
      <c r="I280" s="120"/>
      <c r="J280" s="120"/>
      <c r="K280" s="120"/>
      <c r="L280" s="120"/>
      <c r="M280" s="120"/>
      <c r="N280" s="120"/>
      <c r="O280" s="120"/>
      <c r="P280" s="120"/>
      <c r="Q280" s="120"/>
      <c r="R280" s="120"/>
      <c r="S280" s="120"/>
      <c r="T280" s="120"/>
      <c r="U280" s="120"/>
      <c r="V280" s="120"/>
      <c r="W280" s="120"/>
      <c r="X280" s="120"/>
      <c r="Y280" s="120"/>
      <c r="Z280" s="120"/>
      <c r="AA280" s="120"/>
      <c r="AB280" s="960"/>
      <c r="AC280" s="120"/>
      <c r="AD280" s="120"/>
      <c r="AE280" s="120"/>
      <c r="AF280" s="960"/>
      <c r="AG280" s="120"/>
      <c r="AH280" s="120"/>
      <c r="AI280" s="120"/>
    </row>
    <row r="281" spans="1:35">
      <c r="A281" s="120"/>
      <c r="B281" s="120"/>
      <c r="C281" s="120"/>
      <c r="D281" s="120"/>
      <c r="E281" s="120"/>
      <c r="F281" s="921"/>
      <c r="G281" s="921"/>
      <c r="H281" s="120"/>
      <c r="I281" s="120"/>
      <c r="J281" s="120"/>
      <c r="K281" s="120"/>
      <c r="L281" s="120"/>
      <c r="M281" s="120"/>
      <c r="N281" s="120"/>
      <c r="O281" s="120"/>
      <c r="P281" s="120"/>
      <c r="Q281" s="120"/>
      <c r="R281" s="120"/>
      <c r="S281" s="120"/>
      <c r="T281" s="120"/>
      <c r="U281" s="120"/>
      <c r="V281" s="120"/>
      <c r="W281" s="120"/>
      <c r="X281" s="120"/>
      <c r="Y281" s="120"/>
      <c r="Z281" s="120"/>
      <c r="AA281" s="120"/>
      <c r="AB281" s="960"/>
      <c r="AC281" s="120"/>
      <c r="AD281" s="120"/>
      <c r="AE281" s="120"/>
      <c r="AF281" s="960"/>
      <c r="AG281" s="120"/>
      <c r="AH281" s="120"/>
      <c r="AI281" s="120"/>
    </row>
    <row r="282" spans="1:35">
      <c r="A282" s="120"/>
      <c r="B282" s="120"/>
      <c r="C282" s="120"/>
      <c r="D282" s="120"/>
      <c r="E282" s="120"/>
      <c r="F282" s="921"/>
      <c r="G282" s="921"/>
      <c r="H282" s="120"/>
      <c r="I282" s="120"/>
      <c r="J282" s="120"/>
      <c r="K282" s="120"/>
      <c r="L282" s="120"/>
      <c r="M282" s="120"/>
      <c r="N282" s="120"/>
      <c r="O282" s="120"/>
      <c r="P282" s="120"/>
      <c r="Q282" s="120"/>
      <c r="R282" s="120"/>
      <c r="S282" s="120"/>
      <c r="T282" s="120"/>
      <c r="U282" s="120"/>
      <c r="V282" s="120"/>
      <c r="W282" s="120"/>
      <c r="X282" s="120"/>
      <c r="Y282" s="120"/>
      <c r="Z282" s="120"/>
      <c r="AA282" s="120"/>
      <c r="AB282" s="960"/>
      <c r="AC282" s="120"/>
      <c r="AD282" s="120"/>
      <c r="AE282" s="120"/>
      <c r="AF282" s="960"/>
      <c r="AG282" s="120"/>
      <c r="AH282" s="120"/>
      <c r="AI282" s="120"/>
    </row>
    <row r="283" spans="1:35">
      <c r="A283" s="120"/>
      <c r="B283" s="120"/>
      <c r="C283" s="120"/>
      <c r="D283" s="120"/>
      <c r="E283" s="120"/>
      <c r="F283" s="921"/>
      <c r="G283" s="921"/>
      <c r="H283" s="120"/>
      <c r="I283" s="120"/>
      <c r="J283" s="120"/>
      <c r="K283" s="120"/>
      <c r="L283" s="120"/>
      <c r="M283" s="120"/>
      <c r="N283" s="120"/>
      <c r="O283" s="120"/>
      <c r="P283" s="120"/>
      <c r="Q283" s="120"/>
      <c r="R283" s="120"/>
      <c r="S283" s="120"/>
      <c r="T283" s="120"/>
      <c r="U283" s="120"/>
      <c r="V283" s="120"/>
      <c r="W283" s="120"/>
      <c r="X283" s="120"/>
      <c r="Y283" s="120"/>
      <c r="Z283" s="120"/>
      <c r="AA283" s="120"/>
      <c r="AB283" s="960"/>
      <c r="AC283" s="120"/>
      <c r="AD283" s="120"/>
      <c r="AE283" s="120"/>
      <c r="AF283" s="960"/>
      <c r="AG283" s="120"/>
      <c r="AH283" s="120"/>
      <c r="AI283" s="120"/>
    </row>
    <row r="284" spans="1:35">
      <c r="A284" s="120"/>
      <c r="B284" s="120"/>
      <c r="C284" s="120"/>
      <c r="D284" s="120"/>
      <c r="E284" s="120"/>
      <c r="F284" s="921"/>
      <c r="G284" s="921"/>
      <c r="H284" s="120"/>
      <c r="I284" s="120"/>
      <c r="J284" s="120"/>
      <c r="K284" s="120"/>
      <c r="L284" s="120"/>
      <c r="M284" s="120"/>
      <c r="N284" s="120"/>
      <c r="O284" s="120"/>
      <c r="P284" s="120"/>
      <c r="Q284" s="120"/>
      <c r="R284" s="120"/>
      <c r="S284" s="120"/>
      <c r="T284" s="120"/>
      <c r="U284" s="120"/>
      <c r="V284" s="120"/>
      <c r="W284" s="120"/>
      <c r="X284" s="120"/>
      <c r="Y284" s="120"/>
      <c r="Z284" s="120"/>
      <c r="AA284" s="120"/>
      <c r="AB284" s="960"/>
      <c r="AC284" s="120"/>
      <c r="AD284" s="120"/>
      <c r="AE284" s="120"/>
      <c r="AF284" s="960"/>
      <c r="AG284" s="120"/>
      <c r="AH284" s="120"/>
      <c r="AI284" s="120"/>
    </row>
    <row r="285" spans="1:35">
      <c r="A285" s="120"/>
      <c r="B285" s="120"/>
      <c r="C285" s="120"/>
      <c r="D285" s="120"/>
      <c r="E285" s="120"/>
      <c r="F285" s="921"/>
      <c r="G285" s="921"/>
      <c r="H285" s="120"/>
      <c r="I285" s="120"/>
      <c r="J285" s="120"/>
      <c r="K285" s="120"/>
      <c r="L285" s="120"/>
      <c r="M285" s="120"/>
      <c r="N285" s="120"/>
      <c r="O285" s="120"/>
      <c r="P285" s="120"/>
      <c r="Q285" s="120"/>
      <c r="R285" s="120"/>
      <c r="S285" s="120"/>
      <c r="T285" s="120"/>
      <c r="U285" s="120"/>
      <c r="V285" s="120"/>
      <c r="W285" s="120"/>
      <c r="X285" s="120"/>
      <c r="Y285" s="120"/>
      <c r="Z285" s="120"/>
      <c r="AA285" s="120"/>
      <c r="AB285" s="960"/>
      <c r="AC285" s="120"/>
      <c r="AD285" s="120"/>
      <c r="AE285" s="120"/>
      <c r="AF285" s="960"/>
      <c r="AG285" s="120"/>
      <c r="AH285" s="120"/>
      <c r="AI285" s="120"/>
    </row>
    <row r="286" spans="1:35">
      <c r="A286" s="120"/>
      <c r="B286" s="120"/>
      <c r="C286" s="120"/>
      <c r="D286" s="120"/>
      <c r="E286" s="120"/>
      <c r="F286" s="921"/>
      <c r="G286" s="921"/>
      <c r="H286" s="120"/>
      <c r="I286" s="120"/>
      <c r="J286" s="120"/>
      <c r="K286" s="120"/>
      <c r="L286" s="120"/>
      <c r="M286" s="120"/>
      <c r="N286" s="120"/>
      <c r="O286" s="120"/>
      <c r="P286" s="120"/>
      <c r="Q286" s="120"/>
      <c r="R286" s="120"/>
      <c r="S286" s="120"/>
      <c r="T286" s="120"/>
      <c r="U286" s="120"/>
      <c r="V286" s="120"/>
      <c r="W286" s="120"/>
      <c r="X286" s="120"/>
      <c r="Y286" s="120"/>
      <c r="Z286" s="120"/>
      <c r="AA286" s="120"/>
      <c r="AB286" s="960"/>
      <c r="AC286" s="120"/>
      <c r="AD286" s="120"/>
      <c r="AE286" s="120"/>
      <c r="AF286" s="960"/>
      <c r="AG286" s="120"/>
      <c r="AH286" s="120"/>
      <c r="AI286" s="120"/>
    </row>
    <row r="287" spans="1:35">
      <c r="A287" s="120"/>
      <c r="B287" s="120"/>
      <c r="C287" s="120"/>
      <c r="D287" s="120"/>
      <c r="E287" s="120"/>
      <c r="F287" s="921"/>
      <c r="G287" s="921"/>
      <c r="H287" s="120"/>
      <c r="I287" s="120"/>
      <c r="J287" s="120"/>
      <c r="K287" s="120"/>
      <c r="L287" s="120"/>
      <c r="M287" s="120"/>
      <c r="N287" s="120"/>
      <c r="O287" s="120"/>
      <c r="P287" s="120"/>
      <c r="Q287" s="120"/>
      <c r="R287" s="120"/>
      <c r="S287" s="120"/>
      <c r="T287" s="120"/>
      <c r="U287" s="120"/>
      <c r="V287" s="120"/>
      <c r="W287" s="120"/>
      <c r="X287" s="120"/>
      <c r="Y287" s="120"/>
      <c r="Z287" s="120"/>
      <c r="AA287" s="120"/>
      <c r="AB287" s="960"/>
      <c r="AC287" s="120"/>
      <c r="AD287" s="120"/>
      <c r="AE287" s="120"/>
      <c r="AF287" s="960"/>
      <c r="AG287" s="120"/>
      <c r="AH287" s="120"/>
      <c r="AI287" s="120"/>
    </row>
    <row r="288" spans="1:35">
      <c r="A288" s="120"/>
      <c r="B288" s="120"/>
      <c r="C288" s="120"/>
      <c r="D288" s="120"/>
      <c r="E288" s="120"/>
      <c r="F288" s="921"/>
      <c r="G288" s="921"/>
      <c r="H288" s="120"/>
      <c r="I288" s="120"/>
      <c r="J288" s="120"/>
      <c r="K288" s="120"/>
      <c r="L288" s="120"/>
      <c r="M288" s="120"/>
      <c r="N288" s="120"/>
      <c r="O288" s="120"/>
      <c r="P288" s="120"/>
      <c r="Q288" s="120"/>
      <c r="R288" s="120"/>
      <c r="S288" s="120"/>
      <c r="T288" s="120"/>
      <c r="U288" s="120"/>
      <c r="V288" s="120"/>
      <c r="W288" s="120"/>
      <c r="X288" s="120"/>
      <c r="Y288" s="120"/>
      <c r="Z288" s="120"/>
      <c r="AA288" s="120"/>
      <c r="AB288" s="960"/>
      <c r="AC288" s="120"/>
      <c r="AD288" s="120"/>
      <c r="AE288" s="120"/>
      <c r="AF288" s="960"/>
      <c r="AG288" s="120"/>
      <c r="AH288" s="120"/>
      <c r="AI288" s="120"/>
    </row>
    <row r="289" spans="1:35">
      <c r="A289" s="120"/>
      <c r="B289" s="120"/>
      <c r="C289" s="120"/>
      <c r="D289" s="120"/>
      <c r="E289" s="120"/>
      <c r="F289" s="921"/>
      <c r="G289" s="921"/>
      <c r="H289" s="120"/>
      <c r="I289" s="120"/>
      <c r="J289" s="120"/>
      <c r="K289" s="120"/>
      <c r="L289" s="120"/>
      <c r="M289" s="120"/>
      <c r="N289" s="120"/>
      <c r="O289" s="120"/>
      <c r="P289" s="120"/>
      <c r="Q289" s="120"/>
      <c r="R289" s="120"/>
      <c r="S289" s="120"/>
      <c r="T289" s="120"/>
      <c r="U289" s="120"/>
      <c r="V289" s="120"/>
      <c r="W289" s="120"/>
      <c r="X289" s="120"/>
      <c r="Y289" s="120"/>
      <c r="Z289" s="120"/>
      <c r="AA289" s="120"/>
      <c r="AB289" s="960"/>
      <c r="AC289" s="120"/>
      <c r="AD289" s="120"/>
      <c r="AE289" s="120"/>
      <c r="AF289" s="960"/>
      <c r="AG289" s="120"/>
      <c r="AH289" s="120"/>
      <c r="AI289" s="120"/>
    </row>
    <row r="290" spans="1:35">
      <c r="A290" s="120"/>
      <c r="B290" s="120"/>
      <c r="C290" s="120"/>
      <c r="D290" s="120"/>
      <c r="E290" s="120"/>
      <c r="F290" s="921"/>
      <c r="G290" s="921"/>
      <c r="H290" s="120"/>
      <c r="I290" s="120"/>
      <c r="J290" s="120"/>
      <c r="K290" s="120"/>
      <c r="L290" s="120"/>
      <c r="M290" s="120"/>
      <c r="N290" s="120"/>
      <c r="O290" s="120"/>
      <c r="P290" s="120"/>
      <c r="Q290" s="120"/>
      <c r="R290" s="120"/>
      <c r="S290" s="120"/>
      <c r="T290" s="120"/>
      <c r="U290" s="120"/>
      <c r="V290" s="120"/>
      <c r="W290" s="120"/>
      <c r="X290" s="120"/>
      <c r="Y290" s="120"/>
      <c r="Z290" s="120"/>
      <c r="AA290" s="120"/>
      <c r="AB290" s="960"/>
      <c r="AC290" s="120"/>
      <c r="AD290" s="120"/>
      <c r="AE290" s="120"/>
      <c r="AF290" s="960"/>
      <c r="AG290" s="120"/>
      <c r="AH290" s="120"/>
      <c r="AI290" s="120"/>
    </row>
    <row r="291" spans="1:35">
      <c r="A291" s="120"/>
      <c r="B291" s="120"/>
      <c r="C291" s="120"/>
      <c r="D291" s="120"/>
      <c r="E291" s="120"/>
      <c r="F291" s="921"/>
      <c r="G291" s="921"/>
      <c r="H291" s="120"/>
      <c r="I291" s="120"/>
      <c r="J291" s="120"/>
      <c r="K291" s="120"/>
      <c r="L291" s="120"/>
      <c r="M291" s="120"/>
      <c r="N291" s="120"/>
      <c r="O291" s="120"/>
      <c r="P291" s="120"/>
      <c r="Q291" s="120"/>
      <c r="R291" s="120"/>
      <c r="S291" s="120"/>
      <c r="T291" s="120"/>
      <c r="U291" s="120"/>
      <c r="V291" s="120"/>
      <c r="W291" s="120"/>
      <c r="X291" s="120"/>
      <c r="Y291" s="120"/>
      <c r="Z291" s="120"/>
      <c r="AA291" s="120"/>
      <c r="AB291" s="960"/>
      <c r="AC291" s="120"/>
      <c r="AD291" s="120"/>
      <c r="AE291" s="120"/>
      <c r="AF291" s="960"/>
      <c r="AG291" s="120"/>
      <c r="AH291" s="120"/>
      <c r="AI291" s="120"/>
    </row>
    <row r="292" spans="1:35">
      <c r="A292" s="120"/>
      <c r="B292" s="120"/>
      <c r="C292" s="120"/>
      <c r="D292" s="120"/>
      <c r="E292" s="120"/>
      <c r="F292" s="921"/>
      <c r="G292" s="921"/>
      <c r="H292" s="120"/>
      <c r="I292" s="120"/>
      <c r="J292" s="120"/>
      <c r="K292" s="120"/>
      <c r="L292" s="120"/>
      <c r="M292" s="120"/>
      <c r="N292" s="120"/>
      <c r="O292" s="120"/>
      <c r="P292" s="120"/>
      <c r="Q292" s="120"/>
      <c r="R292" s="120"/>
      <c r="S292" s="120"/>
      <c r="T292" s="120"/>
      <c r="U292" s="120"/>
      <c r="V292" s="120"/>
      <c r="W292" s="120"/>
      <c r="X292" s="120"/>
      <c r="Y292" s="120"/>
      <c r="Z292" s="120"/>
      <c r="AA292" s="120"/>
      <c r="AB292" s="960"/>
      <c r="AC292" s="120"/>
      <c r="AD292" s="120"/>
      <c r="AE292" s="120"/>
      <c r="AF292" s="960"/>
      <c r="AG292" s="120"/>
      <c r="AH292" s="120"/>
      <c r="AI292" s="120"/>
    </row>
    <row r="293" spans="1:35">
      <c r="A293" s="120"/>
      <c r="B293" s="120"/>
      <c r="C293" s="120"/>
      <c r="D293" s="120"/>
      <c r="E293" s="120"/>
      <c r="F293" s="921"/>
      <c r="G293" s="921"/>
      <c r="H293" s="120"/>
      <c r="I293" s="120"/>
      <c r="J293" s="120"/>
      <c r="K293" s="120"/>
      <c r="L293" s="120"/>
      <c r="M293" s="120"/>
      <c r="N293" s="120"/>
      <c r="O293" s="120"/>
      <c r="P293" s="120"/>
      <c r="Q293" s="120"/>
      <c r="R293" s="120"/>
      <c r="S293" s="120"/>
      <c r="T293" s="120"/>
      <c r="U293" s="120"/>
      <c r="V293" s="120"/>
      <c r="W293" s="120"/>
      <c r="X293" s="120"/>
      <c r="Y293" s="120"/>
      <c r="Z293" s="120"/>
      <c r="AA293" s="120"/>
      <c r="AB293" s="960"/>
      <c r="AC293" s="120"/>
      <c r="AD293" s="120"/>
      <c r="AE293" s="120"/>
      <c r="AF293" s="960"/>
      <c r="AG293" s="120"/>
      <c r="AH293" s="120"/>
      <c r="AI293" s="120"/>
    </row>
    <row r="294" spans="1:35">
      <c r="A294" s="120"/>
      <c r="B294" s="120"/>
      <c r="C294" s="120"/>
      <c r="D294" s="120"/>
      <c r="E294" s="120"/>
      <c r="F294" s="921"/>
      <c r="G294" s="921"/>
      <c r="H294" s="120"/>
      <c r="I294" s="120"/>
      <c r="J294" s="120"/>
      <c r="K294" s="120"/>
      <c r="L294" s="120"/>
      <c r="M294" s="120"/>
      <c r="N294" s="120"/>
      <c r="O294" s="120"/>
      <c r="P294" s="120"/>
      <c r="Q294" s="120"/>
      <c r="R294" s="120"/>
      <c r="S294" s="120"/>
      <c r="T294" s="120"/>
      <c r="U294" s="120"/>
      <c r="V294" s="120"/>
      <c r="W294" s="120"/>
      <c r="X294" s="120"/>
      <c r="Y294" s="120"/>
      <c r="Z294" s="120"/>
      <c r="AA294" s="120"/>
      <c r="AB294" s="960"/>
      <c r="AC294" s="120"/>
      <c r="AD294" s="120"/>
      <c r="AE294" s="120"/>
      <c r="AF294" s="960"/>
      <c r="AG294" s="120"/>
      <c r="AH294" s="120"/>
      <c r="AI294" s="120"/>
    </row>
    <row r="295" spans="1:35">
      <c r="A295" s="120"/>
      <c r="B295" s="120"/>
      <c r="C295" s="120"/>
      <c r="D295" s="120"/>
      <c r="E295" s="120"/>
      <c r="F295" s="921"/>
      <c r="G295" s="921"/>
      <c r="H295" s="120"/>
      <c r="I295" s="120"/>
      <c r="J295" s="120"/>
      <c r="K295" s="120"/>
      <c r="L295" s="120"/>
      <c r="M295" s="120"/>
      <c r="N295" s="120"/>
      <c r="O295" s="120"/>
      <c r="P295" s="120"/>
      <c r="Q295" s="120"/>
      <c r="R295" s="120"/>
      <c r="S295" s="120"/>
      <c r="T295" s="120"/>
      <c r="U295" s="120"/>
      <c r="V295" s="120"/>
      <c r="W295" s="120"/>
      <c r="X295" s="120"/>
      <c r="Y295" s="120"/>
      <c r="Z295" s="120"/>
      <c r="AA295" s="120"/>
      <c r="AB295" s="960"/>
      <c r="AC295" s="120"/>
      <c r="AD295" s="120"/>
      <c r="AE295" s="120"/>
      <c r="AF295" s="960"/>
      <c r="AG295" s="120"/>
      <c r="AH295" s="120"/>
      <c r="AI295" s="120"/>
    </row>
    <row r="296" spans="1:35">
      <c r="A296" s="120"/>
      <c r="B296" s="120"/>
      <c r="C296" s="120"/>
      <c r="D296" s="120"/>
      <c r="E296" s="120"/>
      <c r="F296" s="921"/>
      <c r="G296" s="921"/>
      <c r="H296" s="120"/>
      <c r="I296" s="120"/>
      <c r="J296" s="120"/>
      <c r="K296" s="120"/>
      <c r="L296" s="120"/>
      <c r="M296" s="120"/>
      <c r="N296" s="120"/>
      <c r="O296" s="120"/>
      <c r="P296" s="120"/>
      <c r="Q296" s="120"/>
      <c r="R296" s="120"/>
      <c r="S296" s="120"/>
      <c r="T296" s="120"/>
      <c r="U296" s="120"/>
      <c r="V296" s="120"/>
      <c r="W296" s="120"/>
      <c r="X296" s="120"/>
      <c r="Y296" s="120"/>
      <c r="Z296" s="120"/>
      <c r="AA296" s="120"/>
      <c r="AB296" s="960"/>
      <c r="AC296" s="120"/>
      <c r="AD296" s="120"/>
      <c r="AE296" s="120"/>
      <c r="AF296" s="960"/>
      <c r="AG296" s="120"/>
      <c r="AH296" s="120"/>
      <c r="AI296" s="120"/>
    </row>
    <row r="297" spans="1:35">
      <c r="A297" s="120"/>
      <c r="B297" s="120"/>
      <c r="C297" s="120"/>
      <c r="D297" s="120"/>
      <c r="E297" s="120"/>
      <c r="F297" s="921"/>
      <c r="G297" s="921"/>
      <c r="H297" s="120"/>
      <c r="I297" s="120"/>
      <c r="J297" s="120"/>
      <c r="K297" s="120"/>
      <c r="L297" s="120"/>
      <c r="M297" s="120"/>
      <c r="N297" s="120"/>
      <c r="O297" s="120"/>
      <c r="P297" s="120"/>
      <c r="Q297" s="120"/>
      <c r="R297" s="120"/>
      <c r="S297" s="120"/>
      <c r="T297" s="120"/>
      <c r="U297" s="120"/>
      <c r="V297" s="120"/>
      <c r="W297" s="120"/>
      <c r="X297" s="120"/>
      <c r="Y297" s="120"/>
      <c r="Z297" s="120"/>
      <c r="AA297" s="120"/>
      <c r="AB297" s="960"/>
      <c r="AC297" s="120"/>
      <c r="AD297" s="120"/>
      <c r="AE297" s="120"/>
      <c r="AF297" s="960"/>
      <c r="AG297" s="120"/>
      <c r="AH297" s="120"/>
      <c r="AI297" s="120"/>
    </row>
    <row r="298" spans="1:35">
      <c r="A298" s="120"/>
      <c r="B298" s="120"/>
      <c r="C298" s="120"/>
      <c r="D298" s="120"/>
      <c r="E298" s="120"/>
      <c r="F298" s="921"/>
      <c r="G298" s="921"/>
      <c r="H298" s="120"/>
      <c r="I298" s="120"/>
      <c r="J298" s="120"/>
      <c r="K298" s="120"/>
      <c r="L298" s="120"/>
      <c r="M298" s="120"/>
      <c r="N298" s="120"/>
      <c r="O298" s="120"/>
      <c r="P298" s="120"/>
      <c r="Q298" s="120"/>
      <c r="R298" s="120"/>
      <c r="S298" s="120"/>
      <c r="T298" s="120"/>
      <c r="U298" s="120"/>
      <c r="V298" s="120"/>
      <c r="W298" s="120"/>
      <c r="X298" s="120"/>
      <c r="Y298" s="120"/>
      <c r="Z298" s="120"/>
      <c r="AA298" s="120"/>
      <c r="AB298" s="960"/>
      <c r="AC298" s="120"/>
      <c r="AD298" s="120"/>
      <c r="AE298" s="120"/>
      <c r="AF298" s="960"/>
      <c r="AG298" s="120"/>
      <c r="AH298" s="120"/>
      <c r="AI298" s="120"/>
    </row>
    <row r="299" spans="1:35">
      <c r="A299" s="120"/>
      <c r="B299" s="120"/>
      <c r="C299" s="120"/>
      <c r="D299" s="120"/>
      <c r="E299" s="120"/>
      <c r="F299" s="921"/>
      <c r="G299" s="921"/>
      <c r="H299" s="120"/>
      <c r="I299" s="120"/>
      <c r="J299" s="120"/>
      <c r="K299" s="120"/>
      <c r="L299" s="120"/>
      <c r="M299" s="120"/>
      <c r="N299" s="120"/>
      <c r="O299" s="120"/>
      <c r="P299" s="120"/>
      <c r="Q299" s="120"/>
      <c r="R299" s="120"/>
      <c r="S299" s="120"/>
      <c r="T299" s="120"/>
      <c r="U299" s="120"/>
      <c r="V299" s="120"/>
      <c r="W299" s="120"/>
      <c r="X299" s="120"/>
      <c r="Y299" s="120"/>
      <c r="Z299" s="120"/>
      <c r="AA299" s="120"/>
      <c r="AB299" s="960"/>
      <c r="AC299" s="120"/>
      <c r="AD299" s="120"/>
      <c r="AE299" s="120"/>
      <c r="AF299" s="960"/>
      <c r="AG299" s="120"/>
      <c r="AH299" s="120"/>
      <c r="AI299" s="120"/>
    </row>
    <row r="300" spans="1:35">
      <c r="A300" s="120"/>
      <c r="B300" s="120"/>
      <c r="C300" s="120"/>
      <c r="D300" s="120"/>
      <c r="E300" s="120"/>
      <c r="F300" s="921"/>
      <c r="G300" s="921"/>
      <c r="H300" s="120"/>
      <c r="I300" s="120"/>
      <c r="J300" s="120"/>
      <c r="K300" s="120"/>
      <c r="L300" s="120"/>
      <c r="M300" s="120"/>
      <c r="N300" s="120"/>
      <c r="O300" s="120"/>
      <c r="P300" s="120"/>
      <c r="Q300" s="120"/>
      <c r="R300" s="120"/>
      <c r="S300" s="120"/>
      <c r="T300" s="120"/>
      <c r="U300" s="120"/>
      <c r="V300" s="120"/>
      <c r="W300" s="120"/>
      <c r="X300" s="120"/>
      <c r="Y300" s="120"/>
      <c r="Z300" s="120"/>
      <c r="AA300" s="120"/>
      <c r="AB300" s="960"/>
      <c r="AC300" s="120"/>
      <c r="AD300" s="120"/>
      <c r="AE300" s="120"/>
      <c r="AF300" s="960"/>
      <c r="AG300" s="120"/>
      <c r="AH300" s="120"/>
      <c r="AI300" s="120"/>
    </row>
    <row r="301" spans="1:35">
      <c r="A301" s="120"/>
      <c r="B301" s="120"/>
      <c r="C301" s="120"/>
      <c r="D301" s="120"/>
      <c r="E301" s="120"/>
      <c r="F301" s="921"/>
      <c r="G301" s="921"/>
      <c r="H301" s="120"/>
      <c r="I301" s="120"/>
      <c r="J301" s="120"/>
      <c r="K301" s="120"/>
      <c r="L301" s="120"/>
      <c r="M301" s="120"/>
      <c r="N301" s="120"/>
      <c r="O301" s="120"/>
      <c r="P301" s="120"/>
      <c r="Q301" s="120"/>
      <c r="R301" s="120"/>
      <c r="S301" s="120"/>
      <c r="T301" s="120"/>
      <c r="U301" s="120"/>
      <c r="V301" s="120"/>
      <c r="W301" s="120"/>
      <c r="X301" s="120"/>
      <c r="Y301" s="120"/>
      <c r="Z301" s="120"/>
      <c r="AA301" s="120"/>
      <c r="AB301" s="960"/>
      <c r="AC301" s="120"/>
      <c r="AD301" s="120"/>
      <c r="AE301" s="120"/>
      <c r="AF301" s="960"/>
      <c r="AG301" s="120"/>
      <c r="AH301" s="120"/>
      <c r="AI301" s="120"/>
    </row>
    <row r="302" spans="1:35">
      <c r="A302" s="120"/>
      <c r="B302" s="120"/>
      <c r="C302" s="120"/>
      <c r="D302" s="120"/>
      <c r="E302" s="120"/>
      <c r="F302" s="921"/>
      <c r="G302" s="921"/>
      <c r="H302" s="120"/>
      <c r="I302" s="120"/>
      <c r="J302" s="120"/>
      <c r="K302" s="120"/>
      <c r="L302" s="120"/>
      <c r="M302" s="120"/>
      <c r="N302" s="120"/>
      <c r="O302" s="120"/>
      <c r="P302" s="120"/>
      <c r="Q302" s="120"/>
      <c r="R302" s="120"/>
      <c r="S302" s="120"/>
      <c r="T302" s="120"/>
      <c r="U302" s="120"/>
      <c r="V302" s="120"/>
      <c r="W302" s="120"/>
      <c r="X302" s="120"/>
      <c r="Y302" s="120"/>
      <c r="Z302" s="120"/>
      <c r="AA302" s="120"/>
      <c r="AB302" s="960"/>
      <c r="AC302" s="120"/>
      <c r="AD302" s="120"/>
      <c r="AE302" s="120"/>
      <c r="AF302" s="960"/>
      <c r="AG302" s="120"/>
      <c r="AH302" s="120"/>
      <c r="AI302" s="120"/>
    </row>
    <row r="303" spans="1:35">
      <c r="A303" s="120"/>
      <c r="B303" s="120"/>
      <c r="C303" s="120"/>
      <c r="D303" s="120"/>
      <c r="E303" s="120"/>
      <c r="F303" s="921"/>
      <c r="G303" s="921"/>
      <c r="H303" s="120"/>
      <c r="I303" s="120"/>
      <c r="J303" s="120"/>
      <c r="K303" s="120"/>
      <c r="L303" s="120"/>
      <c r="M303" s="120"/>
      <c r="N303" s="120"/>
      <c r="O303" s="120"/>
      <c r="P303" s="120"/>
      <c r="Q303" s="120"/>
      <c r="R303" s="120"/>
      <c r="S303" s="120"/>
      <c r="T303" s="120"/>
      <c r="U303" s="120"/>
      <c r="V303" s="120"/>
      <c r="W303" s="120"/>
      <c r="X303" s="120"/>
      <c r="Y303" s="120"/>
      <c r="Z303" s="120"/>
      <c r="AA303" s="120"/>
      <c r="AB303" s="960"/>
      <c r="AC303" s="120"/>
      <c r="AD303" s="120"/>
      <c r="AE303" s="120"/>
      <c r="AF303" s="960"/>
      <c r="AG303" s="120"/>
      <c r="AH303" s="120"/>
      <c r="AI303" s="120"/>
    </row>
    <row r="304" spans="1:35">
      <c r="A304" s="120"/>
      <c r="B304" s="120"/>
      <c r="C304" s="120"/>
      <c r="D304" s="120"/>
      <c r="E304" s="120"/>
      <c r="F304" s="921"/>
      <c r="G304" s="921"/>
      <c r="H304" s="120"/>
      <c r="I304" s="120"/>
      <c r="J304" s="120"/>
      <c r="K304" s="120"/>
      <c r="L304" s="120"/>
      <c r="M304" s="120"/>
      <c r="N304" s="120"/>
      <c r="O304" s="120"/>
      <c r="P304" s="120"/>
      <c r="Q304" s="120"/>
      <c r="R304" s="120"/>
      <c r="S304" s="120"/>
      <c r="T304" s="120"/>
      <c r="U304" s="120"/>
      <c r="V304" s="120"/>
      <c r="W304" s="120"/>
      <c r="X304" s="120"/>
      <c r="Y304" s="120"/>
      <c r="Z304" s="120"/>
      <c r="AA304" s="120"/>
      <c r="AB304" s="960"/>
      <c r="AC304" s="120"/>
      <c r="AD304" s="120"/>
      <c r="AE304" s="120"/>
      <c r="AF304" s="960"/>
      <c r="AG304" s="120"/>
      <c r="AH304" s="120"/>
      <c r="AI304" s="120"/>
    </row>
    <row r="305" spans="1:35">
      <c r="A305" s="120"/>
      <c r="B305" s="120"/>
      <c r="C305" s="120"/>
      <c r="D305" s="120"/>
      <c r="E305" s="120"/>
      <c r="F305" s="921"/>
      <c r="G305" s="921"/>
      <c r="H305" s="120"/>
      <c r="I305" s="120"/>
      <c r="J305" s="120"/>
      <c r="K305" s="120"/>
      <c r="L305" s="120"/>
      <c r="M305" s="120"/>
      <c r="N305" s="120"/>
      <c r="O305" s="120"/>
      <c r="P305" s="120"/>
      <c r="Q305" s="120"/>
      <c r="R305" s="120"/>
      <c r="S305" s="120"/>
      <c r="T305" s="120"/>
      <c r="U305" s="120"/>
      <c r="V305" s="120"/>
      <c r="W305" s="120"/>
      <c r="X305" s="120"/>
      <c r="Y305" s="120"/>
      <c r="Z305" s="120"/>
      <c r="AA305" s="120"/>
      <c r="AB305" s="960"/>
      <c r="AC305" s="120"/>
      <c r="AD305" s="120"/>
      <c r="AE305" s="120"/>
      <c r="AF305" s="960"/>
      <c r="AG305" s="120"/>
      <c r="AH305" s="120"/>
      <c r="AI305" s="120"/>
    </row>
    <row r="306" spans="1:35">
      <c r="A306" s="120"/>
      <c r="B306" s="120"/>
      <c r="C306" s="120"/>
      <c r="D306" s="120"/>
      <c r="E306" s="120"/>
      <c r="F306" s="921"/>
      <c r="G306" s="921"/>
      <c r="H306" s="120"/>
      <c r="I306" s="120"/>
      <c r="J306" s="120"/>
      <c r="K306" s="120"/>
      <c r="L306" s="120"/>
      <c r="M306" s="120"/>
      <c r="N306" s="120"/>
      <c r="O306" s="120"/>
      <c r="P306" s="120"/>
      <c r="Q306" s="120"/>
      <c r="R306" s="120"/>
      <c r="S306" s="120"/>
      <c r="T306" s="120"/>
      <c r="U306" s="120"/>
      <c r="V306" s="120"/>
      <c r="W306" s="120"/>
      <c r="X306" s="120"/>
      <c r="Y306" s="120"/>
      <c r="Z306" s="120"/>
      <c r="AA306" s="120"/>
      <c r="AB306" s="960"/>
      <c r="AC306" s="120"/>
      <c r="AD306" s="120"/>
      <c r="AE306" s="120"/>
      <c r="AF306" s="960"/>
      <c r="AG306" s="120"/>
      <c r="AH306" s="120"/>
      <c r="AI306" s="120"/>
    </row>
    <row r="307" spans="1:35">
      <c r="A307" s="120"/>
      <c r="B307" s="120"/>
      <c r="C307" s="120"/>
      <c r="D307" s="120"/>
      <c r="E307" s="120"/>
      <c r="F307" s="921"/>
      <c r="G307" s="921"/>
      <c r="H307" s="120"/>
      <c r="I307" s="120"/>
      <c r="J307" s="120"/>
      <c r="K307" s="120"/>
      <c r="L307" s="120"/>
      <c r="M307" s="120"/>
      <c r="N307" s="120"/>
      <c r="O307" s="120"/>
      <c r="P307" s="120"/>
      <c r="Q307" s="120"/>
      <c r="R307" s="120"/>
      <c r="S307" s="120"/>
      <c r="T307" s="120"/>
      <c r="U307" s="120"/>
      <c r="V307" s="120"/>
      <c r="W307" s="120"/>
      <c r="X307" s="120"/>
      <c r="Y307" s="120"/>
      <c r="Z307" s="120"/>
      <c r="AA307" s="120"/>
      <c r="AB307" s="960"/>
      <c r="AC307" s="120"/>
      <c r="AD307" s="120"/>
      <c r="AE307" s="120"/>
      <c r="AF307" s="960"/>
      <c r="AG307" s="120"/>
      <c r="AH307" s="120"/>
      <c r="AI307" s="120"/>
    </row>
    <row r="308" spans="1:35">
      <c r="A308" s="120"/>
      <c r="B308" s="120"/>
      <c r="C308" s="120"/>
      <c r="D308" s="120"/>
      <c r="E308" s="120"/>
      <c r="F308" s="921"/>
      <c r="G308" s="921"/>
      <c r="H308" s="120"/>
      <c r="I308" s="120"/>
      <c r="J308" s="120"/>
      <c r="K308" s="120"/>
      <c r="L308" s="120"/>
      <c r="M308" s="120"/>
      <c r="N308" s="120"/>
      <c r="O308" s="120"/>
      <c r="P308" s="120"/>
      <c r="Q308" s="120"/>
      <c r="R308" s="120"/>
      <c r="S308" s="120"/>
      <c r="T308" s="120"/>
      <c r="U308" s="120"/>
      <c r="V308" s="120"/>
      <c r="W308" s="120"/>
      <c r="X308" s="120"/>
      <c r="Y308" s="120"/>
      <c r="Z308" s="120"/>
      <c r="AA308" s="120"/>
      <c r="AB308" s="960"/>
      <c r="AC308" s="120"/>
      <c r="AD308" s="120"/>
      <c r="AE308" s="120"/>
      <c r="AF308" s="960"/>
      <c r="AG308" s="120"/>
      <c r="AH308" s="120"/>
      <c r="AI308" s="120"/>
    </row>
    <row r="309" spans="1:35">
      <c r="A309" s="120"/>
      <c r="B309" s="120"/>
      <c r="C309" s="120"/>
      <c r="D309" s="120"/>
      <c r="E309" s="120"/>
      <c r="F309" s="921"/>
      <c r="G309" s="921"/>
      <c r="H309" s="120"/>
      <c r="I309" s="120"/>
      <c r="J309" s="120"/>
      <c r="K309" s="120"/>
      <c r="L309" s="120"/>
      <c r="M309" s="120"/>
      <c r="N309" s="120"/>
      <c r="O309" s="120"/>
      <c r="P309" s="120"/>
      <c r="Q309" s="120"/>
      <c r="R309" s="120"/>
      <c r="S309" s="120"/>
      <c r="T309" s="120"/>
      <c r="U309" s="120"/>
      <c r="V309" s="120"/>
      <c r="W309" s="120"/>
      <c r="X309" s="120"/>
      <c r="Y309" s="120"/>
      <c r="Z309" s="120"/>
      <c r="AA309" s="120"/>
      <c r="AB309" s="960"/>
      <c r="AC309" s="120"/>
      <c r="AD309" s="120"/>
      <c r="AE309" s="120"/>
      <c r="AF309" s="960"/>
      <c r="AG309" s="120"/>
      <c r="AH309" s="120"/>
      <c r="AI309" s="120"/>
    </row>
    <row r="310" spans="1:35">
      <c r="A310" s="120"/>
      <c r="B310" s="120"/>
      <c r="C310" s="120"/>
      <c r="D310" s="120"/>
      <c r="E310" s="120"/>
      <c r="F310" s="921"/>
      <c r="G310" s="921"/>
      <c r="H310" s="120"/>
      <c r="I310" s="120"/>
      <c r="J310" s="120"/>
      <c r="K310" s="120"/>
      <c r="L310" s="120"/>
      <c r="M310" s="120"/>
      <c r="N310" s="120"/>
      <c r="O310" s="120"/>
      <c r="P310" s="120"/>
      <c r="Q310" s="120"/>
      <c r="R310" s="120"/>
      <c r="S310" s="120"/>
      <c r="T310" s="120"/>
      <c r="U310" s="120"/>
      <c r="V310" s="120"/>
      <c r="W310" s="120"/>
      <c r="X310" s="120"/>
      <c r="Y310" s="120"/>
      <c r="Z310" s="120"/>
      <c r="AA310" s="120"/>
      <c r="AB310" s="960"/>
      <c r="AC310" s="120"/>
      <c r="AD310" s="120"/>
      <c r="AE310" s="120"/>
      <c r="AF310" s="960"/>
      <c r="AG310" s="120"/>
      <c r="AH310" s="120"/>
      <c r="AI310" s="120"/>
    </row>
    <row r="311" spans="1:35">
      <c r="A311" s="120"/>
      <c r="B311" s="120"/>
      <c r="C311" s="120"/>
      <c r="D311" s="120"/>
      <c r="E311" s="120"/>
      <c r="F311" s="921"/>
      <c r="G311" s="921"/>
      <c r="H311" s="120"/>
      <c r="I311" s="120"/>
      <c r="J311" s="120"/>
      <c r="K311" s="120"/>
      <c r="L311" s="120"/>
      <c r="M311" s="120"/>
      <c r="N311" s="120"/>
      <c r="O311" s="120"/>
      <c r="P311" s="120"/>
      <c r="Q311" s="120"/>
      <c r="R311" s="120"/>
      <c r="S311" s="120"/>
      <c r="T311" s="120"/>
      <c r="U311" s="120"/>
      <c r="V311" s="120"/>
      <c r="W311" s="120"/>
      <c r="X311" s="120"/>
      <c r="Y311" s="120"/>
      <c r="Z311" s="120"/>
      <c r="AA311" s="120"/>
      <c r="AB311" s="960"/>
      <c r="AC311" s="120"/>
      <c r="AD311" s="120"/>
      <c r="AE311" s="120"/>
      <c r="AF311" s="960"/>
      <c r="AG311" s="120"/>
      <c r="AH311" s="120"/>
      <c r="AI311" s="120"/>
    </row>
    <row r="312" spans="1:35">
      <c r="A312" s="120"/>
      <c r="B312" s="120"/>
      <c r="C312" s="120"/>
      <c r="D312" s="120"/>
      <c r="E312" s="120"/>
      <c r="F312" s="921"/>
      <c r="G312" s="921"/>
      <c r="H312" s="120"/>
      <c r="I312" s="120"/>
      <c r="J312" s="120"/>
      <c r="K312" s="120"/>
      <c r="L312" s="120"/>
      <c r="M312" s="120"/>
      <c r="N312" s="120"/>
      <c r="O312" s="120"/>
      <c r="P312" s="120"/>
      <c r="Q312" s="120"/>
      <c r="R312" s="120"/>
      <c r="S312" s="120"/>
      <c r="T312" s="120"/>
      <c r="U312" s="120"/>
      <c r="V312" s="120"/>
      <c r="W312" s="120"/>
      <c r="X312" s="120"/>
      <c r="Y312" s="120"/>
      <c r="Z312" s="120"/>
      <c r="AA312" s="120"/>
      <c r="AB312" s="960"/>
      <c r="AC312" s="120"/>
      <c r="AD312" s="120"/>
      <c r="AE312" s="120"/>
      <c r="AF312" s="960"/>
      <c r="AG312" s="120"/>
      <c r="AH312" s="120"/>
      <c r="AI312" s="120"/>
    </row>
    <row r="313" spans="1:35">
      <c r="A313" s="120"/>
      <c r="B313" s="120"/>
      <c r="C313" s="120"/>
      <c r="D313" s="120"/>
      <c r="E313" s="120"/>
      <c r="F313" s="921"/>
      <c r="G313" s="921"/>
      <c r="H313" s="120"/>
      <c r="I313" s="120"/>
      <c r="J313" s="120"/>
      <c r="K313" s="120"/>
      <c r="L313" s="120"/>
      <c r="M313" s="120"/>
      <c r="N313" s="120"/>
      <c r="O313" s="120"/>
      <c r="P313" s="120"/>
      <c r="Q313" s="120"/>
      <c r="R313" s="120"/>
      <c r="S313" s="120"/>
      <c r="T313" s="120"/>
      <c r="U313" s="120"/>
      <c r="V313" s="120"/>
      <c r="W313" s="120"/>
      <c r="X313" s="120"/>
      <c r="Y313" s="120"/>
      <c r="Z313" s="120"/>
      <c r="AA313" s="120"/>
      <c r="AB313" s="960"/>
      <c r="AC313" s="120"/>
      <c r="AD313" s="120"/>
      <c r="AE313" s="120"/>
      <c r="AF313" s="960"/>
      <c r="AG313" s="120"/>
      <c r="AH313" s="120"/>
      <c r="AI313" s="120"/>
    </row>
    <row r="314" spans="1:35">
      <c r="A314" s="120"/>
      <c r="B314" s="120"/>
      <c r="C314" s="120"/>
      <c r="D314" s="120"/>
      <c r="E314" s="120"/>
      <c r="F314" s="921"/>
      <c r="G314" s="921"/>
      <c r="H314" s="120"/>
      <c r="I314" s="120"/>
      <c r="J314" s="120"/>
      <c r="K314" s="120"/>
      <c r="L314" s="120"/>
      <c r="M314" s="120"/>
      <c r="N314" s="120"/>
      <c r="O314" s="120"/>
      <c r="P314" s="120"/>
      <c r="Q314" s="120"/>
      <c r="R314" s="120"/>
      <c r="S314" s="120"/>
      <c r="T314" s="120"/>
      <c r="U314" s="120"/>
      <c r="V314" s="120"/>
      <c r="W314" s="120"/>
      <c r="X314" s="120"/>
      <c r="Y314" s="120"/>
      <c r="Z314" s="120"/>
      <c r="AA314" s="120"/>
      <c r="AB314" s="960"/>
      <c r="AC314" s="120"/>
      <c r="AD314" s="120"/>
      <c r="AE314" s="120"/>
      <c r="AF314" s="960"/>
      <c r="AG314" s="120"/>
      <c r="AH314" s="120"/>
      <c r="AI314" s="120"/>
    </row>
    <row r="315" spans="1:35">
      <c r="A315" s="120"/>
      <c r="B315" s="120"/>
      <c r="C315" s="120"/>
      <c r="D315" s="120"/>
      <c r="E315" s="120"/>
      <c r="F315" s="921"/>
      <c r="G315" s="921"/>
      <c r="H315" s="120"/>
      <c r="I315" s="120"/>
      <c r="J315" s="120"/>
      <c r="K315" s="120"/>
      <c r="L315" s="120"/>
      <c r="M315" s="120"/>
      <c r="N315" s="120"/>
      <c r="O315" s="120"/>
      <c r="P315" s="120"/>
      <c r="Q315" s="120"/>
      <c r="R315" s="120"/>
      <c r="S315" s="120"/>
      <c r="T315" s="120"/>
      <c r="U315" s="120"/>
      <c r="V315" s="120"/>
      <c r="W315" s="120"/>
      <c r="X315" s="120"/>
      <c r="Y315" s="120"/>
      <c r="Z315" s="120"/>
      <c r="AA315" s="120"/>
      <c r="AB315" s="960"/>
      <c r="AC315" s="120"/>
      <c r="AD315" s="120"/>
      <c r="AE315" s="120"/>
      <c r="AF315" s="960"/>
      <c r="AG315" s="120"/>
      <c r="AH315" s="120"/>
      <c r="AI315" s="120"/>
    </row>
    <row r="316" spans="1:35">
      <c r="A316" s="120"/>
      <c r="B316" s="120"/>
      <c r="C316" s="120"/>
      <c r="D316" s="120"/>
      <c r="E316" s="120"/>
      <c r="F316" s="921"/>
      <c r="G316" s="921"/>
      <c r="H316" s="120"/>
      <c r="I316" s="120"/>
      <c r="J316" s="120"/>
      <c r="K316" s="120"/>
      <c r="L316" s="120"/>
      <c r="M316" s="120"/>
      <c r="N316" s="120"/>
      <c r="O316" s="120"/>
      <c r="P316" s="120"/>
      <c r="Q316" s="120"/>
      <c r="R316" s="120"/>
      <c r="S316" s="120"/>
      <c r="T316" s="120"/>
      <c r="U316" s="120"/>
      <c r="V316" s="120"/>
      <c r="W316" s="120"/>
      <c r="X316" s="120"/>
      <c r="Y316" s="120"/>
      <c r="Z316" s="120"/>
      <c r="AA316" s="120"/>
      <c r="AB316" s="960"/>
      <c r="AC316" s="120"/>
      <c r="AD316" s="120"/>
      <c r="AE316" s="120"/>
      <c r="AF316" s="960"/>
      <c r="AG316" s="120"/>
      <c r="AH316" s="120"/>
      <c r="AI316" s="120"/>
    </row>
    <row r="317" spans="1:35">
      <c r="A317" s="120"/>
      <c r="B317" s="120"/>
      <c r="C317" s="120"/>
      <c r="D317" s="120"/>
      <c r="E317" s="120"/>
      <c r="F317" s="921"/>
      <c r="G317" s="921"/>
      <c r="H317" s="120"/>
      <c r="I317" s="120"/>
      <c r="J317" s="120"/>
      <c r="K317" s="120"/>
      <c r="L317" s="120"/>
      <c r="M317" s="120"/>
      <c r="N317" s="120"/>
      <c r="O317" s="120"/>
      <c r="P317" s="120"/>
      <c r="Q317" s="120"/>
      <c r="R317" s="120"/>
      <c r="S317" s="120"/>
      <c r="T317" s="120"/>
      <c r="U317" s="120"/>
      <c r="V317" s="120"/>
      <c r="W317" s="120"/>
      <c r="X317" s="120"/>
      <c r="Y317" s="120"/>
      <c r="Z317" s="120"/>
      <c r="AA317" s="120"/>
      <c r="AB317" s="960"/>
      <c r="AC317" s="120"/>
      <c r="AD317" s="120"/>
      <c r="AE317" s="120"/>
      <c r="AF317" s="960"/>
      <c r="AG317" s="120"/>
      <c r="AH317" s="120"/>
      <c r="AI317" s="120"/>
    </row>
    <row r="318" spans="1:35">
      <c r="A318" s="120"/>
      <c r="B318" s="120"/>
      <c r="C318" s="120"/>
      <c r="D318" s="120"/>
      <c r="E318" s="120"/>
      <c r="F318" s="921"/>
      <c r="G318" s="921"/>
      <c r="H318" s="120"/>
      <c r="I318" s="120"/>
      <c r="J318" s="120"/>
      <c r="K318" s="120"/>
      <c r="L318" s="120"/>
      <c r="M318" s="120"/>
      <c r="N318" s="120"/>
      <c r="O318" s="120"/>
      <c r="P318" s="120"/>
      <c r="Q318" s="120"/>
      <c r="R318" s="120"/>
      <c r="S318" s="120"/>
      <c r="T318" s="120"/>
      <c r="U318" s="120"/>
      <c r="V318" s="120"/>
      <c r="W318" s="120"/>
      <c r="X318" s="120"/>
      <c r="Y318" s="120"/>
      <c r="Z318" s="120"/>
      <c r="AA318" s="120"/>
      <c r="AB318" s="960"/>
      <c r="AC318" s="120"/>
      <c r="AD318" s="120"/>
      <c r="AE318" s="120"/>
      <c r="AF318" s="960"/>
      <c r="AG318" s="120"/>
      <c r="AH318" s="120"/>
      <c r="AI318" s="120"/>
    </row>
    <row r="319" spans="1:35">
      <c r="A319" s="120"/>
      <c r="B319" s="120"/>
      <c r="C319" s="120"/>
      <c r="D319" s="120"/>
      <c r="E319" s="120"/>
      <c r="F319" s="921"/>
      <c r="G319" s="921"/>
      <c r="H319" s="120"/>
      <c r="I319" s="120"/>
      <c r="J319" s="120"/>
      <c r="K319" s="120"/>
      <c r="L319" s="120"/>
      <c r="M319" s="120"/>
      <c r="N319" s="120"/>
      <c r="O319" s="120"/>
      <c r="P319" s="120"/>
      <c r="Q319" s="120"/>
      <c r="R319" s="120"/>
      <c r="S319" s="120"/>
      <c r="T319" s="120"/>
      <c r="U319" s="120"/>
      <c r="V319" s="120"/>
      <c r="W319" s="120"/>
      <c r="X319" s="120"/>
      <c r="Y319" s="120"/>
      <c r="Z319" s="120"/>
      <c r="AA319" s="120"/>
      <c r="AB319" s="960"/>
      <c r="AC319" s="120"/>
      <c r="AD319" s="120"/>
      <c r="AE319" s="120"/>
      <c r="AF319" s="960"/>
      <c r="AG319" s="120"/>
      <c r="AH319" s="120"/>
      <c r="AI319" s="120"/>
    </row>
    <row r="320" spans="1:35">
      <c r="A320" s="120"/>
      <c r="B320" s="120"/>
      <c r="C320" s="120"/>
      <c r="D320" s="120"/>
      <c r="E320" s="120"/>
      <c r="F320" s="921"/>
      <c r="G320" s="921"/>
      <c r="H320" s="120"/>
      <c r="I320" s="120"/>
      <c r="J320" s="120"/>
      <c r="K320" s="120"/>
      <c r="L320" s="120"/>
      <c r="M320" s="120"/>
      <c r="N320" s="120"/>
      <c r="O320" s="120"/>
      <c r="P320" s="120"/>
      <c r="Q320" s="120"/>
      <c r="R320" s="120"/>
      <c r="S320" s="120"/>
      <c r="T320" s="120"/>
      <c r="U320" s="120"/>
      <c r="V320" s="120"/>
      <c r="W320" s="120"/>
      <c r="X320" s="120"/>
      <c r="Y320" s="120"/>
      <c r="Z320" s="120"/>
      <c r="AA320" s="120"/>
      <c r="AB320" s="960"/>
      <c r="AC320" s="120"/>
      <c r="AD320" s="120"/>
      <c r="AE320" s="120"/>
      <c r="AF320" s="960"/>
      <c r="AG320" s="120"/>
      <c r="AH320" s="120"/>
      <c r="AI320" s="120"/>
    </row>
    <row r="321" spans="1:35">
      <c r="A321" s="120"/>
      <c r="B321" s="120"/>
      <c r="C321" s="120"/>
      <c r="D321" s="120"/>
      <c r="E321" s="120"/>
      <c r="F321" s="921"/>
      <c r="G321" s="921"/>
      <c r="H321" s="120"/>
      <c r="I321" s="120"/>
      <c r="J321" s="120"/>
      <c r="K321" s="120"/>
      <c r="L321" s="120"/>
      <c r="M321" s="120"/>
      <c r="N321" s="120"/>
      <c r="O321" s="120"/>
      <c r="P321" s="120"/>
      <c r="Q321" s="120"/>
      <c r="R321" s="120"/>
      <c r="S321" s="120"/>
      <c r="T321" s="120"/>
      <c r="U321" s="120"/>
      <c r="V321" s="120"/>
      <c r="W321" s="120"/>
      <c r="X321" s="120"/>
      <c r="Y321" s="120"/>
      <c r="Z321" s="120"/>
      <c r="AA321" s="120"/>
      <c r="AB321" s="960"/>
      <c r="AC321" s="120"/>
      <c r="AD321" s="120"/>
      <c r="AE321" s="120"/>
      <c r="AF321" s="960"/>
      <c r="AG321" s="120"/>
      <c r="AH321" s="120"/>
      <c r="AI321" s="120"/>
    </row>
    <row r="322" spans="1:35">
      <c r="A322" s="120"/>
      <c r="B322" s="120"/>
      <c r="C322" s="120"/>
      <c r="D322" s="120"/>
      <c r="E322" s="120"/>
      <c r="F322" s="921"/>
      <c r="G322" s="921"/>
      <c r="H322" s="120"/>
      <c r="I322" s="120"/>
      <c r="J322" s="120"/>
      <c r="K322" s="120"/>
      <c r="L322" s="120"/>
      <c r="M322" s="120"/>
      <c r="N322" s="120"/>
      <c r="O322" s="120"/>
      <c r="P322" s="120"/>
      <c r="Q322" s="120"/>
      <c r="R322" s="120"/>
      <c r="S322" s="120"/>
      <c r="T322" s="120"/>
      <c r="U322" s="120"/>
      <c r="V322" s="120"/>
      <c r="W322" s="120"/>
      <c r="X322" s="120"/>
      <c r="Y322" s="120"/>
      <c r="Z322" s="120"/>
      <c r="AA322" s="120"/>
      <c r="AB322" s="960"/>
      <c r="AC322" s="120"/>
      <c r="AD322" s="120"/>
      <c r="AE322" s="120"/>
      <c r="AF322" s="960"/>
      <c r="AG322" s="120"/>
      <c r="AH322" s="120"/>
      <c r="AI322" s="120"/>
    </row>
    <row r="323" spans="1:35">
      <c r="A323" s="120"/>
      <c r="B323" s="120"/>
      <c r="C323" s="120"/>
      <c r="D323" s="120"/>
      <c r="E323" s="120"/>
      <c r="F323" s="921"/>
      <c r="G323" s="921"/>
      <c r="H323" s="120"/>
      <c r="I323" s="120"/>
      <c r="J323" s="120"/>
      <c r="K323" s="120"/>
      <c r="L323" s="120"/>
      <c r="M323" s="120"/>
      <c r="N323" s="120"/>
      <c r="O323" s="120"/>
      <c r="P323" s="120"/>
      <c r="Q323" s="120"/>
      <c r="R323" s="120"/>
      <c r="S323" s="120"/>
      <c r="T323" s="120"/>
      <c r="U323" s="120"/>
      <c r="V323" s="120"/>
      <c r="W323" s="120"/>
      <c r="X323" s="120"/>
      <c r="Y323" s="120"/>
      <c r="Z323" s="120"/>
      <c r="AA323" s="120"/>
      <c r="AB323" s="960"/>
      <c r="AC323" s="120"/>
      <c r="AD323" s="120"/>
      <c r="AE323" s="120"/>
      <c r="AF323" s="960"/>
      <c r="AG323" s="120"/>
      <c r="AH323" s="120"/>
      <c r="AI323" s="120"/>
    </row>
    <row r="324" spans="1:35">
      <c r="A324" s="120"/>
      <c r="B324" s="120"/>
      <c r="C324" s="120"/>
      <c r="D324" s="120"/>
      <c r="E324" s="120"/>
      <c r="F324" s="921"/>
      <c r="G324" s="921"/>
      <c r="H324" s="120"/>
      <c r="I324" s="120"/>
      <c r="J324" s="120"/>
      <c r="K324" s="120"/>
      <c r="L324" s="120"/>
      <c r="M324" s="120"/>
      <c r="N324" s="120"/>
      <c r="O324" s="120"/>
      <c r="P324" s="120"/>
      <c r="Q324" s="120"/>
      <c r="R324" s="120"/>
      <c r="S324" s="120"/>
      <c r="T324" s="120"/>
      <c r="U324" s="120"/>
      <c r="V324" s="120"/>
      <c r="W324" s="120"/>
      <c r="X324" s="120"/>
      <c r="Y324" s="120"/>
      <c r="Z324" s="120"/>
      <c r="AA324" s="120"/>
      <c r="AB324" s="960"/>
      <c r="AC324" s="120"/>
      <c r="AD324" s="120"/>
      <c r="AE324" s="120"/>
      <c r="AF324" s="960"/>
      <c r="AG324" s="120"/>
      <c r="AH324" s="120"/>
      <c r="AI324" s="120"/>
    </row>
    <row r="325" spans="1:35">
      <c r="A325" s="120"/>
      <c r="B325" s="120"/>
      <c r="C325" s="120"/>
      <c r="D325" s="120"/>
      <c r="E325" s="120"/>
      <c r="F325" s="921"/>
      <c r="G325" s="921"/>
      <c r="H325" s="120"/>
      <c r="I325" s="120"/>
      <c r="J325" s="120"/>
      <c r="K325" s="120"/>
      <c r="L325" s="120"/>
      <c r="M325" s="120"/>
      <c r="N325" s="120"/>
      <c r="O325" s="120"/>
      <c r="P325" s="120"/>
      <c r="Q325" s="120"/>
      <c r="R325" s="120"/>
      <c r="S325" s="120"/>
      <c r="T325" s="120"/>
      <c r="U325" s="120"/>
      <c r="V325" s="120"/>
      <c r="W325" s="120"/>
      <c r="X325" s="120"/>
      <c r="Y325" s="120"/>
      <c r="Z325" s="120"/>
      <c r="AA325" s="120"/>
      <c r="AB325" s="960"/>
      <c r="AC325" s="120"/>
      <c r="AD325" s="120"/>
      <c r="AE325" s="120"/>
      <c r="AF325" s="960"/>
      <c r="AG325" s="120"/>
      <c r="AH325" s="120"/>
      <c r="AI325" s="120"/>
    </row>
    <row r="326" spans="1:35">
      <c r="A326" s="120"/>
      <c r="B326" s="120"/>
      <c r="C326" s="120"/>
      <c r="D326" s="120"/>
      <c r="E326" s="120"/>
      <c r="F326" s="921"/>
      <c r="G326" s="921"/>
      <c r="H326" s="120"/>
      <c r="I326" s="120"/>
      <c r="J326" s="120"/>
      <c r="K326" s="120"/>
      <c r="L326" s="120"/>
      <c r="M326" s="120"/>
      <c r="N326" s="120"/>
      <c r="O326" s="120"/>
      <c r="P326" s="120"/>
      <c r="Q326" s="120"/>
      <c r="R326" s="120"/>
      <c r="S326" s="120"/>
      <c r="T326" s="120"/>
      <c r="U326" s="120"/>
      <c r="V326" s="120"/>
      <c r="W326" s="120"/>
      <c r="X326" s="120"/>
      <c r="Y326" s="120"/>
      <c r="Z326" s="120"/>
      <c r="AA326" s="120"/>
      <c r="AB326" s="960"/>
      <c r="AC326" s="120"/>
      <c r="AD326" s="120"/>
      <c r="AE326" s="120"/>
      <c r="AF326" s="960"/>
      <c r="AG326" s="120"/>
      <c r="AH326" s="120"/>
      <c r="AI326" s="120"/>
    </row>
    <row r="327" spans="1:35">
      <c r="A327" s="120"/>
      <c r="B327" s="120"/>
      <c r="C327" s="120"/>
      <c r="D327" s="120"/>
      <c r="E327" s="120"/>
      <c r="F327" s="921"/>
      <c r="G327" s="921"/>
      <c r="H327" s="120"/>
      <c r="I327" s="120"/>
      <c r="J327" s="120"/>
      <c r="K327" s="120"/>
      <c r="L327" s="120"/>
      <c r="M327" s="120"/>
      <c r="N327" s="120"/>
      <c r="O327" s="120"/>
      <c r="P327" s="120"/>
      <c r="Q327" s="120"/>
      <c r="R327" s="120"/>
      <c r="S327" s="120"/>
      <c r="T327" s="120"/>
      <c r="U327" s="120"/>
      <c r="V327" s="120"/>
      <c r="W327" s="120"/>
      <c r="X327" s="120"/>
      <c r="Y327" s="120"/>
      <c r="Z327" s="120"/>
      <c r="AA327" s="120"/>
      <c r="AB327" s="960"/>
      <c r="AC327" s="120"/>
      <c r="AD327" s="120"/>
      <c r="AE327" s="120"/>
      <c r="AF327" s="960"/>
      <c r="AG327" s="120"/>
      <c r="AH327" s="120"/>
      <c r="AI327" s="120"/>
    </row>
    <row r="328" spans="1:35">
      <c r="A328" s="120"/>
      <c r="B328" s="120"/>
      <c r="C328" s="120"/>
      <c r="D328" s="120"/>
      <c r="E328" s="120"/>
      <c r="F328" s="921"/>
      <c r="G328" s="921"/>
      <c r="H328" s="120"/>
      <c r="I328" s="120"/>
      <c r="J328" s="120"/>
      <c r="K328" s="120"/>
      <c r="L328" s="120"/>
      <c r="M328" s="120"/>
      <c r="N328" s="120"/>
      <c r="O328" s="120"/>
      <c r="P328" s="120"/>
      <c r="Q328" s="120"/>
      <c r="R328" s="120"/>
      <c r="S328" s="120"/>
      <c r="T328" s="120"/>
      <c r="U328" s="120"/>
      <c r="V328" s="120"/>
      <c r="W328" s="120"/>
      <c r="X328" s="120"/>
      <c r="Y328" s="120"/>
      <c r="Z328" s="120"/>
      <c r="AA328" s="120"/>
      <c r="AB328" s="960"/>
      <c r="AC328" s="120"/>
      <c r="AD328" s="120"/>
      <c r="AE328" s="120"/>
      <c r="AF328" s="960"/>
      <c r="AG328" s="120"/>
      <c r="AH328" s="120"/>
      <c r="AI328" s="120"/>
    </row>
    <row r="329" spans="1:35">
      <c r="A329" s="120"/>
      <c r="B329" s="120"/>
      <c r="C329" s="120"/>
      <c r="D329" s="120"/>
      <c r="E329" s="120"/>
      <c r="F329" s="921"/>
      <c r="G329" s="921"/>
      <c r="H329" s="120"/>
      <c r="I329" s="120"/>
      <c r="J329" s="120"/>
      <c r="K329" s="120"/>
      <c r="L329" s="120"/>
      <c r="M329" s="120"/>
      <c r="N329" s="120"/>
      <c r="O329" s="120"/>
      <c r="P329" s="120"/>
      <c r="Q329" s="120"/>
      <c r="R329" s="120"/>
      <c r="S329" s="120"/>
      <c r="T329" s="120"/>
      <c r="U329" s="120"/>
      <c r="V329" s="120"/>
      <c r="W329" s="120"/>
      <c r="X329" s="120"/>
      <c r="Y329" s="120"/>
      <c r="Z329" s="120"/>
      <c r="AA329" s="120"/>
      <c r="AB329" s="960"/>
      <c r="AC329" s="120"/>
      <c r="AD329" s="120"/>
      <c r="AE329" s="120"/>
      <c r="AF329" s="960"/>
      <c r="AG329" s="120"/>
      <c r="AH329" s="120"/>
      <c r="AI329" s="120"/>
    </row>
    <row r="330" spans="1:35">
      <c r="A330" s="120"/>
      <c r="B330" s="120"/>
      <c r="C330" s="120"/>
      <c r="D330" s="120"/>
      <c r="E330" s="120"/>
      <c r="F330" s="921"/>
      <c r="G330" s="921"/>
      <c r="H330" s="120"/>
      <c r="I330" s="120"/>
      <c r="J330" s="120"/>
      <c r="K330" s="120"/>
      <c r="L330" s="120"/>
      <c r="M330" s="120"/>
      <c r="N330" s="120"/>
      <c r="O330" s="120"/>
      <c r="P330" s="120"/>
      <c r="Q330" s="120"/>
      <c r="R330" s="120"/>
      <c r="S330" s="120"/>
      <c r="T330" s="120"/>
      <c r="U330" s="120"/>
      <c r="V330" s="120"/>
      <c r="W330" s="120"/>
      <c r="X330" s="120"/>
      <c r="Y330" s="120"/>
      <c r="Z330" s="120"/>
      <c r="AA330" s="120"/>
      <c r="AB330" s="960"/>
      <c r="AC330" s="120"/>
      <c r="AD330" s="120"/>
      <c r="AE330" s="120"/>
      <c r="AF330" s="960"/>
      <c r="AG330" s="120"/>
      <c r="AH330" s="120"/>
      <c r="AI330" s="120"/>
    </row>
    <row r="331" spans="1:35">
      <c r="A331" s="120"/>
      <c r="B331" s="120"/>
      <c r="C331" s="120"/>
      <c r="D331" s="120"/>
      <c r="E331" s="120"/>
      <c r="F331" s="921"/>
      <c r="G331" s="921"/>
      <c r="H331" s="120"/>
      <c r="I331" s="120"/>
      <c r="J331" s="120"/>
      <c r="K331" s="120"/>
      <c r="L331" s="120"/>
      <c r="M331" s="120"/>
      <c r="N331" s="120"/>
      <c r="O331" s="120"/>
      <c r="P331" s="120"/>
      <c r="Q331" s="120"/>
      <c r="R331" s="120"/>
      <c r="S331" s="120"/>
      <c r="T331" s="120"/>
      <c r="U331" s="120"/>
      <c r="V331" s="120"/>
      <c r="W331" s="120"/>
      <c r="X331" s="120"/>
      <c r="Y331" s="120"/>
      <c r="Z331" s="120"/>
      <c r="AA331" s="120"/>
      <c r="AB331" s="960"/>
      <c r="AC331" s="120"/>
      <c r="AD331" s="120"/>
      <c r="AE331" s="120"/>
      <c r="AF331" s="960"/>
      <c r="AG331" s="120"/>
      <c r="AH331" s="120"/>
      <c r="AI331" s="120"/>
    </row>
    <row r="332" spans="1:35">
      <c r="A332" s="120"/>
      <c r="B332" s="120"/>
      <c r="C332" s="120"/>
      <c r="D332" s="120"/>
      <c r="E332" s="120"/>
      <c r="F332" s="921"/>
      <c r="G332" s="921"/>
      <c r="H332" s="120"/>
      <c r="I332" s="120"/>
      <c r="J332" s="120"/>
      <c r="K332" s="120"/>
      <c r="L332" s="120"/>
      <c r="M332" s="120"/>
      <c r="N332" s="120"/>
      <c r="O332" s="120"/>
      <c r="P332" s="120"/>
      <c r="Q332" s="120"/>
      <c r="R332" s="120"/>
      <c r="S332" s="120"/>
      <c r="T332" s="120"/>
      <c r="U332" s="120"/>
      <c r="V332" s="120"/>
      <c r="W332" s="120"/>
      <c r="X332" s="120"/>
      <c r="Y332" s="120"/>
      <c r="Z332" s="120"/>
      <c r="AA332" s="120"/>
      <c r="AB332" s="960"/>
      <c r="AC332" s="120"/>
      <c r="AD332" s="120"/>
      <c r="AE332" s="120"/>
      <c r="AF332" s="960"/>
      <c r="AG332" s="120"/>
      <c r="AH332" s="120"/>
      <c r="AI332" s="120"/>
    </row>
    <row r="333" spans="1:35">
      <c r="A333" s="120"/>
      <c r="B333" s="120"/>
      <c r="C333" s="120"/>
      <c r="D333" s="120"/>
      <c r="E333" s="120"/>
      <c r="F333" s="921"/>
      <c r="G333" s="921"/>
      <c r="H333" s="120"/>
      <c r="I333" s="120"/>
      <c r="J333" s="120"/>
      <c r="K333" s="120"/>
      <c r="L333" s="120"/>
      <c r="M333" s="120"/>
      <c r="N333" s="120"/>
      <c r="O333" s="120"/>
      <c r="P333" s="120"/>
      <c r="Q333" s="120"/>
      <c r="R333" s="120"/>
      <c r="S333" s="120"/>
      <c r="T333" s="120"/>
      <c r="U333" s="120"/>
      <c r="V333" s="120"/>
      <c r="W333" s="120"/>
      <c r="X333" s="120"/>
      <c r="Y333" s="120"/>
      <c r="Z333" s="120"/>
      <c r="AA333" s="120"/>
      <c r="AB333" s="960"/>
      <c r="AC333" s="120"/>
      <c r="AD333" s="120"/>
      <c r="AE333" s="120"/>
      <c r="AF333" s="960"/>
      <c r="AG333" s="120"/>
      <c r="AH333" s="120"/>
      <c r="AI333" s="120"/>
    </row>
    <row r="334" spans="1:35">
      <c r="A334" s="120"/>
      <c r="B334" s="120"/>
      <c r="C334" s="120"/>
      <c r="D334" s="120"/>
      <c r="E334" s="120"/>
      <c r="F334" s="921"/>
      <c r="G334" s="921"/>
      <c r="H334" s="120"/>
      <c r="I334" s="120"/>
      <c r="J334" s="120"/>
      <c r="K334" s="120"/>
      <c r="L334" s="120"/>
      <c r="M334" s="120"/>
      <c r="N334" s="120"/>
      <c r="O334" s="120"/>
      <c r="P334" s="120"/>
      <c r="Q334" s="120"/>
      <c r="R334" s="120"/>
      <c r="S334" s="120"/>
      <c r="T334" s="120"/>
      <c r="U334" s="120"/>
      <c r="V334" s="120"/>
      <c r="W334" s="120"/>
      <c r="X334" s="120"/>
      <c r="Y334" s="120"/>
      <c r="Z334" s="120"/>
      <c r="AA334" s="120"/>
      <c r="AB334" s="960"/>
      <c r="AC334" s="120"/>
      <c r="AD334" s="120"/>
      <c r="AE334" s="120"/>
      <c r="AF334" s="960"/>
      <c r="AG334" s="120"/>
      <c r="AH334" s="120"/>
      <c r="AI334" s="120"/>
    </row>
    <row r="335" spans="1:35">
      <c r="A335" s="120"/>
      <c r="B335" s="120"/>
      <c r="C335" s="120"/>
      <c r="D335" s="120"/>
      <c r="E335" s="120"/>
      <c r="F335" s="921"/>
      <c r="G335" s="921"/>
      <c r="H335" s="120"/>
      <c r="I335" s="120"/>
      <c r="J335" s="120"/>
      <c r="K335" s="120"/>
      <c r="L335" s="120"/>
      <c r="M335" s="120"/>
      <c r="N335" s="120"/>
      <c r="O335" s="120"/>
      <c r="P335" s="120"/>
      <c r="Q335" s="120"/>
      <c r="R335" s="120"/>
      <c r="S335" s="120"/>
      <c r="T335" s="120"/>
      <c r="U335" s="120"/>
      <c r="V335" s="120"/>
      <c r="W335" s="120"/>
      <c r="X335" s="120"/>
      <c r="Y335" s="120"/>
      <c r="Z335" s="120"/>
      <c r="AA335" s="120"/>
      <c r="AB335" s="960"/>
      <c r="AC335" s="120"/>
      <c r="AD335" s="120"/>
      <c r="AE335" s="120"/>
      <c r="AF335" s="960"/>
      <c r="AG335" s="120"/>
      <c r="AH335" s="120"/>
      <c r="AI335" s="120"/>
    </row>
    <row r="336" spans="1:35">
      <c r="A336" s="120"/>
      <c r="B336" s="120"/>
      <c r="C336" s="120"/>
      <c r="D336" s="120"/>
      <c r="E336" s="120"/>
      <c r="F336" s="921"/>
      <c r="G336" s="921"/>
      <c r="H336" s="120"/>
      <c r="I336" s="120"/>
      <c r="J336" s="120"/>
      <c r="K336" s="120"/>
      <c r="L336" s="120"/>
      <c r="M336" s="120"/>
      <c r="N336" s="120"/>
      <c r="O336" s="120"/>
      <c r="P336" s="120"/>
      <c r="Q336" s="120"/>
      <c r="R336" s="120"/>
      <c r="S336" s="120"/>
      <c r="T336" s="120"/>
      <c r="U336" s="120"/>
      <c r="V336" s="120"/>
      <c r="W336" s="120"/>
      <c r="X336" s="120"/>
      <c r="Y336" s="120"/>
      <c r="Z336" s="120"/>
      <c r="AA336" s="120"/>
      <c r="AB336" s="960"/>
      <c r="AC336" s="120"/>
      <c r="AD336" s="120"/>
      <c r="AE336" s="120"/>
      <c r="AF336" s="960"/>
      <c r="AG336" s="120"/>
      <c r="AH336" s="120"/>
      <c r="AI336" s="120"/>
    </row>
    <row r="337" spans="1:35">
      <c r="A337" s="120"/>
      <c r="B337" s="120"/>
      <c r="C337" s="120"/>
      <c r="D337" s="120"/>
      <c r="E337" s="120"/>
      <c r="F337" s="921"/>
      <c r="G337" s="921"/>
      <c r="H337" s="120"/>
      <c r="I337" s="120"/>
      <c r="J337" s="120"/>
      <c r="K337" s="120"/>
      <c r="L337" s="120"/>
      <c r="M337" s="120"/>
      <c r="N337" s="120"/>
      <c r="O337" s="120"/>
      <c r="P337" s="120"/>
      <c r="Q337" s="120"/>
      <c r="R337" s="120"/>
      <c r="S337" s="120"/>
      <c r="T337" s="120"/>
      <c r="U337" s="120"/>
      <c r="V337" s="120"/>
      <c r="W337" s="120"/>
      <c r="X337" s="120"/>
      <c r="Y337" s="120"/>
      <c r="Z337" s="120"/>
      <c r="AA337" s="120"/>
      <c r="AB337" s="960"/>
      <c r="AC337" s="120"/>
      <c r="AD337" s="120"/>
      <c r="AE337" s="120"/>
      <c r="AF337" s="960"/>
      <c r="AG337" s="120"/>
      <c r="AH337" s="120"/>
      <c r="AI337" s="120"/>
    </row>
    <row r="338" spans="1:35">
      <c r="A338" s="120"/>
      <c r="B338" s="120"/>
      <c r="C338" s="120"/>
      <c r="D338" s="120"/>
      <c r="E338" s="120"/>
      <c r="F338" s="921"/>
      <c r="G338" s="921"/>
      <c r="H338" s="120"/>
      <c r="I338" s="120"/>
      <c r="J338" s="120"/>
      <c r="K338" s="120"/>
      <c r="L338" s="120"/>
      <c r="M338" s="120"/>
      <c r="N338" s="120"/>
      <c r="O338" s="120"/>
      <c r="P338" s="120"/>
      <c r="Q338" s="120"/>
      <c r="R338" s="120"/>
      <c r="S338" s="120"/>
      <c r="T338" s="120"/>
      <c r="U338" s="120"/>
      <c r="V338" s="120"/>
      <c r="W338" s="120"/>
      <c r="X338" s="120"/>
      <c r="Y338" s="120"/>
      <c r="Z338" s="120"/>
      <c r="AA338" s="120"/>
      <c r="AB338" s="960"/>
      <c r="AC338" s="120"/>
      <c r="AD338" s="120"/>
      <c r="AE338" s="120"/>
      <c r="AF338" s="960"/>
      <c r="AG338" s="120"/>
      <c r="AH338" s="120"/>
      <c r="AI338" s="120"/>
    </row>
    <row r="339" spans="1:35">
      <c r="A339" s="120"/>
      <c r="B339" s="120"/>
      <c r="C339" s="120"/>
      <c r="D339" s="120"/>
      <c r="E339" s="120"/>
      <c r="F339" s="921"/>
      <c r="G339" s="921"/>
      <c r="H339" s="120"/>
      <c r="I339" s="120"/>
      <c r="J339" s="120"/>
      <c r="K339" s="120"/>
      <c r="L339" s="120"/>
      <c r="M339" s="120"/>
      <c r="N339" s="120"/>
      <c r="O339" s="120"/>
      <c r="P339" s="120"/>
      <c r="Q339" s="120"/>
      <c r="R339" s="120"/>
      <c r="S339" s="120"/>
      <c r="T339" s="120"/>
      <c r="U339" s="120"/>
      <c r="V339" s="120"/>
      <c r="W339" s="120"/>
      <c r="X339" s="120"/>
      <c r="Y339" s="120"/>
      <c r="Z339" s="120"/>
      <c r="AA339" s="120"/>
      <c r="AB339" s="960"/>
      <c r="AC339" s="120"/>
      <c r="AD339" s="120"/>
      <c r="AE339" s="120"/>
      <c r="AF339" s="960"/>
      <c r="AG339" s="120"/>
      <c r="AH339" s="120"/>
      <c r="AI339" s="120"/>
    </row>
    <row r="340" spans="1:35">
      <c r="A340" s="120"/>
      <c r="B340" s="120"/>
      <c r="C340" s="120"/>
      <c r="D340" s="120"/>
      <c r="E340" s="120"/>
      <c r="F340" s="921"/>
      <c r="G340" s="921"/>
      <c r="H340" s="120"/>
      <c r="I340" s="120"/>
      <c r="J340" s="120"/>
      <c r="K340" s="120"/>
      <c r="L340" s="120"/>
      <c r="M340" s="120"/>
      <c r="N340" s="120"/>
      <c r="O340" s="120"/>
      <c r="P340" s="120"/>
      <c r="Q340" s="120"/>
      <c r="R340" s="120"/>
      <c r="S340" s="120"/>
      <c r="T340" s="120"/>
      <c r="U340" s="120"/>
      <c r="V340" s="120"/>
      <c r="W340" s="120"/>
      <c r="X340" s="120"/>
      <c r="Y340" s="120"/>
      <c r="Z340" s="120"/>
      <c r="AA340" s="120"/>
      <c r="AB340" s="960"/>
      <c r="AC340" s="120"/>
      <c r="AD340" s="120"/>
      <c r="AE340" s="120"/>
      <c r="AF340" s="960"/>
      <c r="AG340" s="120"/>
      <c r="AH340" s="120"/>
      <c r="AI340" s="120"/>
    </row>
    <row r="341" spans="1:35">
      <c r="A341" s="120"/>
      <c r="B341" s="120"/>
      <c r="C341" s="120"/>
      <c r="D341" s="120"/>
      <c r="E341" s="120"/>
      <c r="F341" s="921"/>
      <c r="G341" s="921"/>
      <c r="H341" s="120"/>
      <c r="I341" s="120"/>
      <c r="J341" s="120"/>
      <c r="K341" s="120"/>
      <c r="L341" s="120"/>
      <c r="M341" s="120"/>
      <c r="N341" s="120"/>
      <c r="O341" s="120"/>
      <c r="P341" s="120"/>
      <c r="Q341" s="120"/>
      <c r="R341" s="120"/>
      <c r="S341" s="120"/>
      <c r="T341" s="120"/>
      <c r="U341" s="120"/>
      <c r="V341" s="120"/>
      <c r="W341" s="120"/>
      <c r="X341" s="120"/>
      <c r="Y341" s="120"/>
      <c r="Z341" s="120"/>
      <c r="AA341" s="120"/>
      <c r="AB341" s="960"/>
      <c r="AC341" s="120"/>
      <c r="AD341" s="120"/>
      <c r="AE341" s="120"/>
      <c r="AF341" s="960"/>
      <c r="AG341" s="120"/>
      <c r="AH341" s="120"/>
      <c r="AI341" s="120"/>
    </row>
    <row r="342" spans="1:35">
      <c r="A342" s="120"/>
      <c r="B342" s="120"/>
      <c r="C342" s="120"/>
      <c r="D342" s="120"/>
      <c r="E342" s="120"/>
      <c r="F342" s="921"/>
      <c r="G342" s="921"/>
      <c r="H342" s="120"/>
      <c r="I342" s="120"/>
      <c r="J342" s="120"/>
      <c r="K342" s="120"/>
      <c r="L342" s="120"/>
      <c r="M342" s="120"/>
      <c r="N342" s="120"/>
      <c r="O342" s="120"/>
      <c r="P342" s="120"/>
      <c r="Q342" s="120"/>
      <c r="R342" s="120"/>
      <c r="S342" s="120"/>
      <c r="T342" s="120"/>
      <c r="U342" s="120"/>
      <c r="V342" s="120"/>
      <c r="W342" s="120"/>
      <c r="X342" s="120"/>
      <c r="Y342" s="120"/>
      <c r="Z342" s="120"/>
      <c r="AA342" s="120"/>
      <c r="AB342" s="960"/>
      <c r="AC342" s="120"/>
      <c r="AD342" s="120"/>
      <c r="AE342" s="120"/>
      <c r="AF342" s="960"/>
      <c r="AG342" s="120"/>
      <c r="AH342" s="120"/>
      <c r="AI342" s="120"/>
    </row>
    <row r="343" spans="1:35">
      <c r="A343" s="120"/>
      <c r="B343" s="120"/>
      <c r="C343" s="120"/>
      <c r="D343" s="120"/>
      <c r="E343" s="120"/>
      <c r="F343" s="921"/>
      <c r="G343" s="921"/>
      <c r="H343" s="120"/>
      <c r="I343" s="120"/>
      <c r="J343" s="120"/>
      <c r="K343" s="120"/>
      <c r="L343" s="120"/>
      <c r="M343" s="120"/>
      <c r="N343" s="120"/>
      <c r="O343" s="120"/>
      <c r="P343" s="120"/>
      <c r="Q343" s="120"/>
      <c r="R343" s="120"/>
      <c r="S343" s="120"/>
      <c r="T343" s="120"/>
      <c r="U343" s="120"/>
      <c r="V343" s="120"/>
      <c r="W343" s="120"/>
      <c r="X343" s="120"/>
      <c r="Y343" s="120"/>
      <c r="Z343" s="120"/>
      <c r="AA343" s="120"/>
      <c r="AB343" s="960"/>
      <c r="AC343" s="120"/>
      <c r="AD343" s="120"/>
      <c r="AE343" s="120"/>
      <c r="AF343" s="960"/>
      <c r="AG343" s="120"/>
      <c r="AH343" s="120"/>
      <c r="AI343" s="120"/>
    </row>
    <row r="344" spans="1:35">
      <c r="A344" s="120"/>
      <c r="B344" s="120"/>
      <c r="C344" s="120"/>
      <c r="D344" s="120"/>
      <c r="E344" s="120"/>
      <c r="F344" s="921"/>
      <c r="G344" s="921"/>
      <c r="H344" s="120"/>
      <c r="I344" s="120"/>
      <c r="J344" s="120"/>
      <c r="K344" s="120"/>
      <c r="L344" s="120"/>
      <c r="M344" s="120"/>
      <c r="N344" s="120"/>
      <c r="O344" s="120"/>
      <c r="P344" s="120"/>
      <c r="Q344" s="120"/>
      <c r="R344" s="120"/>
      <c r="S344" s="120"/>
      <c r="T344" s="120"/>
      <c r="U344" s="120"/>
      <c r="V344" s="120"/>
      <c r="W344" s="120"/>
      <c r="X344" s="120"/>
      <c r="Y344" s="120"/>
      <c r="Z344" s="120"/>
      <c r="AA344" s="120"/>
      <c r="AB344" s="960"/>
      <c r="AC344" s="120"/>
      <c r="AD344" s="120"/>
      <c r="AE344" s="120"/>
      <c r="AF344" s="960"/>
      <c r="AG344" s="120"/>
      <c r="AH344" s="120"/>
      <c r="AI344" s="120"/>
    </row>
    <row r="345" spans="1:35">
      <c r="A345" s="120"/>
      <c r="B345" s="120"/>
      <c r="C345" s="120"/>
      <c r="D345" s="120"/>
      <c r="E345" s="120"/>
      <c r="F345" s="921"/>
      <c r="G345" s="921"/>
      <c r="H345" s="120"/>
      <c r="I345" s="120"/>
      <c r="J345" s="120"/>
      <c r="K345" s="120"/>
      <c r="L345" s="120"/>
      <c r="M345" s="120"/>
      <c r="N345" s="120"/>
      <c r="O345" s="120"/>
      <c r="P345" s="120"/>
      <c r="Q345" s="120"/>
      <c r="R345" s="120"/>
      <c r="S345" s="120"/>
      <c r="T345" s="120"/>
      <c r="U345" s="120"/>
      <c r="V345" s="120"/>
      <c r="W345" s="120"/>
      <c r="X345" s="120"/>
      <c r="Y345" s="120"/>
      <c r="Z345" s="120"/>
      <c r="AA345" s="120"/>
      <c r="AB345" s="960"/>
      <c r="AC345" s="120"/>
      <c r="AD345" s="120"/>
      <c r="AE345" s="120"/>
      <c r="AF345" s="960"/>
      <c r="AG345" s="120"/>
      <c r="AH345" s="120"/>
      <c r="AI345" s="120"/>
    </row>
    <row r="346" spans="1:35">
      <c r="A346" s="120"/>
      <c r="B346" s="120"/>
      <c r="C346" s="120"/>
      <c r="D346" s="120"/>
      <c r="E346" s="120"/>
      <c r="F346" s="921"/>
      <c r="G346" s="921"/>
      <c r="H346" s="120"/>
      <c r="I346" s="120"/>
      <c r="J346" s="120"/>
      <c r="K346" s="120"/>
      <c r="L346" s="120"/>
      <c r="M346" s="120"/>
      <c r="N346" s="120"/>
      <c r="O346" s="120"/>
      <c r="P346" s="120"/>
      <c r="Q346" s="120"/>
      <c r="R346" s="120"/>
      <c r="S346" s="120"/>
      <c r="T346" s="120"/>
      <c r="U346" s="120"/>
      <c r="V346" s="120"/>
      <c r="W346" s="120"/>
      <c r="X346" s="120"/>
      <c r="Y346" s="120"/>
      <c r="Z346" s="120"/>
      <c r="AA346" s="120"/>
      <c r="AB346" s="960"/>
      <c r="AC346" s="120"/>
      <c r="AD346" s="120"/>
      <c r="AE346" s="120"/>
      <c r="AF346" s="960"/>
      <c r="AG346" s="120"/>
      <c r="AH346" s="120"/>
      <c r="AI346" s="120"/>
    </row>
    <row r="347" spans="1:35">
      <c r="A347" s="120"/>
      <c r="B347" s="120"/>
      <c r="C347" s="120"/>
      <c r="D347" s="120"/>
      <c r="E347" s="120"/>
      <c r="F347" s="921"/>
      <c r="G347" s="921"/>
      <c r="H347" s="120"/>
      <c r="I347" s="120"/>
      <c r="J347" s="120"/>
      <c r="K347" s="120"/>
      <c r="L347" s="120"/>
      <c r="M347" s="120"/>
      <c r="N347" s="120"/>
      <c r="O347" s="120"/>
      <c r="P347" s="120"/>
      <c r="Q347" s="120"/>
      <c r="R347" s="120"/>
      <c r="S347" s="120"/>
      <c r="T347" s="120"/>
      <c r="U347" s="120"/>
      <c r="V347" s="120"/>
      <c r="W347" s="120"/>
      <c r="X347" s="120"/>
      <c r="Y347" s="120"/>
      <c r="Z347" s="120"/>
      <c r="AA347" s="120"/>
      <c r="AB347" s="960"/>
      <c r="AC347" s="120"/>
      <c r="AD347" s="120"/>
      <c r="AE347" s="120"/>
      <c r="AF347" s="960"/>
      <c r="AG347" s="120"/>
      <c r="AH347" s="120"/>
      <c r="AI347" s="120"/>
    </row>
    <row r="348" spans="1:35">
      <c r="A348" s="120"/>
      <c r="B348" s="120"/>
      <c r="C348" s="120"/>
      <c r="D348" s="120"/>
      <c r="E348" s="120"/>
      <c r="F348" s="921"/>
      <c r="G348" s="921"/>
      <c r="H348" s="120"/>
      <c r="I348" s="120"/>
      <c r="J348" s="120"/>
      <c r="K348" s="120"/>
      <c r="L348" s="120"/>
      <c r="M348" s="120"/>
      <c r="N348" s="120"/>
      <c r="O348" s="120"/>
      <c r="P348" s="120"/>
      <c r="Q348" s="120"/>
      <c r="R348" s="120"/>
      <c r="S348" s="120"/>
      <c r="T348" s="120"/>
      <c r="U348" s="120"/>
      <c r="V348" s="120"/>
      <c r="W348" s="120"/>
      <c r="X348" s="120"/>
      <c r="Y348" s="120"/>
      <c r="Z348" s="120"/>
      <c r="AA348" s="120"/>
      <c r="AB348" s="960"/>
      <c r="AC348" s="120"/>
      <c r="AD348" s="120"/>
      <c r="AE348" s="120"/>
      <c r="AF348" s="960"/>
      <c r="AG348" s="120"/>
      <c r="AH348" s="120"/>
      <c r="AI348" s="120"/>
    </row>
    <row r="349" spans="1:35">
      <c r="A349" s="120"/>
      <c r="B349" s="120"/>
      <c r="C349" s="120"/>
      <c r="D349" s="120"/>
      <c r="E349" s="120"/>
      <c r="F349" s="921"/>
      <c r="G349" s="921"/>
      <c r="H349" s="120"/>
      <c r="I349" s="120"/>
      <c r="J349" s="120"/>
      <c r="K349" s="120"/>
      <c r="L349" s="120"/>
      <c r="M349" s="120"/>
      <c r="N349" s="120"/>
      <c r="O349" s="120"/>
      <c r="P349" s="120"/>
      <c r="Q349" s="120"/>
      <c r="R349" s="120"/>
      <c r="S349" s="120"/>
      <c r="T349" s="120"/>
      <c r="U349" s="120"/>
      <c r="V349" s="120"/>
      <c r="W349" s="120"/>
      <c r="X349" s="120"/>
      <c r="Y349" s="120"/>
      <c r="Z349" s="120"/>
      <c r="AA349" s="120"/>
      <c r="AB349" s="960"/>
      <c r="AC349" s="120"/>
      <c r="AD349" s="120"/>
      <c r="AE349" s="120"/>
      <c r="AF349" s="960"/>
      <c r="AG349" s="120"/>
      <c r="AH349" s="120"/>
      <c r="AI349" s="120"/>
    </row>
    <row r="350" spans="1:35">
      <c r="A350" s="120"/>
      <c r="B350" s="120"/>
      <c r="C350" s="120"/>
      <c r="D350" s="120"/>
      <c r="E350" s="120"/>
      <c r="F350" s="921"/>
      <c r="G350" s="921"/>
      <c r="H350" s="120"/>
      <c r="I350" s="120"/>
      <c r="J350" s="120"/>
      <c r="K350" s="120"/>
      <c r="L350" s="120"/>
      <c r="M350" s="120"/>
      <c r="N350" s="120"/>
      <c r="O350" s="120"/>
      <c r="P350" s="120"/>
      <c r="Q350" s="120"/>
      <c r="R350" s="120"/>
      <c r="S350" s="120"/>
      <c r="T350" s="120"/>
      <c r="U350" s="120"/>
      <c r="V350" s="120"/>
      <c r="W350" s="120"/>
      <c r="X350" s="120"/>
      <c r="Y350" s="120"/>
      <c r="Z350" s="120"/>
      <c r="AA350" s="120"/>
      <c r="AB350" s="960"/>
      <c r="AC350" s="120"/>
      <c r="AD350" s="120"/>
      <c r="AE350" s="120"/>
      <c r="AF350" s="960"/>
      <c r="AG350" s="120"/>
      <c r="AH350" s="120"/>
      <c r="AI350" s="120"/>
    </row>
    <row r="351" spans="1:35">
      <c r="A351" s="120"/>
      <c r="B351" s="120"/>
      <c r="C351" s="120"/>
      <c r="D351" s="120"/>
      <c r="E351" s="120"/>
      <c r="F351" s="921"/>
      <c r="G351" s="921"/>
      <c r="H351" s="120"/>
      <c r="I351" s="120"/>
      <c r="J351" s="120"/>
      <c r="K351" s="120"/>
      <c r="L351" s="120"/>
      <c r="M351" s="120"/>
      <c r="N351" s="120"/>
      <c r="O351" s="120"/>
      <c r="P351" s="120"/>
      <c r="Q351" s="120"/>
      <c r="R351" s="120"/>
      <c r="S351" s="120"/>
      <c r="T351" s="120"/>
      <c r="U351" s="120"/>
      <c r="V351" s="120"/>
      <c r="W351" s="120"/>
      <c r="X351" s="120"/>
      <c r="Y351" s="120"/>
      <c r="Z351" s="120"/>
      <c r="AA351" s="120"/>
      <c r="AB351" s="960"/>
      <c r="AC351" s="120"/>
      <c r="AD351" s="120"/>
      <c r="AE351" s="120"/>
      <c r="AF351" s="960"/>
      <c r="AG351" s="120"/>
      <c r="AH351" s="120"/>
      <c r="AI351" s="120"/>
    </row>
    <row r="352" spans="1:35">
      <c r="A352" s="120"/>
      <c r="B352" s="120"/>
      <c r="C352" s="120"/>
      <c r="D352" s="120"/>
      <c r="E352" s="120"/>
      <c r="F352" s="921"/>
      <c r="G352" s="921"/>
      <c r="H352" s="120"/>
      <c r="I352" s="120"/>
      <c r="J352" s="120"/>
      <c r="K352" s="120"/>
      <c r="L352" s="120"/>
      <c r="M352" s="120"/>
      <c r="N352" s="120"/>
      <c r="O352" s="120"/>
      <c r="P352" s="120"/>
      <c r="Q352" s="120"/>
      <c r="R352" s="120"/>
      <c r="S352" s="120"/>
      <c r="T352" s="120"/>
      <c r="U352" s="120"/>
      <c r="V352" s="120"/>
      <c r="W352" s="120"/>
      <c r="X352" s="120"/>
      <c r="Y352" s="120"/>
      <c r="Z352" s="120"/>
      <c r="AA352" s="120"/>
      <c r="AB352" s="960"/>
      <c r="AC352" s="120"/>
      <c r="AD352" s="120"/>
      <c r="AE352" s="120"/>
      <c r="AF352" s="960"/>
      <c r="AG352" s="120"/>
      <c r="AH352" s="120"/>
      <c r="AI352" s="120"/>
    </row>
    <row r="353" spans="1:35">
      <c r="A353" s="120"/>
      <c r="B353" s="120"/>
      <c r="C353" s="120"/>
      <c r="D353" s="120"/>
      <c r="E353" s="120"/>
      <c r="F353" s="921"/>
      <c r="G353" s="921"/>
      <c r="H353" s="120"/>
      <c r="I353" s="120"/>
      <c r="J353" s="120"/>
      <c r="K353" s="120"/>
      <c r="L353" s="120"/>
      <c r="M353" s="120"/>
      <c r="N353" s="120"/>
      <c r="O353" s="120"/>
      <c r="P353" s="120"/>
      <c r="Q353" s="120"/>
      <c r="R353" s="120"/>
      <c r="S353" s="120"/>
      <c r="T353" s="120"/>
      <c r="U353" s="120"/>
      <c r="V353" s="120"/>
      <c r="W353" s="120"/>
      <c r="X353" s="120"/>
      <c r="Y353" s="120"/>
      <c r="Z353" s="120"/>
      <c r="AA353" s="120"/>
      <c r="AB353" s="960"/>
      <c r="AC353" s="120"/>
      <c r="AD353" s="120"/>
      <c r="AE353" s="120"/>
      <c r="AF353" s="960"/>
      <c r="AG353" s="120"/>
      <c r="AH353" s="120"/>
      <c r="AI353" s="120"/>
    </row>
    <row r="354" spans="1:35">
      <c r="A354" s="120"/>
      <c r="B354" s="120"/>
      <c r="C354" s="120"/>
      <c r="D354" s="120"/>
      <c r="E354" s="120"/>
      <c r="F354" s="921"/>
      <c r="G354" s="921"/>
      <c r="H354" s="120"/>
      <c r="I354" s="120"/>
      <c r="J354" s="120"/>
      <c r="K354" s="120"/>
      <c r="L354" s="120"/>
      <c r="M354" s="120"/>
      <c r="N354" s="120"/>
      <c r="O354" s="120"/>
      <c r="P354" s="120"/>
      <c r="Q354" s="120"/>
      <c r="R354" s="120"/>
      <c r="S354" s="120"/>
      <c r="T354" s="120"/>
      <c r="U354" s="120"/>
      <c r="V354" s="120"/>
      <c r="W354" s="120"/>
      <c r="X354" s="120"/>
      <c r="Y354" s="120"/>
      <c r="Z354" s="120"/>
      <c r="AA354" s="120"/>
      <c r="AB354" s="960"/>
      <c r="AC354" s="120"/>
      <c r="AD354" s="120"/>
      <c r="AE354" s="120"/>
      <c r="AF354" s="960"/>
      <c r="AG354" s="120"/>
      <c r="AH354" s="120"/>
      <c r="AI354" s="120"/>
    </row>
    <row r="355" spans="1:35">
      <c r="A355" s="120"/>
      <c r="B355" s="120"/>
      <c r="C355" s="120"/>
      <c r="D355" s="120"/>
      <c r="E355" s="120"/>
      <c r="F355" s="921"/>
      <c r="G355" s="921"/>
      <c r="H355" s="120"/>
      <c r="I355" s="120"/>
      <c r="J355" s="120"/>
      <c r="K355" s="120"/>
      <c r="L355" s="120"/>
      <c r="M355" s="120"/>
      <c r="N355" s="120"/>
      <c r="O355" s="120"/>
      <c r="P355" s="120"/>
      <c r="Q355" s="120"/>
      <c r="R355" s="120"/>
      <c r="S355" s="120"/>
      <c r="T355" s="120"/>
      <c r="U355" s="120"/>
      <c r="V355" s="120"/>
      <c r="W355" s="120"/>
      <c r="X355" s="120"/>
      <c r="Y355" s="120"/>
      <c r="Z355" s="120"/>
      <c r="AA355" s="120"/>
      <c r="AB355" s="960"/>
      <c r="AC355" s="120"/>
      <c r="AD355" s="120"/>
      <c r="AE355" s="120"/>
      <c r="AF355" s="960"/>
      <c r="AG355" s="120"/>
      <c r="AH355" s="120"/>
      <c r="AI355" s="120"/>
    </row>
    <row r="356" spans="1:35">
      <c r="A356" s="120"/>
      <c r="B356" s="120"/>
      <c r="C356" s="120"/>
      <c r="D356" s="120"/>
      <c r="E356" s="120"/>
      <c r="F356" s="921"/>
      <c r="G356" s="921"/>
      <c r="H356" s="120"/>
      <c r="I356" s="120"/>
      <c r="J356" s="120"/>
      <c r="K356" s="120"/>
      <c r="L356" s="120"/>
      <c r="M356" s="120"/>
      <c r="N356" s="120"/>
      <c r="O356" s="120"/>
      <c r="P356" s="120"/>
      <c r="Q356" s="120"/>
      <c r="R356" s="120"/>
      <c r="S356" s="120"/>
      <c r="T356" s="120"/>
      <c r="U356" s="120"/>
      <c r="V356" s="120"/>
      <c r="W356" s="120"/>
      <c r="X356" s="120"/>
      <c r="Y356" s="120"/>
      <c r="Z356" s="120"/>
      <c r="AA356" s="120"/>
      <c r="AB356" s="960"/>
      <c r="AC356" s="120"/>
      <c r="AD356" s="120"/>
      <c r="AE356" s="120"/>
      <c r="AF356" s="960"/>
      <c r="AG356" s="120"/>
      <c r="AH356" s="120"/>
      <c r="AI356" s="120"/>
    </row>
    <row r="357" spans="1:35">
      <c r="A357" s="120"/>
      <c r="B357" s="120"/>
      <c r="C357" s="120"/>
      <c r="D357" s="120"/>
      <c r="E357" s="120"/>
      <c r="F357" s="921"/>
      <c r="G357" s="921"/>
      <c r="H357" s="120"/>
      <c r="I357" s="120"/>
      <c r="J357" s="120"/>
      <c r="K357" s="120"/>
      <c r="L357" s="120"/>
      <c r="M357" s="120"/>
      <c r="N357" s="120"/>
      <c r="O357" s="120"/>
      <c r="P357" s="120"/>
      <c r="Q357" s="120"/>
      <c r="R357" s="120"/>
      <c r="S357" s="120"/>
      <c r="T357" s="120"/>
      <c r="U357" s="120"/>
      <c r="V357" s="120"/>
      <c r="W357" s="120"/>
      <c r="X357" s="120"/>
      <c r="Y357" s="120"/>
      <c r="Z357" s="120"/>
      <c r="AA357" s="120"/>
      <c r="AB357" s="960"/>
      <c r="AC357" s="120"/>
      <c r="AD357" s="120"/>
      <c r="AE357" s="120"/>
      <c r="AF357" s="960"/>
      <c r="AG357" s="120"/>
      <c r="AH357" s="120"/>
      <c r="AI357" s="120"/>
    </row>
    <row r="358" spans="1:35">
      <c r="A358" s="120"/>
      <c r="B358" s="120"/>
      <c r="C358" s="120"/>
      <c r="D358" s="120"/>
      <c r="E358" s="120"/>
      <c r="F358" s="921"/>
      <c r="G358" s="921"/>
      <c r="H358" s="120"/>
      <c r="I358" s="120"/>
      <c r="J358" s="120"/>
      <c r="K358" s="120"/>
      <c r="L358" s="120"/>
      <c r="M358" s="120"/>
      <c r="N358" s="120"/>
      <c r="O358" s="120"/>
      <c r="P358" s="120"/>
      <c r="Q358" s="120"/>
      <c r="R358" s="120"/>
      <c r="S358" s="120"/>
      <c r="T358" s="120"/>
      <c r="U358" s="120"/>
      <c r="V358" s="120"/>
      <c r="W358" s="120"/>
      <c r="X358" s="120"/>
      <c r="Y358" s="120"/>
      <c r="Z358" s="120"/>
      <c r="AA358" s="120"/>
      <c r="AB358" s="960"/>
      <c r="AC358" s="120"/>
      <c r="AD358" s="120"/>
      <c r="AE358" s="120"/>
      <c r="AF358" s="960"/>
      <c r="AG358" s="120"/>
      <c r="AH358" s="120"/>
      <c r="AI358" s="120"/>
    </row>
    <row r="359" spans="1:35">
      <c r="A359" s="120"/>
      <c r="B359" s="120"/>
      <c r="C359" s="120"/>
      <c r="D359" s="120"/>
      <c r="E359" s="120"/>
      <c r="F359" s="921"/>
      <c r="G359" s="921"/>
      <c r="H359" s="120"/>
      <c r="I359" s="120"/>
      <c r="J359" s="120"/>
      <c r="K359" s="120"/>
      <c r="L359" s="120"/>
      <c r="M359" s="120"/>
      <c r="N359" s="120"/>
      <c r="O359" s="120"/>
      <c r="P359" s="120"/>
      <c r="Q359" s="120"/>
      <c r="R359" s="120"/>
      <c r="S359" s="120"/>
      <c r="T359" s="120"/>
      <c r="U359" s="120"/>
      <c r="V359" s="120"/>
      <c r="W359" s="120"/>
      <c r="X359" s="120"/>
      <c r="Y359" s="120"/>
      <c r="Z359" s="120"/>
      <c r="AA359" s="120"/>
      <c r="AB359" s="960"/>
      <c r="AC359" s="120"/>
      <c r="AD359" s="120"/>
      <c r="AE359" s="120"/>
      <c r="AF359" s="960"/>
      <c r="AG359" s="120"/>
      <c r="AH359" s="120"/>
      <c r="AI359" s="120"/>
    </row>
    <row r="360" spans="1:35">
      <c r="A360" s="120"/>
      <c r="B360" s="120"/>
      <c r="C360" s="120"/>
      <c r="D360" s="120"/>
      <c r="E360" s="120"/>
      <c r="F360" s="921"/>
      <c r="G360" s="921"/>
      <c r="H360" s="120"/>
      <c r="I360" s="120"/>
      <c r="J360" s="120"/>
      <c r="K360" s="120"/>
      <c r="L360" s="120"/>
      <c r="M360" s="120"/>
      <c r="N360" s="120"/>
      <c r="O360" s="120"/>
      <c r="P360" s="120"/>
      <c r="Q360" s="120"/>
      <c r="R360" s="120"/>
      <c r="S360" s="120"/>
      <c r="T360" s="120"/>
      <c r="U360" s="120"/>
      <c r="V360" s="120"/>
      <c r="W360" s="120"/>
      <c r="X360" s="120"/>
      <c r="Y360" s="120"/>
      <c r="Z360" s="120"/>
      <c r="AA360" s="120"/>
      <c r="AB360" s="960"/>
      <c r="AC360" s="120"/>
      <c r="AD360" s="120"/>
      <c r="AE360" s="120"/>
      <c r="AF360" s="960"/>
      <c r="AG360" s="120"/>
      <c r="AH360" s="120"/>
      <c r="AI360" s="120"/>
    </row>
    <row r="361" spans="1:35">
      <c r="A361" s="120"/>
      <c r="B361" s="120"/>
      <c r="C361" s="120"/>
      <c r="D361" s="120"/>
      <c r="E361" s="120"/>
      <c r="F361" s="921"/>
      <c r="G361" s="921"/>
      <c r="H361" s="120"/>
      <c r="I361" s="120"/>
      <c r="J361" s="120"/>
      <c r="K361" s="120"/>
      <c r="L361" s="120"/>
      <c r="M361" s="120"/>
      <c r="N361" s="120"/>
      <c r="O361" s="120"/>
      <c r="P361" s="120"/>
      <c r="Q361" s="120"/>
      <c r="R361" s="120"/>
      <c r="S361" s="120"/>
      <c r="T361" s="120"/>
      <c r="U361" s="120"/>
      <c r="V361" s="120"/>
      <c r="W361" s="120"/>
      <c r="X361" s="120"/>
      <c r="Y361" s="120"/>
      <c r="Z361" s="120"/>
      <c r="AA361" s="120"/>
      <c r="AB361" s="960"/>
      <c r="AC361" s="120"/>
      <c r="AD361" s="120"/>
      <c r="AE361" s="120"/>
      <c r="AF361" s="960"/>
      <c r="AG361" s="120"/>
      <c r="AH361" s="120"/>
      <c r="AI361" s="120"/>
    </row>
    <row r="362" spans="1:35">
      <c r="A362" s="120"/>
      <c r="B362" s="120"/>
      <c r="C362" s="120"/>
      <c r="D362" s="120"/>
      <c r="E362" s="120"/>
      <c r="F362" s="921"/>
      <c r="G362" s="921"/>
      <c r="H362" s="120"/>
      <c r="I362" s="120"/>
      <c r="J362" s="120"/>
      <c r="K362" s="120"/>
      <c r="L362" s="120"/>
      <c r="M362" s="120"/>
      <c r="N362" s="120"/>
      <c r="O362" s="120"/>
      <c r="P362" s="120"/>
      <c r="Q362" s="120"/>
      <c r="R362" s="120"/>
      <c r="S362" s="120"/>
      <c r="T362" s="120"/>
      <c r="U362" s="120"/>
      <c r="V362" s="120"/>
      <c r="W362" s="120"/>
      <c r="X362" s="120"/>
      <c r="Y362" s="120"/>
      <c r="Z362" s="120"/>
      <c r="AA362" s="120"/>
      <c r="AB362" s="960"/>
      <c r="AC362" s="120"/>
      <c r="AD362" s="120"/>
      <c r="AE362" s="120"/>
      <c r="AF362" s="960"/>
      <c r="AG362" s="120"/>
      <c r="AH362" s="120"/>
      <c r="AI362" s="120"/>
    </row>
    <row r="363" spans="1:35">
      <c r="A363" s="120"/>
      <c r="B363" s="120"/>
      <c r="C363" s="120"/>
      <c r="D363" s="120"/>
      <c r="E363" s="120"/>
      <c r="F363" s="921"/>
      <c r="G363" s="921"/>
      <c r="H363" s="120"/>
      <c r="I363" s="120"/>
      <c r="J363" s="120"/>
      <c r="K363" s="120"/>
      <c r="L363" s="120"/>
      <c r="M363" s="120"/>
      <c r="N363" s="120"/>
      <c r="O363" s="120"/>
      <c r="P363" s="120"/>
      <c r="Q363" s="120"/>
      <c r="R363" s="120"/>
      <c r="S363" s="120"/>
      <c r="T363" s="120"/>
      <c r="U363" s="120"/>
      <c r="V363" s="120"/>
      <c r="W363" s="120"/>
      <c r="X363" s="120"/>
      <c r="Y363" s="120"/>
      <c r="Z363" s="120"/>
      <c r="AA363" s="120"/>
      <c r="AB363" s="960"/>
      <c r="AC363" s="120"/>
      <c r="AD363" s="120"/>
      <c r="AE363" s="120"/>
      <c r="AF363" s="960"/>
      <c r="AG363" s="120"/>
      <c r="AH363" s="120"/>
      <c r="AI363" s="120"/>
    </row>
    <row r="364" spans="1:35">
      <c r="A364" s="120"/>
      <c r="B364" s="120"/>
      <c r="C364" s="120"/>
      <c r="D364" s="120"/>
      <c r="E364" s="120"/>
      <c r="F364" s="921"/>
      <c r="G364" s="921"/>
      <c r="H364" s="120"/>
      <c r="I364" s="120"/>
      <c r="J364" s="120"/>
      <c r="K364" s="120"/>
      <c r="L364" s="120"/>
      <c r="M364" s="120"/>
      <c r="N364" s="120"/>
      <c r="O364" s="120"/>
      <c r="P364" s="120"/>
      <c r="Q364" s="120"/>
      <c r="R364" s="120"/>
      <c r="S364" s="120"/>
      <c r="T364" s="120"/>
      <c r="U364" s="120"/>
      <c r="V364" s="120"/>
      <c r="W364" s="120"/>
      <c r="X364" s="120"/>
      <c r="Y364" s="120"/>
      <c r="Z364" s="120"/>
      <c r="AA364" s="120"/>
      <c r="AB364" s="960"/>
      <c r="AC364" s="120"/>
      <c r="AD364" s="120"/>
      <c r="AE364" s="120"/>
      <c r="AF364" s="960"/>
      <c r="AG364" s="120"/>
      <c r="AH364" s="120"/>
      <c r="AI364" s="120"/>
    </row>
    <row r="365" spans="1:35">
      <c r="A365" s="120"/>
      <c r="B365" s="120"/>
      <c r="C365" s="120"/>
      <c r="D365" s="120"/>
      <c r="E365" s="120"/>
      <c r="F365" s="921"/>
      <c r="G365" s="921"/>
      <c r="H365" s="120"/>
      <c r="I365" s="120"/>
      <c r="J365" s="120"/>
      <c r="K365" s="120"/>
      <c r="L365" s="120"/>
      <c r="M365" s="120"/>
      <c r="N365" s="120"/>
      <c r="O365" s="120"/>
      <c r="P365" s="120"/>
      <c r="Q365" s="120"/>
      <c r="R365" s="120"/>
      <c r="S365" s="120"/>
      <c r="T365" s="120"/>
      <c r="U365" s="120"/>
      <c r="V365" s="120"/>
      <c r="W365" s="120"/>
      <c r="X365" s="120"/>
      <c r="Y365" s="120"/>
      <c r="Z365" s="120"/>
      <c r="AA365" s="120"/>
      <c r="AB365" s="960"/>
      <c r="AC365" s="120"/>
      <c r="AD365" s="120"/>
      <c r="AE365" s="120"/>
      <c r="AF365" s="960"/>
      <c r="AG365" s="120"/>
      <c r="AH365" s="120"/>
      <c r="AI365" s="120"/>
    </row>
    <row r="366" spans="1:35">
      <c r="A366" s="120"/>
      <c r="B366" s="120"/>
      <c r="C366" s="120"/>
      <c r="D366" s="120"/>
      <c r="E366" s="120"/>
      <c r="F366" s="921"/>
      <c r="G366" s="921"/>
      <c r="H366" s="120"/>
      <c r="I366" s="120"/>
      <c r="J366" s="120"/>
      <c r="K366" s="120"/>
      <c r="L366" s="120"/>
      <c r="M366" s="120"/>
      <c r="N366" s="120"/>
      <c r="O366" s="120"/>
      <c r="P366" s="120"/>
      <c r="Q366" s="120"/>
      <c r="R366" s="120"/>
      <c r="S366" s="120"/>
      <c r="T366" s="120"/>
      <c r="U366" s="120"/>
      <c r="V366" s="120"/>
      <c r="W366" s="120"/>
      <c r="X366" s="120"/>
      <c r="Y366" s="120"/>
      <c r="Z366" s="120"/>
      <c r="AA366" s="120"/>
      <c r="AB366" s="960"/>
      <c r="AC366" s="120"/>
      <c r="AD366" s="120"/>
      <c r="AE366" s="120"/>
      <c r="AF366" s="960"/>
      <c r="AG366" s="120"/>
      <c r="AH366" s="120"/>
      <c r="AI366" s="120"/>
    </row>
    <row r="367" spans="1:35">
      <c r="A367" s="120"/>
      <c r="B367" s="120"/>
      <c r="C367" s="120"/>
      <c r="D367" s="120"/>
      <c r="E367" s="120"/>
      <c r="F367" s="921"/>
      <c r="G367" s="921"/>
      <c r="H367" s="120"/>
      <c r="I367" s="120"/>
      <c r="J367" s="120"/>
      <c r="K367" s="120"/>
      <c r="L367" s="120"/>
      <c r="M367" s="120"/>
      <c r="N367" s="120"/>
      <c r="O367" s="120"/>
      <c r="P367" s="120"/>
      <c r="Q367" s="120"/>
      <c r="R367" s="120"/>
      <c r="S367" s="120"/>
      <c r="T367" s="120"/>
      <c r="U367" s="120"/>
      <c r="V367" s="120"/>
      <c r="W367" s="120"/>
      <c r="X367" s="120"/>
      <c r="Y367" s="120"/>
      <c r="Z367" s="120"/>
      <c r="AA367" s="120"/>
      <c r="AB367" s="960"/>
      <c r="AC367" s="120"/>
      <c r="AD367" s="120"/>
      <c r="AE367" s="120"/>
      <c r="AF367" s="960"/>
      <c r="AG367" s="120"/>
      <c r="AH367" s="120"/>
      <c r="AI367" s="120"/>
    </row>
    <row r="368" spans="1:35">
      <c r="A368" s="120"/>
      <c r="B368" s="120"/>
      <c r="C368" s="120"/>
      <c r="D368" s="120"/>
      <c r="E368" s="120"/>
      <c r="F368" s="921"/>
      <c r="G368" s="921"/>
      <c r="H368" s="120"/>
      <c r="I368" s="120"/>
      <c r="J368" s="120"/>
      <c r="K368" s="120"/>
      <c r="L368" s="120"/>
      <c r="M368" s="120"/>
      <c r="N368" s="120"/>
      <c r="O368" s="120"/>
      <c r="P368" s="120"/>
      <c r="Q368" s="120"/>
      <c r="R368" s="120"/>
      <c r="S368" s="120"/>
      <c r="T368" s="120"/>
      <c r="U368" s="120"/>
      <c r="V368" s="120"/>
      <c r="W368" s="120"/>
      <c r="X368" s="120"/>
      <c r="Y368" s="120"/>
      <c r="Z368" s="120"/>
      <c r="AA368" s="120"/>
      <c r="AB368" s="960"/>
      <c r="AC368" s="120"/>
      <c r="AD368" s="120"/>
      <c r="AE368" s="120"/>
      <c r="AF368" s="960"/>
      <c r="AG368" s="120"/>
      <c r="AH368" s="120"/>
      <c r="AI368" s="120"/>
    </row>
    <row r="369" spans="1:35">
      <c r="A369" s="120"/>
      <c r="B369" s="120"/>
      <c r="C369" s="120"/>
      <c r="D369" s="120"/>
      <c r="E369" s="120"/>
      <c r="F369" s="921"/>
      <c r="G369" s="921"/>
      <c r="H369" s="120"/>
      <c r="I369" s="120"/>
      <c r="J369" s="120"/>
      <c r="K369" s="120"/>
      <c r="L369" s="120"/>
      <c r="M369" s="120"/>
      <c r="N369" s="120"/>
      <c r="O369" s="120"/>
      <c r="P369" s="120"/>
      <c r="Q369" s="120"/>
      <c r="R369" s="120"/>
      <c r="S369" s="120"/>
      <c r="T369" s="120"/>
      <c r="U369" s="120"/>
      <c r="V369" s="120"/>
      <c r="W369" s="120"/>
      <c r="X369" s="120"/>
      <c r="Y369" s="120"/>
      <c r="Z369" s="120"/>
      <c r="AA369" s="120"/>
      <c r="AB369" s="960"/>
      <c r="AC369" s="120"/>
      <c r="AD369" s="120"/>
      <c r="AE369" s="120"/>
      <c r="AF369" s="960"/>
      <c r="AG369" s="120"/>
      <c r="AH369" s="120"/>
      <c r="AI369" s="120"/>
    </row>
    <row r="370" spans="1:35">
      <c r="A370" s="120"/>
      <c r="B370" s="120"/>
      <c r="C370" s="120"/>
      <c r="D370" s="120"/>
      <c r="E370" s="120"/>
      <c r="F370" s="921"/>
      <c r="G370" s="921"/>
      <c r="H370" s="120"/>
      <c r="I370" s="120"/>
      <c r="J370" s="120"/>
      <c r="K370" s="120"/>
      <c r="L370" s="120"/>
      <c r="M370" s="120"/>
      <c r="N370" s="120"/>
      <c r="O370" s="120"/>
      <c r="P370" s="120"/>
      <c r="Q370" s="120"/>
      <c r="R370" s="120"/>
      <c r="S370" s="120"/>
      <c r="T370" s="120"/>
      <c r="U370" s="120"/>
      <c r="V370" s="120"/>
      <c r="W370" s="120"/>
      <c r="X370" s="120"/>
      <c r="Y370" s="120"/>
      <c r="Z370" s="120"/>
      <c r="AA370" s="120"/>
      <c r="AB370" s="960"/>
      <c r="AC370" s="120"/>
      <c r="AD370" s="120"/>
      <c r="AE370" s="120"/>
      <c r="AF370" s="960"/>
      <c r="AG370" s="120"/>
      <c r="AH370" s="120"/>
      <c r="AI370" s="120"/>
    </row>
    <row r="371" spans="1:35">
      <c r="A371" s="120"/>
      <c r="B371" s="120"/>
      <c r="C371" s="120"/>
      <c r="D371" s="120"/>
      <c r="E371" s="120"/>
      <c r="F371" s="921"/>
      <c r="G371" s="921"/>
      <c r="H371" s="120"/>
      <c r="I371" s="120"/>
      <c r="J371" s="120"/>
      <c r="K371" s="120"/>
      <c r="L371" s="120"/>
      <c r="M371" s="120"/>
      <c r="N371" s="120"/>
      <c r="O371" s="120"/>
      <c r="P371" s="120"/>
      <c r="Q371" s="120"/>
      <c r="R371" s="120"/>
      <c r="S371" s="120"/>
      <c r="T371" s="120"/>
      <c r="U371" s="120"/>
      <c r="V371" s="120"/>
      <c r="W371" s="120"/>
      <c r="X371" s="120"/>
      <c r="Y371" s="120"/>
      <c r="Z371" s="120"/>
      <c r="AA371" s="120"/>
      <c r="AB371" s="960"/>
      <c r="AC371" s="120"/>
      <c r="AD371" s="120"/>
      <c r="AE371" s="120"/>
      <c r="AF371" s="960"/>
      <c r="AG371" s="120"/>
      <c r="AH371" s="120"/>
      <c r="AI371" s="120"/>
    </row>
    <row r="372" spans="1:35">
      <c r="A372" s="120"/>
      <c r="B372" s="120"/>
      <c r="C372" s="120"/>
      <c r="D372" s="120"/>
      <c r="E372" s="120"/>
      <c r="F372" s="921"/>
      <c r="G372" s="921"/>
      <c r="H372" s="120"/>
      <c r="I372" s="120"/>
      <c r="J372" s="120"/>
      <c r="K372" s="120"/>
      <c r="L372" s="120"/>
      <c r="M372" s="120"/>
      <c r="N372" s="120"/>
      <c r="O372" s="120"/>
      <c r="P372" s="120"/>
      <c r="Q372" s="120"/>
      <c r="R372" s="120"/>
      <c r="S372" s="120"/>
      <c r="T372" s="120"/>
      <c r="U372" s="120"/>
      <c r="V372" s="120"/>
      <c r="W372" s="120"/>
      <c r="X372" s="120"/>
      <c r="Y372" s="120"/>
      <c r="Z372" s="120"/>
      <c r="AA372" s="120"/>
      <c r="AB372" s="960"/>
      <c r="AC372" s="120"/>
      <c r="AD372" s="120"/>
      <c r="AE372" s="120"/>
      <c r="AF372" s="960"/>
      <c r="AG372" s="120"/>
      <c r="AH372" s="120"/>
      <c r="AI372" s="120"/>
    </row>
    <row r="373" spans="1:35">
      <c r="A373" s="120"/>
      <c r="B373" s="120"/>
      <c r="C373" s="120"/>
      <c r="D373" s="120"/>
      <c r="E373" s="120"/>
      <c r="F373" s="921"/>
      <c r="G373" s="921"/>
      <c r="H373" s="120"/>
      <c r="I373" s="120"/>
      <c r="J373" s="120"/>
      <c r="K373" s="120"/>
      <c r="L373" s="120"/>
      <c r="M373" s="120"/>
      <c r="N373" s="120"/>
      <c r="O373" s="120"/>
      <c r="P373" s="120"/>
      <c r="Q373" s="120"/>
      <c r="R373" s="120"/>
      <c r="S373" s="120"/>
      <c r="T373" s="120"/>
      <c r="U373" s="120"/>
      <c r="V373" s="120"/>
      <c r="W373" s="120"/>
      <c r="X373" s="120"/>
      <c r="Y373" s="120"/>
      <c r="Z373" s="120"/>
      <c r="AA373" s="120"/>
      <c r="AB373" s="960"/>
      <c r="AC373" s="120"/>
      <c r="AD373" s="120"/>
      <c r="AE373" s="120"/>
      <c r="AF373" s="960"/>
      <c r="AG373" s="120"/>
      <c r="AH373" s="120"/>
      <c r="AI373" s="120"/>
    </row>
    <row r="374" spans="1:35">
      <c r="A374" s="120"/>
      <c r="B374" s="120"/>
      <c r="C374" s="120"/>
      <c r="D374" s="120"/>
      <c r="E374" s="120"/>
      <c r="F374" s="921"/>
      <c r="G374" s="921"/>
      <c r="H374" s="120"/>
      <c r="I374" s="120"/>
      <c r="J374" s="120"/>
      <c r="K374" s="120"/>
      <c r="L374" s="120"/>
      <c r="M374" s="120"/>
      <c r="N374" s="120"/>
      <c r="O374" s="120"/>
      <c r="P374" s="120"/>
      <c r="Q374" s="120"/>
      <c r="R374" s="120"/>
      <c r="S374" s="120"/>
      <c r="T374" s="120"/>
      <c r="U374" s="120"/>
      <c r="V374" s="120"/>
      <c r="W374" s="120"/>
      <c r="X374" s="120"/>
      <c r="Y374" s="120"/>
      <c r="Z374" s="120"/>
      <c r="AA374" s="120"/>
      <c r="AB374" s="960"/>
      <c r="AC374" s="120"/>
      <c r="AD374" s="120"/>
      <c r="AE374" s="120"/>
      <c r="AF374" s="960"/>
      <c r="AG374" s="120"/>
      <c r="AH374" s="120"/>
      <c r="AI374" s="120"/>
    </row>
    <row r="375" spans="1:35">
      <c r="A375" s="120"/>
      <c r="B375" s="120"/>
      <c r="C375" s="120"/>
      <c r="D375" s="120"/>
      <c r="E375" s="120"/>
      <c r="F375" s="921"/>
      <c r="G375" s="921"/>
      <c r="H375" s="120"/>
      <c r="I375" s="120"/>
      <c r="J375" s="120"/>
      <c r="K375" s="120"/>
      <c r="L375" s="120"/>
      <c r="M375" s="120"/>
      <c r="N375" s="120"/>
      <c r="O375" s="120"/>
      <c r="P375" s="120"/>
      <c r="Q375" s="120"/>
      <c r="R375" s="120"/>
      <c r="S375" s="120"/>
      <c r="T375" s="120"/>
      <c r="U375" s="120"/>
      <c r="V375" s="120"/>
      <c r="W375" s="120"/>
      <c r="X375" s="120"/>
      <c r="Y375" s="120"/>
      <c r="Z375" s="120"/>
      <c r="AA375" s="120"/>
      <c r="AB375" s="960"/>
      <c r="AC375" s="120"/>
      <c r="AD375" s="120"/>
      <c r="AE375" s="120"/>
      <c r="AF375" s="960"/>
      <c r="AG375" s="120"/>
      <c r="AH375" s="120"/>
      <c r="AI375" s="120"/>
    </row>
    <row r="376" spans="1:35">
      <c r="A376" s="120"/>
      <c r="B376" s="120"/>
      <c r="C376" s="120"/>
      <c r="D376" s="120"/>
      <c r="E376" s="120"/>
      <c r="F376" s="921"/>
      <c r="G376" s="921"/>
      <c r="H376" s="120"/>
      <c r="I376" s="120"/>
      <c r="J376" s="120"/>
      <c r="K376" s="120"/>
      <c r="L376" s="120"/>
      <c r="M376" s="120"/>
      <c r="N376" s="120"/>
      <c r="O376" s="120"/>
      <c r="P376" s="120"/>
      <c r="Q376" s="120"/>
      <c r="R376" s="120"/>
      <c r="S376" s="120"/>
      <c r="T376" s="120"/>
      <c r="U376" s="120"/>
      <c r="V376" s="120"/>
      <c r="W376" s="120"/>
      <c r="X376" s="120"/>
      <c r="Y376" s="120"/>
      <c r="Z376" s="120"/>
      <c r="AA376" s="120"/>
      <c r="AB376" s="960"/>
      <c r="AC376" s="120"/>
      <c r="AD376" s="120"/>
      <c r="AE376" s="120"/>
      <c r="AF376" s="960"/>
      <c r="AG376" s="120"/>
      <c r="AH376" s="120"/>
      <c r="AI376" s="120"/>
    </row>
    <row r="377" spans="1:35">
      <c r="A377" s="120"/>
      <c r="B377" s="120"/>
      <c r="C377" s="120"/>
      <c r="D377" s="120"/>
      <c r="E377" s="120"/>
      <c r="F377" s="921"/>
      <c r="G377" s="921"/>
      <c r="H377" s="120"/>
      <c r="I377" s="120"/>
      <c r="J377" s="120"/>
      <c r="K377" s="120"/>
      <c r="L377" s="120"/>
      <c r="M377" s="120"/>
      <c r="N377" s="120"/>
      <c r="O377" s="120"/>
      <c r="P377" s="120"/>
      <c r="Q377" s="120"/>
      <c r="R377" s="120"/>
      <c r="S377" s="120"/>
      <c r="T377" s="120"/>
      <c r="U377" s="120"/>
      <c r="V377" s="120"/>
      <c r="W377" s="120"/>
      <c r="X377" s="120"/>
      <c r="Y377" s="120"/>
      <c r="Z377" s="120"/>
      <c r="AA377" s="120"/>
      <c r="AB377" s="960"/>
      <c r="AC377" s="120"/>
      <c r="AD377" s="120"/>
      <c r="AE377" s="120"/>
      <c r="AF377" s="960"/>
      <c r="AG377" s="120"/>
      <c r="AH377" s="120"/>
      <c r="AI377" s="120"/>
    </row>
    <row r="378" spans="1:35">
      <c r="A378" s="120"/>
      <c r="B378" s="120"/>
      <c r="C378" s="120"/>
      <c r="D378" s="120"/>
      <c r="E378" s="120"/>
      <c r="F378" s="921"/>
      <c r="G378" s="921"/>
      <c r="H378" s="120"/>
      <c r="I378" s="120"/>
      <c r="J378" s="120"/>
      <c r="K378" s="120"/>
      <c r="L378" s="120"/>
      <c r="M378" s="120"/>
      <c r="N378" s="120"/>
      <c r="O378" s="120"/>
      <c r="P378" s="120"/>
      <c r="Q378" s="120"/>
      <c r="R378" s="120"/>
      <c r="S378" s="120"/>
      <c r="T378" s="120"/>
      <c r="U378" s="120"/>
      <c r="V378" s="120"/>
      <c r="W378" s="120"/>
      <c r="X378" s="120"/>
      <c r="Y378" s="120"/>
      <c r="Z378" s="120"/>
      <c r="AA378" s="120"/>
      <c r="AB378" s="960"/>
      <c r="AC378" s="120"/>
      <c r="AD378" s="120"/>
      <c r="AE378" s="120"/>
      <c r="AF378" s="960"/>
      <c r="AG378" s="120"/>
      <c r="AH378" s="120"/>
      <c r="AI378" s="120"/>
    </row>
    <row r="379" spans="1:35">
      <c r="A379" s="120"/>
      <c r="B379" s="120"/>
      <c r="C379" s="120"/>
      <c r="D379" s="120"/>
      <c r="E379" s="120"/>
      <c r="F379" s="921"/>
      <c r="G379" s="921"/>
      <c r="H379" s="120"/>
      <c r="I379" s="120"/>
      <c r="J379" s="120"/>
      <c r="K379" s="120"/>
      <c r="L379" s="120"/>
      <c r="M379" s="120"/>
      <c r="N379" s="120"/>
      <c r="O379" s="120"/>
      <c r="P379" s="120"/>
      <c r="Q379" s="120"/>
      <c r="R379" s="120"/>
      <c r="S379" s="120"/>
      <c r="T379" s="120"/>
      <c r="U379" s="120"/>
      <c r="V379" s="120"/>
      <c r="W379" s="120"/>
      <c r="X379" s="120"/>
      <c r="Y379" s="120"/>
      <c r="Z379" s="120"/>
      <c r="AA379" s="120"/>
      <c r="AB379" s="960"/>
      <c r="AC379" s="120"/>
      <c r="AD379" s="120"/>
      <c r="AE379" s="120"/>
      <c r="AF379" s="960"/>
      <c r="AG379" s="120"/>
      <c r="AH379" s="120"/>
      <c r="AI379" s="120"/>
    </row>
    <row r="380" spans="1:35">
      <c r="A380" s="120"/>
      <c r="B380" s="120"/>
      <c r="C380" s="120"/>
      <c r="D380" s="120"/>
      <c r="E380" s="120"/>
      <c r="F380" s="921"/>
      <c r="G380" s="921"/>
      <c r="H380" s="120"/>
      <c r="I380" s="120"/>
      <c r="J380" s="120"/>
      <c r="K380" s="120"/>
      <c r="L380" s="120"/>
      <c r="M380" s="120"/>
      <c r="N380" s="120"/>
      <c r="O380" s="120"/>
      <c r="P380" s="120"/>
      <c r="Q380" s="120"/>
      <c r="R380" s="120"/>
      <c r="S380" s="120"/>
      <c r="T380" s="120"/>
      <c r="U380" s="120"/>
      <c r="V380" s="120"/>
      <c r="W380" s="120"/>
      <c r="X380" s="120"/>
      <c r="Y380" s="120"/>
      <c r="Z380" s="120"/>
      <c r="AA380" s="120"/>
      <c r="AB380" s="960"/>
      <c r="AC380" s="120"/>
      <c r="AD380" s="120"/>
      <c r="AE380" s="120"/>
      <c r="AF380" s="960"/>
      <c r="AG380" s="120"/>
      <c r="AH380" s="120"/>
      <c r="AI380" s="120"/>
    </row>
    <row r="381" spans="1:35">
      <c r="A381" s="120"/>
      <c r="B381" s="120"/>
      <c r="C381" s="120"/>
      <c r="D381" s="120"/>
      <c r="E381" s="120"/>
      <c r="F381" s="921"/>
      <c r="G381" s="921"/>
      <c r="H381" s="120"/>
      <c r="I381" s="120"/>
      <c r="J381" s="120"/>
      <c r="K381" s="120"/>
      <c r="L381" s="120"/>
      <c r="M381" s="120"/>
      <c r="N381" s="120"/>
      <c r="O381" s="120"/>
      <c r="P381" s="120"/>
      <c r="Q381" s="120"/>
      <c r="R381" s="120"/>
      <c r="S381" s="120"/>
      <c r="T381" s="120"/>
      <c r="U381" s="120"/>
      <c r="V381" s="120"/>
      <c r="W381" s="120"/>
      <c r="X381" s="120"/>
      <c r="Y381" s="120"/>
      <c r="Z381" s="120"/>
      <c r="AA381" s="120"/>
      <c r="AB381" s="960"/>
      <c r="AC381" s="120"/>
      <c r="AD381" s="120"/>
      <c r="AE381" s="120"/>
      <c r="AF381" s="960"/>
      <c r="AG381" s="120"/>
      <c r="AH381" s="120"/>
      <c r="AI381" s="120"/>
    </row>
    <row r="382" spans="1:35">
      <c r="A382" s="120"/>
      <c r="B382" s="120"/>
      <c r="C382" s="120"/>
      <c r="D382" s="120"/>
      <c r="E382" s="120"/>
      <c r="F382" s="921"/>
      <c r="G382" s="921"/>
      <c r="H382" s="120"/>
      <c r="I382" s="120"/>
      <c r="J382" s="120"/>
      <c r="K382" s="120"/>
      <c r="L382" s="120"/>
      <c r="M382" s="120"/>
      <c r="N382" s="120"/>
      <c r="O382" s="120"/>
      <c r="P382" s="120"/>
      <c r="Q382" s="120"/>
      <c r="R382" s="120"/>
      <c r="S382" s="120"/>
      <c r="T382" s="120"/>
      <c r="U382" s="120"/>
      <c r="V382" s="120"/>
      <c r="W382" s="120"/>
      <c r="X382" s="120"/>
      <c r="Y382" s="120"/>
      <c r="Z382" s="120"/>
      <c r="AA382" s="120"/>
      <c r="AB382" s="960"/>
      <c r="AC382" s="120"/>
      <c r="AD382" s="120"/>
      <c r="AE382" s="120"/>
      <c r="AF382" s="960"/>
      <c r="AG382" s="120"/>
      <c r="AH382" s="120"/>
      <c r="AI382" s="120"/>
    </row>
    <row r="383" spans="1:35">
      <c r="A383" s="120"/>
      <c r="B383" s="120"/>
      <c r="C383" s="120"/>
      <c r="D383" s="120"/>
      <c r="E383" s="120"/>
      <c r="F383" s="921"/>
      <c r="G383" s="921"/>
      <c r="H383" s="120"/>
      <c r="I383" s="120"/>
      <c r="J383" s="120"/>
      <c r="K383" s="120"/>
      <c r="L383" s="120"/>
      <c r="M383" s="120"/>
      <c r="N383" s="120"/>
      <c r="O383" s="120"/>
      <c r="P383" s="120"/>
      <c r="Q383" s="120"/>
      <c r="R383" s="120"/>
      <c r="S383" s="120"/>
      <c r="T383" s="120"/>
      <c r="U383" s="120"/>
      <c r="V383" s="120"/>
      <c r="W383" s="120"/>
      <c r="X383" s="120"/>
      <c r="Y383" s="120"/>
      <c r="Z383" s="120"/>
      <c r="AA383" s="120"/>
      <c r="AB383" s="960"/>
      <c r="AC383" s="120"/>
      <c r="AD383" s="120"/>
      <c r="AE383" s="120"/>
      <c r="AF383" s="960"/>
      <c r="AG383" s="120"/>
      <c r="AH383" s="120"/>
      <c r="AI383" s="120"/>
    </row>
    <row r="384" spans="1:35">
      <c r="A384" s="120"/>
      <c r="B384" s="120"/>
      <c r="C384" s="120"/>
      <c r="D384" s="120"/>
      <c r="E384" s="120"/>
      <c r="F384" s="921"/>
      <c r="G384" s="921"/>
      <c r="H384" s="120"/>
      <c r="I384" s="120"/>
      <c r="J384" s="120"/>
      <c r="K384" s="120"/>
      <c r="L384" s="120"/>
      <c r="M384" s="120"/>
      <c r="N384" s="120"/>
      <c r="O384" s="120"/>
      <c r="P384" s="120"/>
      <c r="Q384" s="120"/>
      <c r="R384" s="120"/>
      <c r="S384" s="120"/>
      <c r="T384" s="120"/>
      <c r="U384" s="120"/>
      <c r="V384" s="120"/>
      <c r="W384" s="120"/>
      <c r="X384" s="120"/>
      <c r="Y384" s="120"/>
      <c r="Z384" s="120"/>
      <c r="AA384" s="120"/>
      <c r="AB384" s="960"/>
      <c r="AC384" s="120"/>
      <c r="AD384" s="120"/>
      <c r="AE384" s="120"/>
      <c r="AF384" s="960"/>
      <c r="AG384" s="120"/>
      <c r="AH384" s="120"/>
      <c r="AI384" s="120"/>
    </row>
    <row r="385" spans="1:35">
      <c r="A385" s="120"/>
      <c r="B385" s="120"/>
      <c r="C385" s="120"/>
      <c r="D385" s="120"/>
      <c r="E385" s="120"/>
      <c r="F385" s="921"/>
      <c r="G385" s="921"/>
      <c r="H385" s="120"/>
      <c r="I385" s="120"/>
      <c r="J385" s="120"/>
      <c r="K385" s="120"/>
      <c r="L385" s="120"/>
      <c r="M385" s="120"/>
      <c r="N385" s="120"/>
      <c r="O385" s="120"/>
      <c r="P385" s="120"/>
      <c r="Q385" s="120"/>
      <c r="R385" s="120"/>
      <c r="S385" s="120"/>
      <c r="T385" s="120"/>
      <c r="U385" s="120"/>
      <c r="V385" s="120"/>
      <c r="W385" s="120"/>
      <c r="X385" s="120"/>
      <c r="Y385" s="120"/>
      <c r="Z385" s="120"/>
      <c r="AA385" s="120"/>
      <c r="AB385" s="960"/>
      <c r="AC385" s="120"/>
      <c r="AD385" s="120"/>
      <c r="AE385" s="120"/>
      <c r="AF385" s="960"/>
      <c r="AG385" s="120"/>
      <c r="AH385" s="120"/>
      <c r="AI385" s="120"/>
    </row>
    <row r="386" spans="1:35">
      <c r="A386" s="120"/>
      <c r="B386" s="120"/>
      <c r="C386" s="120"/>
      <c r="D386" s="120"/>
      <c r="E386" s="120"/>
      <c r="F386" s="921"/>
      <c r="G386" s="921"/>
      <c r="H386" s="120"/>
      <c r="I386" s="120"/>
      <c r="J386" s="120"/>
      <c r="K386" s="120"/>
      <c r="L386" s="120"/>
      <c r="M386" s="120"/>
      <c r="N386" s="120"/>
      <c r="O386" s="120"/>
      <c r="P386" s="120"/>
      <c r="Q386" s="120"/>
      <c r="R386" s="120"/>
      <c r="S386" s="120"/>
      <c r="T386" s="120"/>
      <c r="U386" s="120"/>
      <c r="V386" s="120"/>
      <c r="W386" s="120"/>
      <c r="X386" s="120"/>
      <c r="Y386" s="120"/>
      <c r="Z386" s="120"/>
      <c r="AA386" s="120"/>
      <c r="AB386" s="960"/>
      <c r="AC386" s="120"/>
      <c r="AD386" s="120"/>
      <c r="AE386" s="120"/>
      <c r="AF386" s="960"/>
      <c r="AG386" s="120"/>
      <c r="AH386" s="120"/>
      <c r="AI386" s="120"/>
    </row>
    <row r="387" spans="1:35">
      <c r="A387" s="120"/>
      <c r="B387" s="120"/>
      <c r="C387" s="120"/>
      <c r="D387" s="120"/>
      <c r="E387" s="120"/>
      <c r="F387" s="921"/>
      <c r="G387" s="921"/>
      <c r="H387" s="120"/>
      <c r="I387" s="120"/>
      <c r="J387" s="120"/>
      <c r="K387" s="120"/>
      <c r="L387" s="120"/>
      <c r="M387" s="120"/>
      <c r="N387" s="120"/>
      <c r="O387" s="120"/>
      <c r="P387" s="120"/>
      <c r="Q387" s="120"/>
      <c r="R387" s="120"/>
      <c r="S387" s="120"/>
      <c r="T387" s="120"/>
      <c r="U387" s="120"/>
      <c r="V387" s="120"/>
      <c r="W387" s="120"/>
      <c r="X387" s="120"/>
      <c r="Y387" s="120"/>
      <c r="Z387" s="120"/>
      <c r="AA387" s="120"/>
      <c r="AB387" s="960"/>
      <c r="AC387" s="120"/>
      <c r="AD387" s="120"/>
      <c r="AE387" s="120"/>
      <c r="AF387" s="960"/>
      <c r="AG387" s="120"/>
      <c r="AH387" s="120"/>
      <c r="AI387" s="120"/>
    </row>
    <row r="388" spans="1:35">
      <c r="A388" s="120"/>
      <c r="B388" s="120"/>
      <c r="C388" s="120"/>
      <c r="D388" s="120"/>
      <c r="E388" s="120"/>
      <c r="F388" s="921"/>
      <c r="G388" s="921"/>
      <c r="H388" s="120"/>
      <c r="I388" s="120"/>
      <c r="J388" s="120"/>
      <c r="K388" s="120"/>
      <c r="L388" s="120"/>
      <c r="M388" s="120"/>
      <c r="N388" s="120"/>
      <c r="O388" s="120"/>
      <c r="P388" s="120"/>
      <c r="Q388" s="120"/>
      <c r="R388" s="120"/>
      <c r="S388" s="120"/>
      <c r="T388" s="120"/>
      <c r="U388" s="120"/>
      <c r="V388" s="120"/>
      <c r="W388" s="120"/>
      <c r="X388" s="120"/>
      <c r="Y388" s="120"/>
      <c r="Z388" s="120"/>
      <c r="AA388" s="120"/>
      <c r="AB388" s="960"/>
      <c r="AC388" s="120"/>
      <c r="AD388" s="120"/>
      <c r="AE388" s="120"/>
      <c r="AF388" s="960"/>
      <c r="AG388" s="120"/>
      <c r="AH388" s="120"/>
      <c r="AI388" s="120"/>
    </row>
    <row r="389" spans="1:35">
      <c r="A389" s="120"/>
      <c r="B389" s="120"/>
      <c r="C389" s="120"/>
      <c r="D389" s="120"/>
      <c r="E389" s="120"/>
      <c r="F389" s="921"/>
      <c r="G389" s="921"/>
      <c r="H389" s="120"/>
      <c r="I389" s="120"/>
      <c r="J389" s="120"/>
      <c r="K389" s="120"/>
      <c r="L389" s="120"/>
      <c r="M389" s="120"/>
      <c r="N389" s="120"/>
      <c r="O389" s="120"/>
      <c r="P389" s="120"/>
      <c r="Q389" s="120"/>
      <c r="R389" s="120"/>
      <c r="S389" s="120"/>
      <c r="T389" s="120"/>
      <c r="U389" s="120"/>
      <c r="V389" s="120"/>
      <c r="W389" s="120"/>
      <c r="X389" s="120"/>
      <c r="Y389" s="120"/>
      <c r="Z389" s="120"/>
      <c r="AA389" s="120"/>
      <c r="AB389" s="960"/>
      <c r="AC389" s="120"/>
      <c r="AD389" s="120"/>
      <c r="AE389" s="120"/>
      <c r="AF389" s="960"/>
      <c r="AG389" s="120"/>
      <c r="AH389" s="120"/>
      <c r="AI389" s="120"/>
    </row>
    <row r="390" spans="1:35">
      <c r="A390" s="120"/>
      <c r="B390" s="120"/>
      <c r="C390" s="120"/>
      <c r="D390" s="120"/>
      <c r="E390" s="120"/>
      <c r="F390" s="921"/>
      <c r="G390" s="921"/>
      <c r="H390" s="120"/>
      <c r="I390" s="120"/>
      <c r="J390" s="120"/>
      <c r="K390" s="120"/>
      <c r="L390" s="120"/>
      <c r="M390" s="120"/>
      <c r="N390" s="120"/>
      <c r="O390" s="120"/>
      <c r="P390" s="120"/>
      <c r="Q390" s="120"/>
      <c r="R390" s="120"/>
      <c r="S390" s="120"/>
      <c r="T390" s="120"/>
      <c r="U390" s="120"/>
      <c r="V390" s="120"/>
      <c r="W390" s="120"/>
      <c r="X390" s="120"/>
      <c r="Y390" s="120"/>
      <c r="Z390" s="120"/>
      <c r="AA390" s="120"/>
      <c r="AB390" s="960"/>
      <c r="AC390" s="120"/>
      <c r="AD390" s="120"/>
      <c r="AE390" s="120"/>
      <c r="AF390" s="960"/>
      <c r="AG390" s="120"/>
      <c r="AH390" s="120"/>
      <c r="AI390" s="120"/>
    </row>
    <row r="391" spans="1:35">
      <c r="A391" s="120"/>
      <c r="B391" s="120"/>
      <c r="C391" s="120"/>
      <c r="D391" s="120"/>
      <c r="E391" s="120"/>
      <c r="F391" s="921"/>
      <c r="G391" s="921"/>
      <c r="H391" s="120"/>
      <c r="I391" s="120"/>
      <c r="J391" s="120"/>
      <c r="K391" s="120"/>
      <c r="L391" s="120"/>
      <c r="M391" s="120"/>
      <c r="N391" s="120"/>
      <c r="O391" s="120"/>
      <c r="P391" s="120"/>
      <c r="Q391" s="120"/>
      <c r="R391" s="120"/>
      <c r="S391" s="120"/>
      <c r="T391" s="120"/>
      <c r="U391" s="120"/>
      <c r="V391" s="120"/>
      <c r="W391" s="120"/>
      <c r="X391" s="120"/>
      <c r="Y391" s="120"/>
      <c r="Z391" s="120"/>
      <c r="AA391" s="120"/>
      <c r="AB391" s="960"/>
      <c r="AC391" s="120"/>
      <c r="AD391" s="120"/>
      <c r="AE391" s="120"/>
      <c r="AF391" s="960"/>
      <c r="AG391" s="120"/>
      <c r="AH391" s="120"/>
      <c r="AI391" s="120"/>
    </row>
    <row r="392" spans="1:35">
      <c r="A392" s="120"/>
      <c r="B392" s="120"/>
      <c r="C392" s="120"/>
      <c r="D392" s="120"/>
      <c r="E392" s="120"/>
      <c r="F392" s="921"/>
      <c r="G392" s="921"/>
      <c r="H392" s="120"/>
      <c r="I392" s="120"/>
      <c r="J392" s="120"/>
      <c r="K392" s="120"/>
      <c r="L392" s="120"/>
      <c r="M392" s="120"/>
      <c r="N392" s="120"/>
      <c r="O392" s="120"/>
      <c r="P392" s="120"/>
      <c r="Q392" s="120"/>
      <c r="R392" s="120"/>
      <c r="S392" s="120"/>
      <c r="T392" s="120"/>
      <c r="U392" s="120"/>
      <c r="V392" s="120"/>
      <c r="W392" s="120"/>
      <c r="X392" s="120"/>
      <c r="Y392" s="120"/>
      <c r="Z392" s="120"/>
      <c r="AA392" s="120"/>
      <c r="AB392" s="960"/>
      <c r="AC392" s="120"/>
      <c r="AD392" s="120"/>
      <c r="AE392" s="120"/>
      <c r="AF392" s="960"/>
      <c r="AG392" s="120"/>
      <c r="AH392" s="120"/>
      <c r="AI392" s="120"/>
    </row>
    <row r="393" spans="1:35">
      <c r="A393" s="120"/>
      <c r="B393" s="120"/>
      <c r="C393" s="120"/>
      <c r="D393" s="120"/>
      <c r="E393" s="120"/>
      <c r="F393" s="921"/>
      <c r="G393" s="921"/>
      <c r="H393" s="120"/>
      <c r="I393" s="120"/>
      <c r="J393" s="120"/>
      <c r="K393" s="120"/>
      <c r="L393" s="120"/>
      <c r="M393" s="120"/>
      <c r="N393" s="120"/>
      <c r="O393" s="120"/>
      <c r="P393" s="120"/>
      <c r="Q393" s="120"/>
      <c r="R393" s="120"/>
      <c r="S393" s="120"/>
      <c r="T393" s="120"/>
      <c r="U393" s="120"/>
      <c r="V393" s="120"/>
      <c r="W393" s="120"/>
      <c r="X393" s="120"/>
      <c r="Y393" s="120"/>
      <c r="Z393" s="120"/>
      <c r="AA393" s="120"/>
      <c r="AB393" s="960"/>
      <c r="AC393" s="120"/>
      <c r="AD393" s="120"/>
      <c r="AE393" s="120"/>
      <c r="AF393" s="960"/>
      <c r="AG393" s="120"/>
      <c r="AH393" s="120"/>
      <c r="AI393" s="120"/>
    </row>
    <row r="394" spans="1:35">
      <c r="A394" s="120"/>
      <c r="B394" s="120"/>
      <c r="C394" s="120"/>
      <c r="D394" s="120"/>
      <c r="E394" s="120"/>
      <c r="F394" s="921"/>
      <c r="G394" s="921"/>
      <c r="H394" s="120"/>
      <c r="I394" s="120"/>
      <c r="J394" s="120"/>
      <c r="K394" s="120"/>
      <c r="L394" s="120"/>
      <c r="M394" s="120"/>
      <c r="N394" s="120"/>
      <c r="O394" s="120"/>
      <c r="P394" s="120"/>
      <c r="Q394" s="120"/>
      <c r="R394" s="120"/>
      <c r="S394" s="120"/>
      <c r="T394" s="120"/>
      <c r="U394" s="120"/>
      <c r="V394" s="120"/>
      <c r="W394" s="120"/>
      <c r="X394" s="120"/>
      <c r="Y394" s="120"/>
      <c r="Z394" s="120"/>
      <c r="AA394" s="120"/>
      <c r="AB394" s="960"/>
      <c r="AC394" s="120"/>
      <c r="AD394" s="120"/>
      <c r="AE394" s="120"/>
      <c r="AF394" s="960"/>
      <c r="AG394" s="120"/>
      <c r="AH394" s="120"/>
      <c r="AI394" s="120"/>
    </row>
    <row r="395" spans="1:35">
      <c r="A395" s="120"/>
      <c r="B395" s="120"/>
      <c r="C395" s="120"/>
      <c r="D395" s="120"/>
      <c r="E395" s="120"/>
      <c r="F395" s="921"/>
      <c r="G395" s="921"/>
      <c r="H395" s="120"/>
      <c r="I395" s="120"/>
      <c r="J395" s="120"/>
      <c r="K395" s="120"/>
      <c r="L395" s="120"/>
      <c r="M395" s="120"/>
      <c r="N395" s="120"/>
      <c r="O395" s="120"/>
      <c r="P395" s="120"/>
      <c r="Q395" s="120"/>
      <c r="R395" s="120"/>
      <c r="S395" s="120"/>
      <c r="T395" s="120"/>
      <c r="U395" s="120"/>
      <c r="V395" s="120"/>
      <c r="W395" s="120"/>
      <c r="X395" s="120"/>
      <c r="Y395" s="120"/>
      <c r="Z395" s="120"/>
      <c r="AA395" s="120"/>
      <c r="AB395" s="960"/>
      <c r="AC395" s="120"/>
      <c r="AD395" s="120"/>
      <c r="AE395" s="120"/>
      <c r="AF395" s="960"/>
      <c r="AG395" s="120"/>
      <c r="AH395" s="120"/>
      <c r="AI395" s="120"/>
    </row>
    <row r="396" spans="1:35">
      <c r="A396" s="120"/>
      <c r="B396" s="120"/>
      <c r="C396" s="120"/>
      <c r="D396" s="120"/>
      <c r="E396" s="120"/>
      <c r="F396" s="921"/>
      <c r="G396" s="921"/>
      <c r="H396" s="120"/>
      <c r="I396" s="120"/>
      <c r="J396" s="120"/>
      <c r="K396" s="120"/>
      <c r="L396" s="120"/>
      <c r="M396" s="120"/>
      <c r="N396" s="120"/>
      <c r="O396" s="120"/>
      <c r="P396" s="120"/>
      <c r="Q396" s="120"/>
      <c r="R396" s="120"/>
      <c r="S396" s="120"/>
      <c r="T396" s="120"/>
      <c r="U396" s="120"/>
      <c r="V396" s="120"/>
      <c r="W396" s="120"/>
      <c r="X396" s="120"/>
      <c r="Y396" s="120"/>
      <c r="Z396" s="120"/>
      <c r="AA396" s="120"/>
      <c r="AB396" s="960"/>
      <c r="AC396" s="120"/>
      <c r="AD396" s="120"/>
      <c r="AE396" s="120"/>
      <c r="AF396" s="960"/>
      <c r="AG396" s="120"/>
      <c r="AH396" s="120"/>
      <c r="AI396" s="120"/>
    </row>
    <row r="397" spans="1:35">
      <c r="A397" s="120"/>
      <c r="B397" s="120"/>
      <c r="C397" s="120"/>
      <c r="D397" s="120"/>
      <c r="E397" s="120"/>
      <c r="F397" s="921"/>
      <c r="G397" s="921"/>
      <c r="H397" s="120"/>
      <c r="I397" s="120"/>
      <c r="J397" s="120"/>
      <c r="K397" s="120"/>
      <c r="L397" s="120"/>
      <c r="M397" s="120"/>
      <c r="N397" s="120"/>
      <c r="O397" s="120"/>
      <c r="P397" s="120"/>
      <c r="Q397" s="120"/>
      <c r="R397" s="120"/>
      <c r="S397" s="120"/>
      <c r="T397" s="120"/>
      <c r="U397" s="120"/>
      <c r="V397" s="120"/>
      <c r="W397" s="120"/>
      <c r="X397" s="120"/>
      <c r="Y397" s="120"/>
      <c r="Z397" s="120"/>
      <c r="AA397" s="120"/>
      <c r="AB397" s="960"/>
      <c r="AC397" s="120"/>
      <c r="AD397" s="120"/>
      <c r="AE397" s="120"/>
      <c r="AF397" s="960"/>
      <c r="AG397" s="120"/>
      <c r="AH397" s="120"/>
      <c r="AI397" s="120"/>
    </row>
    <row r="398" spans="1:35">
      <c r="A398" s="120"/>
      <c r="B398" s="120"/>
      <c r="C398" s="120"/>
      <c r="D398" s="120"/>
      <c r="E398" s="120"/>
      <c r="F398" s="921"/>
      <c r="G398" s="921"/>
      <c r="H398" s="120"/>
      <c r="I398" s="120"/>
      <c r="J398" s="120"/>
      <c r="K398" s="120"/>
      <c r="L398" s="120"/>
      <c r="M398" s="120"/>
      <c r="N398" s="120"/>
      <c r="O398" s="120"/>
      <c r="P398" s="120"/>
      <c r="Q398" s="120"/>
      <c r="R398" s="120"/>
      <c r="S398" s="120"/>
      <c r="T398" s="120"/>
      <c r="U398" s="120"/>
      <c r="V398" s="120"/>
      <c r="W398" s="120"/>
      <c r="X398" s="120"/>
      <c r="Y398" s="120"/>
      <c r="Z398" s="120"/>
      <c r="AA398" s="120"/>
      <c r="AB398" s="960"/>
      <c r="AC398" s="120"/>
      <c r="AD398" s="120"/>
      <c r="AE398" s="120"/>
      <c r="AF398" s="960"/>
      <c r="AG398" s="120"/>
      <c r="AH398" s="120"/>
      <c r="AI398" s="120"/>
    </row>
    <row r="399" spans="1:35">
      <c r="A399" s="120"/>
      <c r="B399" s="120"/>
      <c r="C399" s="120"/>
      <c r="D399" s="120"/>
      <c r="E399" s="120"/>
      <c r="F399" s="921"/>
      <c r="G399" s="921"/>
      <c r="H399" s="120"/>
      <c r="I399" s="120"/>
      <c r="J399" s="120"/>
      <c r="K399" s="120"/>
      <c r="L399" s="120"/>
      <c r="M399" s="120"/>
      <c r="N399" s="120"/>
      <c r="O399" s="120"/>
      <c r="P399" s="120"/>
      <c r="Q399" s="120"/>
      <c r="R399" s="120"/>
      <c r="S399" s="120"/>
      <c r="T399" s="120"/>
      <c r="U399" s="120"/>
      <c r="V399" s="120"/>
      <c r="W399" s="120"/>
      <c r="X399" s="120"/>
      <c r="Y399" s="120"/>
      <c r="Z399" s="120"/>
      <c r="AA399" s="120"/>
      <c r="AB399" s="960"/>
      <c r="AC399" s="120"/>
      <c r="AD399" s="120"/>
      <c r="AE399" s="120"/>
      <c r="AF399" s="960"/>
      <c r="AG399" s="120"/>
      <c r="AH399" s="120"/>
      <c r="AI399" s="120"/>
    </row>
    <row r="400" spans="1:35">
      <c r="A400" s="120"/>
      <c r="B400" s="120"/>
      <c r="C400" s="120"/>
      <c r="D400" s="120"/>
      <c r="E400" s="120"/>
      <c r="F400" s="921"/>
      <c r="G400" s="921"/>
      <c r="H400" s="120"/>
      <c r="I400" s="120"/>
      <c r="J400" s="120"/>
      <c r="K400" s="120"/>
      <c r="L400" s="120"/>
      <c r="M400" s="120"/>
      <c r="N400" s="120"/>
      <c r="O400" s="120"/>
      <c r="P400" s="120"/>
      <c r="Q400" s="120"/>
      <c r="R400" s="120"/>
      <c r="S400" s="120"/>
      <c r="T400" s="120"/>
      <c r="U400" s="120"/>
      <c r="V400" s="120"/>
      <c r="W400" s="120"/>
      <c r="X400" s="120"/>
      <c r="Y400" s="120"/>
      <c r="Z400" s="120"/>
      <c r="AA400" s="120"/>
      <c r="AB400" s="960"/>
      <c r="AC400" s="120"/>
      <c r="AD400" s="120"/>
      <c r="AE400" s="120"/>
      <c r="AF400" s="960"/>
      <c r="AG400" s="120"/>
      <c r="AH400" s="120"/>
      <c r="AI400" s="120"/>
    </row>
    <row r="401" spans="1:35">
      <c r="A401" s="120"/>
      <c r="B401" s="120"/>
      <c r="C401" s="120"/>
      <c r="D401" s="120"/>
      <c r="E401" s="120"/>
      <c r="F401" s="921"/>
      <c r="G401" s="921"/>
      <c r="H401" s="120"/>
      <c r="I401" s="120"/>
      <c r="J401" s="120"/>
      <c r="K401" s="120"/>
      <c r="L401" s="120"/>
      <c r="M401" s="120"/>
      <c r="N401" s="120"/>
      <c r="O401" s="120"/>
      <c r="P401" s="120"/>
      <c r="Q401" s="120"/>
      <c r="R401" s="120"/>
      <c r="S401" s="120"/>
      <c r="T401" s="120"/>
      <c r="U401" s="120"/>
      <c r="V401" s="120"/>
      <c r="W401" s="120"/>
      <c r="X401" s="120"/>
      <c r="Y401" s="120"/>
      <c r="Z401" s="120"/>
      <c r="AA401" s="120"/>
      <c r="AB401" s="960"/>
      <c r="AC401" s="120"/>
      <c r="AD401" s="120"/>
      <c r="AE401" s="120"/>
      <c r="AF401" s="960"/>
      <c r="AG401" s="120"/>
      <c r="AH401" s="120"/>
      <c r="AI401" s="120"/>
    </row>
    <row r="402" spans="1:35">
      <c r="A402" s="120"/>
      <c r="B402" s="120"/>
      <c r="C402" s="120"/>
      <c r="D402" s="120"/>
      <c r="E402" s="120"/>
      <c r="F402" s="921"/>
      <c r="G402" s="921"/>
      <c r="H402" s="120"/>
      <c r="I402" s="120"/>
      <c r="J402" s="120"/>
      <c r="K402" s="120"/>
      <c r="L402" s="120"/>
      <c r="M402" s="120"/>
      <c r="N402" s="120"/>
      <c r="O402" s="120"/>
      <c r="P402" s="120"/>
      <c r="Q402" s="120"/>
      <c r="R402" s="120"/>
      <c r="S402" s="120"/>
      <c r="T402" s="120"/>
      <c r="U402" s="120"/>
      <c r="V402" s="120"/>
      <c r="W402" s="120"/>
      <c r="X402" s="120"/>
      <c r="Y402" s="120"/>
      <c r="Z402" s="120"/>
      <c r="AA402" s="120"/>
      <c r="AB402" s="960"/>
      <c r="AC402" s="120"/>
      <c r="AD402" s="120"/>
      <c r="AE402" s="120"/>
      <c r="AF402" s="960"/>
      <c r="AG402" s="120"/>
      <c r="AH402" s="120"/>
      <c r="AI402" s="120"/>
    </row>
    <row r="403" spans="1:35">
      <c r="A403" s="120"/>
      <c r="B403" s="120"/>
      <c r="C403" s="120"/>
      <c r="D403" s="120"/>
      <c r="E403" s="120"/>
      <c r="F403" s="921"/>
      <c r="G403" s="921"/>
      <c r="H403" s="120"/>
      <c r="I403" s="120"/>
      <c r="J403" s="120"/>
      <c r="K403" s="120"/>
      <c r="L403" s="120"/>
      <c r="M403" s="120"/>
      <c r="N403" s="120"/>
      <c r="O403" s="120"/>
      <c r="P403" s="120"/>
      <c r="Q403" s="120"/>
      <c r="R403" s="120"/>
      <c r="S403" s="120"/>
      <c r="T403" s="120"/>
      <c r="U403" s="120"/>
      <c r="V403" s="120"/>
      <c r="W403" s="120"/>
      <c r="X403" s="120"/>
      <c r="Y403" s="120"/>
      <c r="Z403" s="120"/>
      <c r="AA403" s="120"/>
      <c r="AB403" s="960"/>
      <c r="AC403" s="120"/>
      <c r="AD403" s="120"/>
      <c r="AE403" s="120"/>
      <c r="AF403" s="960"/>
      <c r="AG403" s="120"/>
      <c r="AH403" s="120"/>
      <c r="AI403" s="120"/>
    </row>
    <row r="404" spans="1:35">
      <c r="A404" s="120"/>
      <c r="B404" s="120"/>
      <c r="C404" s="120"/>
      <c r="D404" s="120"/>
      <c r="E404" s="120"/>
      <c r="F404" s="921"/>
      <c r="G404" s="921"/>
      <c r="H404" s="120"/>
      <c r="I404" s="120"/>
      <c r="J404" s="120"/>
      <c r="K404" s="120"/>
      <c r="L404" s="120"/>
      <c r="M404" s="120"/>
      <c r="N404" s="120"/>
      <c r="O404" s="120"/>
      <c r="P404" s="120"/>
      <c r="Q404" s="120"/>
      <c r="R404" s="120"/>
      <c r="S404" s="120"/>
      <c r="T404" s="120"/>
      <c r="U404" s="120"/>
      <c r="V404" s="120"/>
      <c r="W404" s="120"/>
      <c r="X404" s="120"/>
      <c r="Y404" s="120"/>
      <c r="Z404" s="120"/>
      <c r="AA404" s="120"/>
      <c r="AB404" s="960"/>
      <c r="AC404" s="120"/>
      <c r="AD404" s="120"/>
      <c r="AE404" s="120"/>
      <c r="AF404" s="960"/>
      <c r="AG404" s="120"/>
      <c r="AH404" s="120"/>
      <c r="AI404" s="120"/>
    </row>
    <row r="405" spans="1:35">
      <c r="A405" s="120"/>
      <c r="B405" s="120"/>
      <c r="C405" s="120"/>
      <c r="D405" s="120"/>
      <c r="E405" s="120"/>
      <c r="F405" s="921"/>
      <c r="G405" s="921"/>
      <c r="H405" s="120"/>
      <c r="I405" s="120"/>
      <c r="J405" s="120"/>
      <c r="K405" s="120"/>
      <c r="L405" s="120"/>
      <c r="M405" s="120"/>
      <c r="N405" s="120"/>
      <c r="O405" s="120"/>
      <c r="P405" s="120"/>
      <c r="Q405" s="120"/>
      <c r="R405" s="120"/>
      <c r="S405" s="120"/>
      <c r="T405" s="120"/>
      <c r="U405" s="120"/>
      <c r="V405" s="120"/>
      <c r="W405" s="120"/>
      <c r="X405" s="120"/>
      <c r="Y405" s="120"/>
      <c r="Z405" s="120"/>
      <c r="AA405" s="120"/>
      <c r="AB405" s="960"/>
      <c r="AC405" s="120"/>
      <c r="AD405" s="120"/>
      <c r="AE405" s="120"/>
      <c r="AF405" s="960"/>
      <c r="AG405" s="120"/>
      <c r="AH405" s="120"/>
      <c r="AI405" s="120"/>
    </row>
    <row r="406" spans="1:35">
      <c r="A406" s="120"/>
      <c r="B406" s="120"/>
      <c r="C406" s="120"/>
      <c r="D406" s="120"/>
      <c r="E406" s="120"/>
      <c r="F406" s="921"/>
      <c r="G406" s="921"/>
      <c r="H406" s="120"/>
      <c r="I406" s="120"/>
      <c r="J406" s="120"/>
      <c r="K406" s="120"/>
      <c r="L406" s="120"/>
      <c r="M406" s="120"/>
      <c r="N406" s="120"/>
      <c r="O406" s="120"/>
      <c r="P406" s="120"/>
      <c r="Q406" s="120"/>
      <c r="R406" s="120"/>
      <c r="S406" s="120"/>
      <c r="T406" s="120"/>
      <c r="U406" s="120"/>
      <c r="V406" s="120"/>
      <c r="W406" s="120"/>
      <c r="X406" s="120"/>
      <c r="Y406" s="120"/>
      <c r="Z406" s="120"/>
      <c r="AA406" s="120"/>
      <c r="AB406" s="960"/>
      <c r="AC406" s="120"/>
      <c r="AD406" s="120"/>
      <c r="AE406" s="120"/>
      <c r="AF406" s="960"/>
      <c r="AG406" s="120"/>
      <c r="AH406" s="120"/>
      <c r="AI406" s="120"/>
    </row>
    <row r="407" spans="1:35">
      <c r="A407" s="120"/>
      <c r="B407" s="120"/>
      <c r="C407" s="120"/>
      <c r="D407" s="120"/>
      <c r="E407" s="120"/>
      <c r="F407" s="921"/>
      <c r="G407" s="921"/>
      <c r="H407" s="120"/>
      <c r="I407" s="120"/>
      <c r="J407" s="120"/>
      <c r="K407" s="120"/>
      <c r="L407" s="120"/>
      <c r="M407" s="120"/>
      <c r="N407" s="120"/>
      <c r="O407" s="120"/>
      <c r="P407" s="120"/>
      <c r="Q407" s="120"/>
      <c r="R407" s="120"/>
      <c r="S407" s="120"/>
      <c r="T407" s="120"/>
      <c r="U407" s="120"/>
      <c r="V407" s="120"/>
      <c r="W407" s="120"/>
      <c r="X407" s="120"/>
      <c r="Y407" s="120"/>
      <c r="Z407" s="120"/>
      <c r="AA407" s="120"/>
      <c r="AB407" s="960"/>
      <c r="AC407" s="120"/>
      <c r="AD407" s="120"/>
      <c r="AE407" s="120"/>
      <c r="AF407" s="960"/>
      <c r="AG407" s="120"/>
      <c r="AH407" s="120"/>
      <c r="AI407" s="120"/>
    </row>
    <row r="408" spans="1:35">
      <c r="A408" s="120"/>
      <c r="B408" s="120"/>
      <c r="C408" s="120"/>
      <c r="D408" s="120"/>
      <c r="E408" s="120"/>
      <c r="F408" s="921"/>
      <c r="G408" s="921"/>
      <c r="H408" s="120"/>
      <c r="I408" s="120"/>
      <c r="J408" s="120"/>
      <c r="K408" s="120"/>
      <c r="L408" s="120"/>
      <c r="M408" s="120"/>
      <c r="N408" s="120"/>
      <c r="O408" s="120"/>
      <c r="P408" s="120"/>
      <c r="Q408" s="120"/>
      <c r="R408" s="120"/>
      <c r="S408" s="120"/>
      <c r="T408" s="120"/>
      <c r="U408" s="120"/>
      <c r="V408" s="120"/>
      <c r="W408" s="120"/>
      <c r="X408" s="120"/>
      <c r="Y408" s="120"/>
      <c r="Z408" s="120"/>
      <c r="AA408" s="120"/>
      <c r="AB408" s="960"/>
      <c r="AC408" s="120"/>
      <c r="AD408" s="120"/>
      <c r="AE408" s="120"/>
      <c r="AF408" s="960"/>
      <c r="AG408" s="120"/>
      <c r="AH408" s="120"/>
      <c r="AI408" s="120"/>
    </row>
    <row r="409" spans="1:35">
      <c r="A409" s="120"/>
      <c r="B409" s="120"/>
      <c r="C409" s="120"/>
      <c r="D409" s="120"/>
      <c r="E409" s="120"/>
      <c r="F409" s="921"/>
      <c r="G409" s="921"/>
      <c r="H409" s="120"/>
      <c r="I409" s="120"/>
      <c r="J409" s="120"/>
      <c r="K409" s="120"/>
      <c r="L409" s="120"/>
      <c r="M409" s="120"/>
      <c r="N409" s="120"/>
      <c r="O409" s="120"/>
      <c r="P409" s="120"/>
      <c r="Q409" s="120"/>
      <c r="R409" s="120"/>
      <c r="S409" s="120"/>
      <c r="T409" s="120"/>
      <c r="U409" s="120"/>
      <c r="V409" s="120"/>
      <c r="W409" s="120"/>
      <c r="X409" s="120"/>
      <c r="Y409" s="120"/>
      <c r="Z409" s="120"/>
      <c r="AA409" s="120"/>
      <c r="AB409" s="960"/>
      <c r="AC409" s="120"/>
      <c r="AD409" s="120"/>
      <c r="AE409" s="120"/>
      <c r="AF409" s="960"/>
      <c r="AG409" s="120"/>
      <c r="AH409" s="120"/>
      <c r="AI409" s="120"/>
    </row>
    <row r="410" spans="1:35">
      <c r="A410" s="120"/>
      <c r="B410" s="120"/>
      <c r="C410" s="120"/>
      <c r="D410" s="120"/>
      <c r="E410" s="120"/>
      <c r="F410" s="921"/>
      <c r="G410" s="921"/>
      <c r="H410" s="120"/>
      <c r="I410" s="120"/>
      <c r="J410" s="120"/>
      <c r="K410" s="120"/>
      <c r="L410" s="120"/>
      <c r="M410" s="120"/>
      <c r="N410" s="120"/>
      <c r="O410" s="120"/>
      <c r="P410" s="120"/>
      <c r="Q410" s="120"/>
      <c r="R410" s="120"/>
      <c r="S410" s="120"/>
      <c r="T410" s="120"/>
      <c r="U410" s="120"/>
      <c r="V410" s="120"/>
      <c r="W410" s="120"/>
      <c r="X410" s="120"/>
      <c r="Y410" s="120"/>
      <c r="Z410" s="120"/>
      <c r="AA410" s="120"/>
      <c r="AB410" s="960"/>
      <c r="AC410" s="120"/>
      <c r="AD410" s="120"/>
      <c r="AE410" s="120"/>
      <c r="AF410" s="960"/>
      <c r="AG410" s="120"/>
      <c r="AH410" s="120"/>
      <c r="AI410" s="120"/>
    </row>
    <row r="411" spans="1:35">
      <c r="A411" s="120"/>
      <c r="B411" s="120"/>
      <c r="C411" s="120"/>
      <c r="D411" s="120"/>
      <c r="E411" s="120"/>
      <c r="F411" s="921"/>
      <c r="G411" s="921"/>
      <c r="H411" s="120"/>
      <c r="I411" s="120"/>
      <c r="J411" s="120"/>
      <c r="K411" s="120"/>
      <c r="L411" s="120"/>
      <c r="M411" s="120"/>
      <c r="N411" s="120"/>
      <c r="O411" s="120"/>
      <c r="P411" s="120"/>
      <c r="Q411" s="120"/>
      <c r="R411" s="120"/>
      <c r="S411" s="120"/>
      <c r="T411" s="120"/>
      <c r="U411" s="120"/>
      <c r="V411" s="120"/>
      <c r="W411" s="120"/>
      <c r="X411" s="120"/>
      <c r="Y411" s="120"/>
      <c r="Z411" s="120"/>
      <c r="AA411" s="120"/>
      <c r="AB411" s="960"/>
      <c r="AC411" s="120"/>
      <c r="AD411" s="120"/>
      <c r="AE411" s="120"/>
      <c r="AF411" s="960"/>
      <c r="AG411" s="120"/>
      <c r="AH411" s="120"/>
      <c r="AI411" s="120"/>
    </row>
    <row r="412" spans="1:35">
      <c r="A412" s="120"/>
      <c r="B412" s="120"/>
      <c r="C412" s="120"/>
      <c r="D412" s="120"/>
      <c r="E412" s="120"/>
      <c r="F412" s="921"/>
      <c r="G412" s="921"/>
      <c r="H412" s="120"/>
      <c r="I412" s="120"/>
      <c r="J412" s="120"/>
      <c r="K412" s="120"/>
      <c r="L412" s="120"/>
      <c r="M412" s="120"/>
      <c r="N412" s="120"/>
      <c r="O412" s="120"/>
      <c r="P412" s="120"/>
      <c r="Q412" s="120"/>
      <c r="R412" s="120"/>
      <c r="S412" s="120"/>
      <c r="T412" s="120"/>
      <c r="U412" s="120"/>
      <c r="V412" s="120"/>
      <c r="W412" s="120"/>
      <c r="X412" s="120"/>
      <c r="Y412" s="120"/>
      <c r="Z412" s="120"/>
      <c r="AA412" s="120"/>
      <c r="AB412" s="960"/>
      <c r="AC412" s="120"/>
      <c r="AD412" s="120"/>
      <c r="AE412" s="120"/>
      <c r="AF412" s="960"/>
      <c r="AG412" s="120"/>
      <c r="AH412" s="120"/>
      <c r="AI412" s="120"/>
    </row>
    <row r="413" spans="1:35">
      <c r="A413" s="120"/>
      <c r="B413" s="120"/>
      <c r="C413" s="120"/>
      <c r="D413" s="120"/>
      <c r="E413" s="120"/>
      <c r="F413" s="921"/>
      <c r="G413" s="921"/>
      <c r="H413" s="120"/>
      <c r="I413" s="120"/>
      <c r="J413" s="120"/>
      <c r="K413" s="120"/>
      <c r="L413" s="120"/>
      <c r="M413" s="120"/>
      <c r="N413" s="120"/>
      <c r="O413" s="120"/>
      <c r="P413" s="120"/>
      <c r="Q413" s="120"/>
      <c r="R413" s="120"/>
      <c r="S413" s="120"/>
      <c r="T413" s="120"/>
      <c r="U413" s="120"/>
      <c r="V413" s="120"/>
      <c r="W413" s="120"/>
      <c r="X413" s="120"/>
      <c r="Y413" s="120"/>
      <c r="Z413" s="120"/>
      <c r="AA413" s="120"/>
      <c r="AB413" s="960"/>
      <c r="AC413" s="120"/>
      <c r="AD413" s="120"/>
      <c r="AE413" s="120"/>
      <c r="AF413" s="960"/>
      <c r="AG413" s="120"/>
      <c r="AH413" s="120"/>
      <c r="AI413" s="120"/>
    </row>
    <row r="414" spans="1:35">
      <c r="A414" s="120"/>
      <c r="B414" s="120"/>
      <c r="C414" s="120"/>
      <c r="D414" s="120"/>
      <c r="E414" s="120"/>
      <c r="F414" s="921"/>
      <c r="G414" s="921"/>
      <c r="H414" s="120"/>
      <c r="I414" s="120"/>
      <c r="J414" s="120"/>
      <c r="K414" s="120"/>
      <c r="L414" s="120"/>
      <c r="M414" s="120"/>
      <c r="N414" s="120"/>
      <c r="O414" s="120"/>
      <c r="P414" s="120"/>
      <c r="Q414" s="120"/>
      <c r="R414" s="120"/>
      <c r="S414" s="120"/>
      <c r="T414" s="120"/>
      <c r="U414" s="120"/>
      <c r="V414" s="120"/>
      <c r="W414" s="120"/>
      <c r="X414" s="120"/>
      <c r="Y414" s="120"/>
      <c r="Z414" s="120"/>
      <c r="AA414" s="120"/>
      <c r="AB414" s="960"/>
      <c r="AC414" s="120"/>
      <c r="AD414" s="120"/>
      <c r="AE414" s="120"/>
      <c r="AF414" s="960"/>
      <c r="AG414" s="120"/>
      <c r="AH414" s="120"/>
      <c r="AI414" s="120"/>
    </row>
    <row r="415" spans="1:35">
      <c r="A415" s="120"/>
      <c r="B415" s="120"/>
      <c r="C415" s="120"/>
      <c r="D415" s="120"/>
      <c r="E415" s="120"/>
      <c r="F415" s="921"/>
      <c r="G415" s="921"/>
      <c r="H415" s="120"/>
      <c r="I415" s="120"/>
      <c r="J415" s="120"/>
      <c r="K415" s="120"/>
      <c r="L415" s="120"/>
      <c r="M415" s="120"/>
      <c r="N415" s="120"/>
      <c r="O415" s="120"/>
      <c r="P415" s="120"/>
      <c r="Q415" s="120"/>
      <c r="R415" s="120"/>
      <c r="S415" s="120"/>
      <c r="T415" s="120"/>
      <c r="U415" s="120"/>
      <c r="V415" s="120"/>
      <c r="W415" s="120"/>
      <c r="X415" s="120"/>
      <c r="Y415" s="120"/>
      <c r="Z415" s="120"/>
      <c r="AA415" s="120"/>
      <c r="AB415" s="960"/>
      <c r="AC415" s="120"/>
      <c r="AD415" s="120"/>
      <c r="AE415" s="120"/>
      <c r="AF415" s="960"/>
      <c r="AG415" s="120"/>
      <c r="AH415" s="120"/>
      <c r="AI415" s="120"/>
    </row>
    <row r="416" spans="1:35">
      <c r="A416" s="120"/>
      <c r="B416" s="120"/>
      <c r="C416" s="120"/>
      <c r="D416" s="120"/>
      <c r="E416" s="120"/>
      <c r="F416" s="921"/>
      <c r="G416" s="921"/>
      <c r="H416" s="120"/>
      <c r="I416" s="120"/>
      <c r="J416" s="120"/>
      <c r="K416" s="120"/>
      <c r="L416" s="120"/>
      <c r="M416" s="120"/>
      <c r="N416" s="120"/>
      <c r="O416" s="120"/>
      <c r="P416" s="120"/>
      <c r="Q416" s="120"/>
      <c r="R416" s="120"/>
      <c r="S416" s="120"/>
      <c r="T416" s="120"/>
      <c r="U416" s="120"/>
      <c r="V416" s="120"/>
      <c r="W416" s="120"/>
      <c r="X416" s="120"/>
      <c r="Y416" s="120"/>
      <c r="Z416" s="120"/>
      <c r="AA416" s="120"/>
      <c r="AB416" s="960"/>
      <c r="AC416" s="120"/>
      <c r="AD416" s="120"/>
      <c r="AE416" s="120"/>
      <c r="AF416" s="960"/>
      <c r="AG416" s="120"/>
      <c r="AH416" s="120"/>
      <c r="AI416" s="120"/>
    </row>
    <row r="417" spans="1:35">
      <c r="A417" s="120"/>
      <c r="B417" s="120"/>
      <c r="C417" s="120"/>
      <c r="D417" s="120"/>
      <c r="E417" s="120"/>
      <c r="F417" s="921"/>
      <c r="G417" s="921"/>
      <c r="H417" s="120"/>
      <c r="I417" s="120"/>
      <c r="J417" s="120"/>
      <c r="K417" s="120"/>
      <c r="L417" s="120"/>
      <c r="M417" s="120"/>
      <c r="N417" s="120"/>
      <c r="O417" s="120"/>
      <c r="P417" s="120"/>
      <c r="Q417" s="120"/>
      <c r="R417" s="120"/>
      <c r="S417" s="120"/>
      <c r="T417" s="120"/>
      <c r="U417" s="120"/>
      <c r="V417" s="120"/>
      <c r="W417" s="120"/>
      <c r="X417" s="120"/>
      <c r="Y417" s="120"/>
      <c r="Z417" s="120"/>
      <c r="AA417" s="120"/>
      <c r="AB417" s="960"/>
      <c r="AC417" s="120"/>
      <c r="AD417" s="120"/>
      <c r="AE417" s="120"/>
      <c r="AF417" s="960"/>
      <c r="AG417" s="120"/>
      <c r="AH417" s="120"/>
      <c r="AI417" s="120"/>
    </row>
    <row r="418" spans="1:35">
      <c r="A418" s="120"/>
      <c r="B418" s="120"/>
      <c r="C418" s="120"/>
      <c r="D418" s="120"/>
      <c r="E418" s="120"/>
      <c r="F418" s="921"/>
      <c r="G418" s="921"/>
      <c r="H418" s="120"/>
      <c r="I418" s="120"/>
      <c r="J418" s="120"/>
      <c r="K418" s="120"/>
      <c r="L418" s="120"/>
      <c r="M418" s="120"/>
      <c r="N418" s="120"/>
      <c r="O418" s="120"/>
      <c r="P418" s="120"/>
      <c r="Q418" s="120"/>
      <c r="R418" s="120"/>
      <c r="S418" s="120"/>
      <c r="T418" s="120"/>
      <c r="U418" s="120"/>
      <c r="V418" s="120"/>
      <c r="W418" s="120"/>
      <c r="X418" s="120"/>
      <c r="Y418" s="120"/>
      <c r="Z418" s="120"/>
      <c r="AA418" s="120"/>
      <c r="AB418" s="960"/>
      <c r="AC418" s="120"/>
      <c r="AD418" s="120"/>
      <c r="AE418" s="120"/>
      <c r="AF418" s="960"/>
      <c r="AG418" s="120"/>
      <c r="AH418" s="120"/>
      <c r="AI418" s="120"/>
    </row>
    <row r="419" spans="1:35">
      <c r="A419" s="120"/>
      <c r="B419" s="120"/>
      <c r="C419" s="120"/>
      <c r="D419" s="120"/>
      <c r="E419" s="120"/>
      <c r="F419" s="921"/>
      <c r="G419" s="921"/>
      <c r="H419" s="120"/>
      <c r="I419" s="120"/>
      <c r="J419" s="120"/>
      <c r="K419" s="120"/>
      <c r="L419" s="120"/>
      <c r="M419" s="120"/>
      <c r="N419" s="120"/>
      <c r="O419" s="120"/>
      <c r="P419" s="120"/>
      <c r="Q419" s="120"/>
      <c r="R419" s="120"/>
      <c r="S419" s="120"/>
      <c r="T419" s="120"/>
      <c r="U419" s="120"/>
      <c r="V419" s="120"/>
      <c r="W419" s="120"/>
      <c r="X419" s="120"/>
      <c r="Y419" s="120"/>
      <c r="Z419" s="120"/>
      <c r="AA419" s="120"/>
      <c r="AB419" s="960"/>
      <c r="AC419" s="120"/>
      <c r="AD419" s="120"/>
      <c r="AE419" s="120"/>
      <c r="AF419" s="960"/>
      <c r="AG419" s="120"/>
      <c r="AH419" s="120"/>
      <c r="AI419" s="120"/>
    </row>
    <row r="420" spans="1:35">
      <c r="A420" s="120"/>
      <c r="B420" s="120"/>
      <c r="C420" s="120"/>
      <c r="D420" s="120"/>
      <c r="E420" s="120"/>
      <c r="F420" s="921"/>
      <c r="G420" s="921"/>
      <c r="H420" s="120"/>
      <c r="I420" s="120"/>
      <c r="J420" s="120"/>
      <c r="K420" s="120"/>
      <c r="L420" s="120"/>
      <c r="M420" s="120"/>
      <c r="N420" s="120"/>
      <c r="O420" s="120"/>
      <c r="P420" s="120"/>
      <c r="Q420" s="120"/>
      <c r="R420" s="120"/>
      <c r="S420" s="120"/>
      <c r="T420" s="120"/>
      <c r="U420" s="120"/>
      <c r="V420" s="120"/>
      <c r="W420" s="120"/>
      <c r="X420" s="120"/>
      <c r="Y420" s="120"/>
      <c r="Z420" s="120"/>
      <c r="AA420" s="120"/>
      <c r="AB420" s="960"/>
      <c r="AC420" s="120"/>
      <c r="AD420" s="120"/>
      <c r="AE420" s="120"/>
      <c r="AF420" s="960"/>
      <c r="AG420" s="120"/>
      <c r="AH420" s="120"/>
      <c r="AI420" s="120"/>
    </row>
    <row r="421" spans="1:35">
      <c r="A421" s="120"/>
      <c r="B421" s="120"/>
      <c r="C421" s="120"/>
      <c r="D421" s="120"/>
      <c r="E421" s="120"/>
      <c r="F421" s="921"/>
      <c r="G421" s="921"/>
      <c r="H421" s="120"/>
      <c r="I421" s="120"/>
      <c r="J421" s="120"/>
      <c r="K421" s="120"/>
      <c r="L421" s="120"/>
      <c r="M421" s="120"/>
      <c r="N421" s="120"/>
      <c r="O421" s="120"/>
      <c r="P421" s="120"/>
      <c r="Q421" s="120"/>
      <c r="R421" s="120"/>
      <c r="S421" s="120"/>
      <c r="T421" s="120"/>
      <c r="U421" s="120"/>
      <c r="V421" s="120"/>
      <c r="W421" s="120"/>
      <c r="X421" s="120"/>
      <c r="Y421" s="120"/>
      <c r="Z421" s="120"/>
      <c r="AA421" s="120"/>
      <c r="AB421" s="960"/>
      <c r="AC421" s="120"/>
      <c r="AD421" s="120"/>
      <c r="AE421" s="120"/>
      <c r="AF421" s="960"/>
      <c r="AG421" s="120"/>
      <c r="AH421" s="120"/>
      <c r="AI421" s="120"/>
    </row>
    <row r="422" spans="1:35">
      <c r="A422" s="120"/>
      <c r="B422" s="120"/>
      <c r="C422" s="120"/>
      <c r="D422" s="120"/>
      <c r="E422" s="120"/>
      <c r="F422" s="921"/>
      <c r="G422" s="921"/>
      <c r="H422" s="120"/>
      <c r="I422" s="120"/>
      <c r="J422" s="120"/>
      <c r="K422" s="120"/>
      <c r="L422" s="120"/>
      <c r="M422" s="120"/>
      <c r="N422" s="120"/>
      <c r="O422" s="120"/>
      <c r="P422" s="120"/>
      <c r="Q422" s="120"/>
      <c r="R422" s="120"/>
      <c r="S422" s="120"/>
      <c r="T422" s="120"/>
      <c r="U422" s="120"/>
      <c r="V422" s="120"/>
      <c r="W422" s="120"/>
      <c r="X422" s="120"/>
      <c r="Y422" s="120"/>
      <c r="Z422" s="120"/>
      <c r="AA422" s="120"/>
      <c r="AB422" s="960"/>
      <c r="AC422" s="120"/>
      <c r="AD422" s="120"/>
      <c r="AE422" s="120"/>
      <c r="AF422" s="960"/>
      <c r="AG422" s="120"/>
      <c r="AH422" s="120"/>
      <c r="AI422" s="120"/>
    </row>
    <row r="423" spans="1:35">
      <c r="A423" s="120"/>
      <c r="B423" s="120"/>
      <c r="C423" s="120"/>
      <c r="D423" s="120"/>
      <c r="E423" s="120"/>
      <c r="F423" s="921"/>
      <c r="G423" s="921"/>
      <c r="H423" s="120"/>
      <c r="I423" s="120"/>
      <c r="J423" s="120"/>
      <c r="K423" s="120"/>
      <c r="L423" s="120"/>
      <c r="M423" s="120"/>
      <c r="N423" s="120"/>
      <c r="O423" s="120"/>
      <c r="P423" s="120"/>
      <c r="Q423" s="120"/>
      <c r="R423" s="120"/>
      <c r="S423" s="120"/>
      <c r="T423" s="120"/>
      <c r="U423" s="120"/>
      <c r="V423" s="120"/>
      <c r="W423" s="120"/>
      <c r="X423" s="120"/>
      <c r="Y423" s="120"/>
      <c r="Z423" s="120"/>
      <c r="AA423" s="120"/>
      <c r="AB423" s="960"/>
      <c r="AC423" s="120"/>
      <c r="AD423" s="120"/>
      <c r="AE423" s="120"/>
      <c r="AF423" s="960"/>
      <c r="AG423" s="120"/>
      <c r="AH423" s="120"/>
      <c r="AI423" s="120"/>
    </row>
    <row r="424" spans="1:35">
      <c r="A424" s="120"/>
      <c r="B424" s="120"/>
      <c r="C424" s="120"/>
      <c r="D424" s="120"/>
      <c r="E424" s="120"/>
      <c r="F424" s="921"/>
      <c r="G424" s="921"/>
      <c r="H424" s="120"/>
      <c r="I424" s="120"/>
      <c r="J424" s="120"/>
      <c r="K424" s="120"/>
      <c r="L424" s="120"/>
      <c r="M424" s="120"/>
      <c r="N424" s="120"/>
      <c r="O424" s="120"/>
      <c r="P424" s="120"/>
      <c r="Q424" s="120"/>
      <c r="R424" s="120"/>
      <c r="S424" s="120"/>
      <c r="T424" s="120"/>
      <c r="U424" s="120"/>
      <c r="V424" s="120"/>
      <c r="W424" s="120"/>
      <c r="X424" s="120"/>
      <c r="Y424" s="120"/>
      <c r="Z424" s="120"/>
      <c r="AA424" s="120"/>
      <c r="AB424" s="960"/>
      <c r="AC424" s="120"/>
      <c r="AD424" s="120"/>
      <c r="AE424" s="120"/>
      <c r="AF424" s="960"/>
      <c r="AG424" s="120"/>
      <c r="AH424" s="120"/>
      <c r="AI424" s="120"/>
    </row>
    <row r="425" spans="1:35">
      <c r="A425" s="120"/>
      <c r="B425" s="120"/>
      <c r="C425" s="120"/>
      <c r="D425" s="120"/>
      <c r="E425" s="120"/>
      <c r="F425" s="921"/>
      <c r="G425" s="921"/>
      <c r="H425" s="120"/>
      <c r="I425" s="120"/>
      <c r="J425" s="120"/>
      <c r="K425" s="120"/>
      <c r="L425" s="120"/>
      <c r="M425" s="120"/>
      <c r="N425" s="120"/>
      <c r="O425" s="120"/>
      <c r="P425" s="120"/>
      <c r="Q425" s="120"/>
      <c r="R425" s="120"/>
      <c r="S425" s="120"/>
      <c r="T425" s="120"/>
      <c r="U425" s="120"/>
      <c r="V425" s="120"/>
      <c r="W425" s="120"/>
      <c r="X425" s="120"/>
      <c r="Y425" s="120"/>
      <c r="Z425" s="120"/>
      <c r="AA425" s="120"/>
      <c r="AB425" s="960"/>
      <c r="AC425" s="120"/>
      <c r="AD425" s="120"/>
      <c r="AE425" s="120"/>
      <c r="AF425" s="960"/>
      <c r="AG425" s="120"/>
      <c r="AH425" s="120"/>
      <c r="AI425" s="120"/>
    </row>
    <row r="426" spans="1:35">
      <c r="A426" s="120"/>
      <c r="B426" s="120"/>
      <c r="C426" s="120"/>
      <c r="D426" s="120"/>
      <c r="E426" s="120"/>
      <c r="F426" s="921"/>
      <c r="G426" s="921"/>
      <c r="H426" s="120"/>
      <c r="I426" s="120"/>
      <c r="J426" s="120"/>
      <c r="K426" s="120"/>
      <c r="L426" s="120"/>
      <c r="M426" s="120"/>
      <c r="N426" s="120"/>
      <c r="O426" s="120"/>
      <c r="P426" s="120"/>
      <c r="Q426" s="120"/>
      <c r="R426" s="120"/>
      <c r="S426" s="120"/>
      <c r="T426" s="120"/>
      <c r="U426" s="120"/>
      <c r="V426" s="120"/>
      <c r="W426" s="120"/>
      <c r="X426" s="120"/>
      <c r="Y426" s="120"/>
      <c r="Z426" s="120"/>
      <c r="AA426" s="120"/>
      <c r="AB426" s="960"/>
      <c r="AC426" s="120"/>
      <c r="AD426" s="120"/>
      <c r="AE426" s="120"/>
      <c r="AF426" s="960"/>
      <c r="AG426" s="120"/>
      <c r="AH426" s="120"/>
      <c r="AI426" s="120"/>
    </row>
    <row r="427" spans="1:35">
      <c r="A427" s="120"/>
      <c r="B427" s="120"/>
      <c r="C427" s="120"/>
      <c r="D427" s="120"/>
      <c r="E427" s="120"/>
      <c r="F427" s="921"/>
      <c r="G427" s="921"/>
      <c r="H427" s="120"/>
      <c r="I427" s="120"/>
      <c r="J427" s="120"/>
      <c r="K427" s="120"/>
      <c r="L427" s="120"/>
      <c r="M427" s="120"/>
      <c r="N427" s="120"/>
      <c r="O427" s="120"/>
      <c r="P427" s="120"/>
      <c r="Q427" s="120"/>
      <c r="R427" s="120"/>
      <c r="S427" s="120"/>
      <c r="T427" s="120"/>
      <c r="U427" s="120"/>
      <c r="V427" s="120"/>
      <c r="W427" s="120"/>
      <c r="X427" s="120"/>
      <c r="Y427" s="120"/>
      <c r="Z427" s="120"/>
      <c r="AA427" s="120"/>
      <c r="AB427" s="960"/>
      <c r="AC427" s="120"/>
      <c r="AD427" s="120"/>
      <c r="AE427" s="120"/>
      <c r="AF427" s="960"/>
      <c r="AG427" s="120"/>
      <c r="AH427" s="120"/>
      <c r="AI427" s="120"/>
    </row>
    <row r="428" spans="1:35">
      <c r="A428" s="120"/>
      <c r="B428" s="120"/>
      <c r="C428" s="120"/>
      <c r="D428" s="120"/>
      <c r="E428" s="120"/>
      <c r="F428" s="921"/>
      <c r="G428" s="921"/>
      <c r="H428" s="120"/>
      <c r="I428" s="120"/>
      <c r="J428" s="120"/>
      <c r="K428" s="120"/>
      <c r="L428" s="120"/>
      <c r="M428" s="120"/>
      <c r="N428" s="120"/>
      <c r="O428" s="120"/>
      <c r="P428" s="120"/>
      <c r="Q428" s="120"/>
      <c r="R428" s="120"/>
      <c r="S428" s="120"/>
      <c r="T428" s="120"/>
      <c r="U428" s="120"/>
      <c r="V428" s="120"/>
      <c r="W428" s="120"/>
      <c r="X428" s="120"/>
      <c r="Y428" s="120"/>
      <c r="Z428" s="120"/>
      <c r="AA428" s="120"/>
      <c r="AB428" s="960"/>
      <c r="AC428" s="120"/>
      <c r="AD428" s="120"/>
      <c r="AE428" s="120"/>
      <c r="AF428" s="960"/>
      <c r="AG428" s="120"/>
      <c r="AH428" s="120"/>
      <c r="AI428" s="120"/>
    </row>
    <row r="429" spans="1:35">
      <c r="A429" s="120"/>
      <c r="B429" s="120"/>
      <c r="C429" s="120"/>
      <c r="D429" s="120"/>
      <c r="E429" s="120"/>
      <c r="F429" s="921"/>
      <c r="G429" s="921"/>
      <c r="H429" s="120"/>
      <c r="I429" s="120"/>
      <c r="J429" s="120"/>
      <c r="K429" s="120"/>
      <c r="L429" s="120"/>
      <c r="M429" s="120"/>
      <c r="N429" s="120"/>
      <c r="O429" s="120"/>
      <c r="P429" s="120"/>
      <c r="Q429" s="120"/>
      <c r="R429" s="120"/>
      <c r="S429" s="120"/>
      <c r="T429" s="120"/>
      <c r="U429" s="120"/>
      <c r="V429" s="120"/>
      <c r="W429" s="120"/>
      <c r="X429" s="120"/>
      <c r="Y429" s="120"/>
      <c r="Z429" s="120"/>
      <c r="AA429" s="120"/>
      <c r="AB429" s="960"/>
      <c r="AC429" s="120"/>
      <c r="AD429" s="120"/>
      <c r="AE429" s="120"/>
      <c r="AF429" s="960"/>
      <c r="AG429" s="120"/>
      <c r="AH429" s="120"/>
      <c r="AI429" s="120"/>
    </row>
    <row r="430" spans="1:35">
      <c r="A430" s="120"/>
      <c r="B430" s="120"/>
      <c r="C430" s="120"/>
      <c r="D430" s="120"/>
      <c r="E430" s="120"/>
      <c r="F430" s="921"/>
      <c r="G430" s="921"/>
      <c r="H430" s="120"/>
      <c r="I430" s="120"/>
      <c r="J430" s="120"/>
      <c r="K430" s="120"/>
      <c r="L430" s="120"/>
      <c r="M430" s="120"/>
      <c r="N430" s="120"/>
      <c r="O430" s="120"/>
      <c r="P430" s="120"/>
      <c r="Q430" s="120"/>
      <c r="R430" s="120"/>
      <c r="S430" s="120"/>
      <c r="T430" s="120"/>
      <c r="U430" s="120"/>
      <c r="V430" s="120"/>
      <c r="W430" s="120"/>
      <c r="X430" s="120"/>
      <c r="Y430" s="120"/>
      <c r="Z430" s="120"/>
      <c r="AA430" s="120"/>
      <c r="AB430" s="960"/>
      <c r="AC430" s="120"/>
      <c r="AD430" s="120"/>
      <c r="AE430" s="120"/>
      <c r="AF430" s="960"/>
      <c r="AG430" s="120"/>
      <c r="AH430" s="120"/>
      <c r="AI430" s="120"/>
    </row>
    <row r="431" spans="1:35">
      <c r="A431" s="120"/>
      <c r="B431" s="120"/>
      <c r="C431" s="120"/>
      <c r="D431" s="120"/>
      <c r="E431" s="120"/>
      <c r="F431" s="921"/>
      <c r="G431" s="921"/>
      <c r="H431" s="120"/>
      <c r="I431" s="120"/>
      <c r="J431" s="120"/>
      <c r="K431" s="120"/>
      <c r="L431" s="120"/>
      <c r="M431" s="120"/>
      <c r="N431" s="120"/>
      <c r="O431" s="120"/>
      <c r="P431" s="120"/>
      <c r="Q431" s="120"/>
      <c r="R431" s="120"/>
      <c r="S431" s="120"/>
      <c r="T431" s="120"/>
      <c r="U431" s="120"/>
      <c r="V431" s="120"/>
      <c r="W431" s="120"/>
      <c r="X431" s="120"/>
      <c r="Y431" s="120"/>
      <c r="Z431" s="120"/>
      <c r="AA431" s="120"/>
      <c r="AB431" s="960"/>
      <c r="AC431" s="120"/>
      <c r="AD431" s="120"/>
      <c r="AE431" s="120"/>
      <c r="AF431" s="960"/>
      <c r="AG431" s="120"/>
      <c r="AH431" s="120"/>
      <c r="AI431" s="120"/>
    </row>
    <row r="432" spans="1:35">
      <c r="A432" s="120"/>
      <c r="B432" s="120"/>
      <c r="C432" s="120"/>
      <c r="D432" s="120"/>
      <c r="E432" s="120"/>
      <c r="F432" s="921"/>
      <c r="G432" s="921"/>
      <c r="H432" s="120"/>
      <c r="I432" s="120"/>
      <c r="J432" s="120"/>
      <c r="K432" s="120"/>
      <c r="L432" s="120"/>
      <c r="M432" s="120"/>
      <c r="N432" s="120"/>
      <c r="O432" s="120"/>
      <c r="P432" s="120"/>
      <c r="Q432" s="120"/>
      <c r="R432" s="120"/>
      <c r="S432" s="120"/>
      <c r="T432" s="120"/>
      <c r="U432" s="120"/>
      <c r="V432" s="120"/>
      <c r="W432" s="120"/>
      <c r="X432" s="120"/>
      <c r="Y432" s="120"/>
      <c r="Z432" s="120"/>
      <c r="AA432" s="120"/>
      <c r="AB432" s="960"/>
      <c r="AC432" s="120"/>
      <c r="AD432" s="120"/>
      <c r="AE432" s="120"/>
      <c r="AF432" s="960"/>
      <c r="AG432" s="120"/>
      <c r="AH432" s="120"/>
      <c r="AI432" s="120"/>
    </row>
    <row r="433" spans="1:35">
      <c r="A433" s="120"/>
      <c r="B433" s="120"/>
      <c r="C433" s="120"/>
      <c r="D433" s="120"/>
      <c r="E433" s="120"/>
      <c r="F433" s="921"/>
      <c r="G433" s="921"/>
      <c r="H433" s="120"/>
      <c r="I433" s="120"/>
      <c r="J433" s="120"/>
      <c r="K433" s="120"/>
      <c r="L433" s="120"/>
      <c r="M433" s="120"/>
      <c r="N433" s="120"/>
      <c r="O433" s="120"/>
      <c r="P433" s="120"/>
      <c r="Q433" s="120"/>
      <c r="R433" s="120"/>
      <c r="S433" s="120"/>
      <c r="T433" s="120"/>
      <c r="U433" s="120"/>
      <c r="V433" s="120"/>
      <c r="W433" s="120"/>
      <c r="X433" s="120"/>
      <c r="Y433" s="120"/>
      <c r="Z433" s="120"/>
      <c r="AA433" s="120"/>
      <c r="AB433" s="960"/>
      <c r="AC433" s="120"/>
      <c r="AD433" s="120"/>
      <c r="AE433" s="120"/>
      <c r="AF433" s="960"/>
      <c r="AG433" s="120"/>
      <c r="AH433" s="120"/>
      <c r="AI433" s="120"/>
    </row>
    <row r="434" spans="1:35">
      <c r="A434" s="120"/>
      <c r="B434" s="120"/>
      <c r="C434" s="120"/>
      <c r="D434" s="120"/>
      <c r="E434" s="120"/>
      <c r="F434" s="921"/>
      <c r="G434" s="921"/>
      <c r="H434" s="120"/>
      <c r="I434" s="120"/>
      <c r="J434" s="120"/>
      <c r="K434" s="120"/>
      <c r="L434" s="120"/>
      <c r="M434" s="120"/>
      <c r="N434" s="120"/>
      <c r="O434" s="120"/>
      <c r="P434" s="120"/>
      <c r="Q434" s="120"/>
      <c r="R434" s="120"/>
      <c r="S434" s="120"/>
      <c r="T434" s="120"/>
      <c r="U434" s="120"/>
      <c r="V434" s="120"/>
      <c r="W434" s="120"/>
      <c r="X434" s="120"/>
      <c r="Y434" s="120"/>
      <c r="Z434" s="120"/>
      <c r="AA434" s="120"/>
      <c r="AB434" s="960"/>
      <c r="AC434" s="120"/>
      <c r="AD434" s="120"/>
      <c r="AE434" s="120"/>
      <c r="AF434" s="960"/>
      <c r="AG434" s="120"/>
      <c r="AH434" s="120"/>
      <c r="AI434" s="120"/>
    </row>
    <row r="435" spans="1:35">
      <c r="A435" s="120"/>
      <c r="B435" s="120"/>
      <c r="C435" s="120"/>
      <c r="D435" s="120"/>
      <c r="E435" s="120"/>
      <c r="F435" s="921"/>
      <c r="G435" s="921"/>
      <c r="H435" s="120"/>
      <c r="I435" s="120"/>
      <c r="J435" s="120"/>
      <c r="K435" s="120"/>
      <c r="L435" s="120"/>
      <c r="M435" s="120"/>
      <c r="N435" s="120"/>
      <c r="O435" s="120"/>
      <c r="P435" s="120"/>
      <c r="Q435" s="120"/>
      <c r="R435" s="120"/>
      <c r="S435" s="120"/>
      <c r="T435" s="120"/>
      <c r="U435" s="120"/>
      <c r="V435" s="120"/>
      <c r="W435" s="120"/>
      <c r="X435" s="120"/>
      <c r="Y435" s="120"/>
      <c r="Z435" s="120"/>
      <c r="AA435" s="120"/>
      <c r="AB435" s="960"/>
      <c r="AC435" s="120"/>
      <c r="AD435" s="120"/>
      <c r="AE435" s="120"/>
      <c r="AF435" s="960"/>
      <c r="AG435" s="120"/>
      <c r="AH435" s="120"/>
      <c r="AI435" s="120"/>
    </row>
    <row r="436" spans="1:35">
      <c r="A436" s="120"/>
      <c r="B436" s="120"/>
      <c r="C436" s="120"/>
      <c r="D436" s="120"/>
      <c r="E436" s="120"/>
      <c r="F436" s="921"/>
      <c r="G436" s="921"/>
      <c r="H436" s="120"/>
      <c r="I436" s="120"/>
      <c r="J436" s="120"/>
      <c r="K436" s="120"/>
      <c r="L436" s="120"/>
      <c r="M436" s="120"/>
      <c r="N436" s="120"/>
      <c r="O436" s="120"/>
      <c r="P436" s="120"/>
      <c r="Q436" s="120"/>
      <c r="R436" s="120"/>
      <c r="S436" s="120"/>
      <c r="T436" s="120"/>
      <c r="U436" s="120"/>
      <c r="V436" s="120"/>
      <c r="W436" s="120"/>
      <c r="X436" s="120"/>
      <c r="Y436" s="120"/>
      <c r="Z436" s="120"/>
      <c r="AA436" s="120"/>
      <c r="AB436" s="960"/>
      <c r="AC436" s="120"/>
      <c r="AD436" s="120"/>
      <c r="AE436" s="120"/>
      <c r="AF436" s="960"/>
      <c r="AG436" s="120"/>
      <c r="AH436" s="120"/>
      <c r="AI436" s="120"/>
    </row>
    <row r="437" spans="1:35">
      <c r="A437" s="120"/>
      <c r="B437" s="120"/>
      <c r="C437" s="120"/>
      <c r="D437" s="120"/>
      <c r="E437" s="120"/>
      <c r="F437" s="921"/>
      <c r="G437" s="921"/>
      <c r="H437" s="120"/>
      <c r="I437" s="120"/>
      <c r="J437" s="120"/>
      <c r="K437" s="120"/>
      <c r="L437" s="120"/>
      <c r="M437" s="120"/>
      <c r="N437" s="120"/>
      <c r="O437" s="120"/>
      <c r="P437" s="120"/>
      <c r="Q437" s="120"/>
      <c r="R437" s="120"/>
      <c r="S437" s="120"/>
      <c r="T437" s="120"/>
      <c r="U437" s="120"/>
      <c r="V437" s="120"/>
      <c r="W437" s="120"/>
      <c r="X437" s="120"/>
      <c r="Y437" s="120"/>
      <c r="Z437" s="120"/>
      <c r="AA437" s="120"/>
      <c r="AB437" s="960"/>
      <c r="AC437" s="120"/>
      <c r="AD437" s="120"/>
      <c r="AE437" s="120"/>
      <c r="AF437" s="960"/>
      <c r="AG437" s="120"/>
      <c r="AH437" s="120"/>
      <c r="AI437" s="120"/>
    </row>
    <row r="438" spans="1:35">
      <c r="A438" s="120"/>
      <c r="B438" s="120"/>
      <c r="C438" s="120"/>
      <c r="D438" s="120"/>
      <c r="E438" s="120"/>
      <c r="F438" s="921"/>
      <c r="G438" s="921"/>
      <c r="H438" s="120"/>
      <c r="I438" s="120"/>
      <c r="J438" s="120"/>
      <c r="K438" s="120"/>
      <c r="L438" s="120"/>
      <c r="M438" s="120"/>
      <c r="N438" s="120"/>
      <c r="O438" s="120"/>
      <c r="P438" s="120"/>
      <c r="Q438" s="120"/>
      <c r="R438" s="120"/>
      <c r="S438" s="120"/>
      <c r="T438" s="120"/>
      <c r="U438" s="120"/>
      <c r="V438" s="120"/>
      <c r="W438" s="120"/>
      <c r="X438" s="120"/>
      <c r="Y438" s="120"/>
      <c r="Z438" s="120"/>
      <c r="AA438" s="120"/>
      <c r="AB438" s="960"/>
      <c r="AC438" s="120"/>
      <c r="AD438" s="120"/>
      <c r="AE438" s="120"/>
      <c r="AF438" s="960"/>
      <c r="AG438" s="120"/>
      <c r="AH438" s="120"/>
      <c r="AI438" s="120"/>
    </row>
    <row r="439" spans="1:35">
      <c r="A439" s="120"/>
      <c r="B439" s="120"/>
      <c r="C439" s="120"/>
      <c r="D439" s="120"/>
      <c r="E439" s="120"/>
      <c r="F439" s="921"/>
      <c r="G439" s="921"/>
      <c r="H439" s="120"/>
      <c r="I439" s="120"/>
      <c r="J439" s="120"/>
      <c r="K439" s="120"/>
      <c r="L439" s="120"/>
      <c r="M439" s="120"/>
      <c r="N439" s="120"/>
      <c r="O439" s="120"/>
      <c r="P439" s="120"/>
      <c r="Q439" s="120"/>
      <c r="R439" s="120"/>
      <c r="S439" s="120"/>
      <c r="T439" s="120"/>
      <c r="U439" s="120"/>
      <c r="V439" s="120"/>
      <c r="W439" s="120"/>
      <c r="X439" s="120"/>
      <c r="Y439" s="120"/>
      <c r="Z439" s="120"/>
      <c r="AA439" s="120"/>
      <c r="AB439" s="960"/>
      <c r="AC439" s="120"/>
      <c r="AD439" s="120"/>
      <c r="AE439" s="120"/>
      <c r="AF439" s="960"/>
      <c r="AG439" s="120"/>
      <c r="AH439" s="120"/>
      <c r="AI439" s="120"/>
    </row>
    <row r="440" spans="1:35">
      <c r="A440" s="120"/>
      <c r="B440" s="120"/>
      <c r="C440" s="120"/>
      <c r="D440" s="120"/>
      <c r="E440" s="120"/>
      <c r="F440" s="921"/>
      <c r="G440" s="921"/>
      <c r="H440" s="120"/>
      <c r="I440" s="120"/>
      <c r="J440" s="120"/>
      <c r="K440" s="120"/>
      <c r="L440" s="120"/>
      <c r="M440" s="120"/>
      <c r="N440" s="120"/>
      <c r="O440" s="120"/>
      <c r="P440" s="120"/>
      <c r="Q440" s="120"/>
      <c r="R440" s="120"/>
      <c r="S440" s="120"/>
      <c r="T440" s="120"/>
      <c r="U440" s="120"/>
      <c r="V440" s="120"/>
      <c r="W440" s="120"/>
      <c r="X440" s="120"/>
      <c r="Y440" s="120"/>
      <c r="Z440" s="120"/>
      <c r="AA440" s="120"/>
      <c r="AB440" s="960"/>
      <c r="AC440" s="120"/>
      <c r="AD440" s="120"/>
      <c r="AE440" s="120"/>
      <c r="AF440" s="960"/>
      <c r="AG440" s="120"/>
      <c r="AH440" s="120"/>
      <c r="AI440" s="120"/>
    </row>
    <row r="441" spans="1:35">
      <c r="A441" s="120"/>
      <c r="B441" s="120"/>
      <c r="C441" s="120"/>
      <c r="D441" s="120"/>
      <c r="E441" s="120"/>
      <c r="F441" s="921"/>
      <c r="G441" s="921"/>
      <c r="H441" s="120"/>
      <c r="I441" s="120"/>
      <c r="J441" s="120"/>
      <c r="K441" s="120"/>
      <c r="L441" s="120"/>
      <c r="M441" s="120"/>
      <c r="N441" s="120"/>
      <c r="O441" s="120"/>
      <c r="P441" s="120"/>
      <c r="Q441" s="120"/>
      <c r="R441" s="120"/>
      <c r="S441" s="120"/>
      <c r="T441" s="120"/>
      <c r="U441" s="120"/>
      <c r="V441" s="120"/>
      <c r="W441" s="120"/>
      <c r="X441" s="120"/>
      <c r="Y441" s="120"/>
      <c r="Z441" s="120"/>
      <c r="AA441" s="120"/>
      <c r="AB441" s="960"/>
      <c r="AC441" s="120"/>
      <c r="AD441" s="120"/>
      <c r="AE441" s="120"/>
      <c r="AF441" s="960"/>
      <c r="AG441" s="120"/>
      <c r="AH441" s="120"/>
      <c r="AI441" s="120"/>
    </row>
    <row r="442" spans="1:35">
      <c r="A442" s="120"/>
      <c r="B442" s="120"/>
      <c r="C442" s="120"/>
      <c r="D442" s="120"/>
      <c r="E442" s="120"/>
      <c r="F442" s="921"/>
      <c r="G442" s="921"/>
      <c r="H442" s="120"/>
      <c r="I442" s="120"/>
      <c r="J442" s="120"/>
      <c r="K442" s="120"/>
      <c r="L442" s="120"/>
      <c r="M442" s="120"/>
      <c r="N442" s="120"/>
      <c r="O442" s="120"/>
      <c r="P442" s="120"/>
      <c r="Q442" s="120"/>
      <c r="R442" s="120"/>
      <c r="S442" s="120"/>
      <c r="T442" s="120"/>
      <c r="U442" s="120"/>
      <c r="V442" s="120"/>
      <c r="W442" s="120"/>
      <c r="X442" s="120"/>
      <c r="Y442" s="120"/>
      <c r="Z442" s="120"/>
      <c r="AA442" s="120"/>
      <c r="AB442" s="960"/>
      <c r="AC442" s="120"/>
      <c r="AD442" s="120"/>
      <c r="AE442" s="120"/>
      <c r="AF442" s="960"/>
      <c r="AG442" s="120"/>
      <c r="AH442" s="120"/>
      <c r="AI442" s="120"/>
    </row>
    <row r="443" spans="1:35">
      <c r="A443" s="120"/>
      <c r="B443" s="120"/>
      <c r="C443" s="120"/>
      <c r="D443" s="120"/>
      <c r="E443" s="120"/>
      <c r="F443" s="921"/>
      <c r="G443" s="921"/>
      <c r="H443" s="120"/>
      <c r="I443" s="120"/>
      <c r="J443" s="120"/>
      <c r="K443" s="120"/>
      <c r="L443" s="120"/>
      <c r="M443" s="120"/>
      <c r="N443" s="120"/>
      <c r="O443" s="120"/>
      <c r="P443" s="120"/>
      <c r="Q443" s="120"/>
      <c r="R443" s="120"/>
      <c r="S443" s="120"/>
      <c r="T443" s="120"/>
      <c r="U443" s="120"/>
      <c r="V443" s="120"/>
      <c r="W443" s="120"/>
      <c r="X443" s="120"/>
      <c r="Y443" s="120"/>
      <c r="Z443" s="120"/>
      <c r="AA443" s="120"/>
      <c r="AB443" s="960"/>
      <c r="AC443" s="120"/>
      <c r="AD443" s="120"/>
      <c r="AE443" s="120"/>
      <c r="AF443" s="960"/>
      <c r="AG443" s="120"/>
      <c r="AH443" s="120"/>
      <c r="AI443" s="120"/>
    </row>
    <row r="444" spans="1:35">
      <c r="A444" s="120"/>
      <c r="B444" s="120"/>
      <c r="C444" s="120"/>
      <c r="D444" s="120"/>
      <c r="E444" s="120"/>
      <c r="F444" s="921"/>
      <c r="G444" s="921"/>
      <c r="H444" s="120"/>
      <c r="I444" s="120"/>
      <c r="J444" s="120"/>
      <c r="K444" s="120"/>
      <c r="L444" s="120"/>
      <c r="M444" s="120"/>
      <c r="N444" s="120"/>
      <c r="O444" s="120"/>
      <c r="P444" s="120"/>
      <c r="Q444" s="120"/>
      <c r="R444" s="120"/>
      <c r="S444" s="120"/>
      <c r="T444" s="120"/>
      <c r="U444" s="120"/>
      <c r="V444" s="120"/>
      <c r="W444" s="120"/>
      <c r="X444" s="120"/>
      <c r="Y444" s="120"/>
      <c r="Z444" s="120"/>
      <c r="AA444" s="120"/>
      <c r="AB444" s="960"/>
      <c r="AC444" s="120"/>
      <c r="AD444" s="120"/>
      <c r="AE444" s="120"/>
      <c r="AF444" s="960"/>
      <c r="AG444" s="120"/>
      <c r="AH444" s="120"/>
      <c r="AI444" s="120"/>
    </row>
    <row r="445" spans="1:35">
      <c r="A445" s="120"/>
      <c r="B445" s="120"/>
      <c r="C445" s="120"/>
      <c r="D445" s="120"/>
      <c r="E445" s="120"/>
      <c r="F445" s="921"/>
      <c r="G445" s="921"/>
      <c r="H445" s="120"/>
      <c r="I445" s="120"/>
      <c r="J445" s="120"/>
      <c r="K445" s="120"/>
      <c r="L445" s="120"/>
      <c r="M445" s="120"/>
      <c r="N445" s="120"/>
      <c r="O445" s="120"/>
      <c r="P445" s="120"/>
      <c r="Q445" s="120"/>
      <c r="R445" s="120"/>
      <c r="S445" s="120"/>
      <c r="T445" s="120"/>
      <c r="U445" s="120"/>
      <c r="V445" s="120"/>
      <c r="W445" s="120"/>
      <c r="X445" s="120"/>
      <c r="Y445" s="120"/>
      <c r="Z445" s="120"/>
      <c r="AA445" s="120"/>
      <c r="AB445" s="960"/>
      <c r="AC445" s="120"/>
      <c r="AD445" s="120"/>
      <c r="AE445" s="120"/>
      <c r="AF445" s="960"/>
    </row>
    <row r="446" spans="1:35">
      <c r="A446" s="120"/>
      <c r="B446" s="120"/>
      <c r="C446" s="120"/>
      <c r="D446" s="120"/>
      <c r="E446" s="120"/>
      <c r="F446" s="921"/>
      <c r="G446" s="921"/>
      <c r="H446" s="120"/>
      <c r="I446" s="120"/>
      <c r="J446" s="120"/>
      <c r="K446" s="120"/>
      <c r="L446" s="120"/>
      <c r="M446" s="120"/>
      <c r="N446" s="120"/>
      <c r="O446" s="120"/>
      <c r="P446" s="120"/>
      <c r="Q446" s="120"/>
      <c r="R446" s="120"/>
      <c r="S446" s="120"/>
      <c r="T446" s="120"/>
      <c r="U446" s="120"/>
      <c r="V446" s="120"/>
      <c r="W446" s="120"/>
      <c r="X446" s="120"/>
      <c r="Y446" s="120"/>
      <c r="Z446" s="120"/>
      <c r="AA446" s="120"/>
      <c r="AB446" s="960"/>
      <c r="AC446" s="120"/>
      <c r="AD446" s="120"/>
      <c r="AE446" s="120"/>
      <c r="AF446" s="960"/>
    </row>
    <row r="447" spans="1:35">
      <c r="A447" s="120"/>
      <c r="B447" s="120"/>
      <c r="C447" s="120"/>
      <c r="D447" s="120"/>
      <c r="E447" s="120"/>
      <c r="F447" s="921"/>
      <c r="G447" s="921"/>
      <c r="H447" s="120"/>
      <c r="I447" s="120"/>
      <c r="J447" s="120"/>
      <c r="K447" s="120"/>
      <c r="L447" s="120"/>
      <c r="M447" s="120"/>
      <c r="N447" s="120"/>
      <c r="O447" s="120"/>
      <c r="P447" s="120"/>
      <c r="Q447" s="120"/>
      <c r="R447" s="120"/>
      <c r="S447" s="120"/>
      <c r="T447" s="120"/>
      <c r="U447" s="120"/>
      <c r="V447" s="120"/>
      <c r="W447" s="120"/>
      <c r="X447" s="120"/>
      <c r="Y447" s="120"/>
      <c r="Z447" s="120"/>
      <c r="AA447" s="120"/>
      <c r="AB447" s="960"/>
      <c r="AC447" s="120"/>
      <c r="AD447" s="120"/>
      <c r="AE447" s="120"/>
      <c r="AF447" s="960"/>
    </row>
    <row r="448" spans="1:35">
      <c r="A448" s="120"/>
      <c r="B448" s="120"/>
      <c r="C448" s="120"/>
      <c r="D448" s="120"/>
      <c r="E448" s="120"/>
      <c r="F448" s="921"/>
      <c r="G448" s="921"/>
      <c r="H448" s="120"/>
      <c r="I448" s="120"/>
      <c r="J448" s="120"/>
      <c r="K448" s="120"/>
      <c r="L448" s="120"/>
      <c r="M448" s="120"/>
      <c r="N448" s="120"/>
      <c r="O448" s="120"/>
      <c r="P448" s="120"/>
      <c r="Q448" s="120"/>
      <c r="R448" s="120"/>
      <c r="S448" s="120"/>
      <c r="T448" s="120"/>
      <c r="U448" s="120"/>
      <c r="V448" s="120"/>
      <c r="W448" s="120"/>
      <c r="X448" s="120"/>
      <c r="Y448" s="120"/>
      <c r="Z448" s="120"/>
      <c r="AA448" s="120"/>
      <c r="AB448" s="960"/>
      <c r="AC448" s="120"/>
      <c r="AD448" s="120"/>
      <c r="AE448" s="120"/>
      <c r="AF448" s="960"/>
    </row>
    <row r="449" spans="1:32">
      <c r="A449" s="120"/>
      <c r="B449" s="120"/>
      <c r="C449" s="120"/>
      <c r="D449" s="120"/>
      <c r="E449" s="120"/>
      <c r="F449" s="921"/>
      <c r="G449" s="921"/>
      <c r="H449" s="120"/>
      <c r="I449" s="120"/>
      <c r="J449" s="120"/>
      <c r="K449" s="120"/>
      <c r="L449" s="120"/>
      <c r="M449" s="120"/>
      <c r="N449" s="120"/>
      <c r="O449" s="120"/>
      <c r="P449" s="120"/>
      <c r="Q449" s="120"/>
      <c r="R449" s="120"/>
      <c r="S449" s="120"/>
      <c r="T449" s="120"/>
      <c r="U449" s="120"/>
      <c r="V449" s="120"/>
      <c r="W449" s="120"/>
      <c r="X449" s="120"/>
      <c r="Y449" s="120"/>
      <c r="Z449" s="120"/>
      <c r="AA449" s="120"/>
      <c r="AB449" s="960"/>
      <c r="AC449" s="120"/>
      <c r="AD449" s="120"/>
      <c r="AE449" s="120"/>
      <c r="AF449" s="960"/>
    </row>
    <row r="450" spans="1:32">
      <c r="A450" s="120"/>
      <c r="B450" s="120"/>
      <c r="C450" s="120"/>
      <c r="D450" s="120"/>
      <c r="E450" s="120"/>
      <c r="F450" s="921"/>
      <c r="G450" s="921"/>
      <c r="H450" s="120"/>
      <c r="I450" s="120"/>
      <c r="J450" s="120"/>
      <c r="K450" s="120"/>
      <c r="L450" s="120"/>
      <c r="M450" s="120"/>
      <c r="N450" s="120"/>
      <c r="O450" s="120"/>
      <c r="P450" s="120"/>
      <c r="Q450" s="120"/>
      <c r="R450" s="120"/>
      <c r="S450" s="120"/>
      <c r="T450" s="120"/>
      <c r="U450" s="120"/>
      <c r="V450" s="120"/>
      <c r="W450" s="120"/>
      <c r="X450" s="120"/>
      <c r="Y450" s="120"/>
      <c r="Z450" s="120"/>
      <c r="AA450" s="120"/>
      <c r="AB450" s="960"/>
      <c r="AC450" s="120"/>
      <c r="AD450" s="120"/>
      <c r="AE450" s="120"/>
      <c r="AF450" s="960"/>
    </row>
    <row r="451" spans="1:32">
      <c r="A451" s="120"/>
      <c r="B451" s="120"/>
      <c r="C451" s="120"/>
      <c r="D451" s="120"/>
      <c r="E451" s="120"/>
      <c r="F451" s="921"/>
      <c r="G451" s="921"/>
      <c r="H451" s="120"/>
      <c r="I451" s="120"/>
      <c r="J451" s="120"/>
      <c r="K451" s="120"/>
      <c r="L451" s="120"/>
      <c r="M451" s="120"/>
      <c r="N451" s="120"/>
      <c r="O451" s="120"/>
      <c r="P451" s="120"/>
      <c r="Q451" s="120"/>
      <c r="R451" s="120"/>
      <c r="S451" s="120"/>
      <c r="T451" s="120"/>
      <c r="U451" s="120"/>
      <c r="V451" s="120"/>
      <c r="W451" s="120"/>
      <c r="X451" s="120"/>
      <c r="Y451" s="120"/>
      <c r="Z451" s="120"/>
      <c r="AA451" s="120"/>
      <c r="AB451" s="960"/>
      <c r="AC451" s="120"/>
      <c r="AD451" s="120"/>
      <c r="AE451" s="120"/>
      <c r="AF451" s="960"/>
    </row>
    <row r="452" spans="1:32">
      <c r="A452" s="120"/>
      <c r="B452" s="120"/>
      <c r="C452" s="120"/>
      <c r="D452" s="120"/>
      <c r="E452" s="120"/>
      <c r="F452" s="921"/>
      <c r="G452" s="921"/>
      <c r="H452" s="120"/>
      <c r="I452" s="120"/>
      <c r="J452" s="120"/>
      <c r="K452" s="120"/>
      <c r="L452" s="120"/>
      <c r="M452" s="120"/>
      <c r="N452" s="120"/>
      <c r="O452" s="120"/>
      <c r="P452" s="120"/>
      <c r="Q452" s="120"/>
      <c r="R452" s="120"/>
      <c r="S452" s="120"/>
      <c r="T452" s="120"/>
      <c r="U452" s="120"/>
      <c r="V452" s="120"/>
      <c r="W452" s="120"/>
      <c r="X452" s="120"/>
      <c r="Y452" s="120"/>
      <c r="Z452" s="120"/>
      <c r="AA452" s="120"/>
      <c r="AB452" s="960"/>
      <c r="AC452" s="120"/>
      <c r="AD452" s="120"/>
      <c r="AE452" s="120"/>
      <c r="AF452" s="960"/>
    </row>
    <row r="453" spans="1:32">
      <c r="A453" s="120"/>
      <c r="B453" s="120"/>
      <c r="C453" s="120"/>
      <c r="D453" s="120"/>
      <c r="E453" s="120"/>
      <c r="F453" s="921"/>
      <c r="G453" s="921"/>
      <c r="H453" s="120"/>
      <c r="I453" s="120"/>
      <c r="J453" s="120"/>
      <c r="K453" s="120"/>
      <c r="L453" s="120"/>
      <c r="M453" s="120"/>
      <c r="N453" s="120"/>
      <c r="O453" s="120"/>
      <c r="P453" s="120"/>
      <c r="Q453" s="120"/>
      <c r="R453" s="120"/>
      <c r="S453" s="120"/>
      <c r="T453" s="120"/>
      <c r="U453" s="120"/>
      <c r="V453" s="120"/>
      <c r="W453" s="120"/>
      <c r="X453" s="120"/>
      <c r="Y453" s="120"/>
      <c r="Z453" s="120"/>
      <c r="AA453" s="120"/>
      <c r="AB453" s="960"/>
      <c r="AC453" s="120"/>
      <c r="AD453" s="120"/>
      <c r="AE453" s="120"/>
      <c r="AF453" s="960"/>
    </row>
  </sheetData>
  <mergeCells count="56">
    <mergeCell ref="S9:S10"/>
    <mergeCell ref="AA8:AA10"/>
    <mergeCell ref="AI162:AI163"/>
    <mergeCell ref="AB9:AB10"/>
    <mergeCell ref="AC9:AD9"/>
    <mergeCell ref="AF9:AF10"/>
    <mergeCell ref="AG9:AH9"/>
    <mergeCell ref="AI111:AI112"/>
    <mergeCell ref="AI149:AI153"/>
    <mergeCell ref="V9:V10"/>
    <mergeCell ref="W9:X9"/>
    <mergeCell ref="AB8:AD8"/>
    <mergeCell ref="AE8:AE10"/>
    <mergeCell ref="AF8:AH8"/>
    <mergeCell ref="Y6:Z7"/>
    <mergeCell ref="AA6:AD7"/>
    <mergeCell ref="AE6:AH7"/>
    <mergeCell ref="AI6:AI10"/>
    <mergeCell ref="G7:G10"/>
    <mergeCell ref="H7:I7"/>
    <mergeCell ref="J7:J10"/>
    <mergeCell ref="K7:L7"/>
    <mergeCell ref="M7:N8"/>
    <mergeCell ref="O7:P8"/>
    <mergeCell ref="U6:X7"/>
    <mergeCell ref="L8:L10"/>
    <mergeCell ref="U8:U10"/>
    <mergeCell ref="V8:X8"/>
    <mergeCell ref="Y8:Y10"/>
    <mergeCell ref="Z8:Z10"/>
    <mergeCell ref="F6:F10"/>
    <mergeCell ref="G6:I6"/>
    <mergeCell ref="J6:L6"/>
    <mergeCell ref="M6:R6"/>
    <mergeCell ref="S6:T8"/>
    <mergeCell ref="Q7:R8"/>
    <mergeCell ref="H8:H10"/>
    <mergeCell ref="I8:I10"/>
    <mergeCell ref="K8:K10"/>
    <mergeCell ref="T9:T10"/>
    <mergeCell ref="M9:M10"/>
    <mergeCell ref="N9:N10"/>
    <mergeCell ref="O9:O10"/>
    <mergeCell ref="P9:P10"/>
    <mergeCell ref="Q9:Q10"/>
    <mergeCell ref="R9:R10"/>
    <mergeCell ref="A1:AI1"/>
    <mergeCell ref="A2:AI2"/>
    <mergeCell ref="A3:AI3"/>
    <mergeCell ref="A4:AI4"/>
    <mergeCell ref="A5:AI5"/>
    <mergeCell ref="A6:A10"/>
    <mergeCell ref="B6:B10"/>
    <mergeCell ref="C6:C10"/>
    <mergeCell ref="D6:D10"/>
    <mergeCell ref="E6:E10"/>
  </mergeCells>
  <printOptions horizontalCentered="1"/>
  <pageMargins left="0.39370078740157499" right="0.196850393700787" top="0.47244094488188998" bottom="0.43307086614173201" header="0.27559055118110198" footer="0.23622047244094499"/>
  <pageSetup paperSize="512" scale="38" fitToHeight="0" orientation="landscape" useFirstPageNumber="1" r:id="rId1"/>
  <headerFooter>
    <oddFooter>&amp;R&amp;K00+000-&amp;K01+000&amp;P+148&amp;K00+000-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C900"/>
  <sheetViews>
    <sheetView view="pageBreakPreview" zoomScale="84" zoomScaleNormal="70" zoomScaleSheetLayoutView="84" workbookViewId="0">
      <selection activeCell="G450" sqref="G450"/>
    </sheetView>
  </sheetViews>
  <sheetFormatPr defaultRowHeight="15"/>
  <cols>
    <col min="1" max="1" width="6.28515625" style="660" customWidth="1"/>
    <col min="2" max="2" width="42.28515625" style="277" customWidth="1"/>
    <col min="3" max="4" width="9.28515625" style="276" hidden="1" customWidth="1"/>
    <col min="5" max="5" width="13" style="276" hidden="1" customWidth="1"/>
    <col min="6" max="6" width="9.28515625" style="276" customWidth="1"/>
    <col min="7" max="7" width="10.28515625" style="276" customWidth="1"/>
    <col min="8" max="8" width="7.28515625" style="276" customWidth="1"/>
    <col min="9" max="9" width="20" style="657" customWidth="1"/>
    <col min="10" max="10" width="12.5703125" style="658" customWidth="1"/>
    <col min="11" max="11" width="12.85546875" style="658" customWidth="1"/>
    <col min="12" max="12" width="9.140625" style="658" hidden="1" customWidth="1"/>
    <col min="13" max="13" width="9.28515625" style="658" hidden="1" customWidth="1"/>
    <col min="14" max="14" width="11.140625" style="658" hidden="1" customWidth="1"/>
    <col min="15" max="15" width="11.28515625" style="658" hidden="1" customWidth="1"/>
    <col min="16" max="16" width="11.140625" style="659" hidden="1" customWidth="1"/>
    <col min="17" max="17" width="10.7109375" style="659" hidden="1" customWidth="1"/>
    <col min="18" max="18" width="12.140625" style="658" hidden="1" customWidth="1"/>
    <col min="19" max="19" width="12.42578125" style="658" customWidth="1"/>
    <col min="20" max="21" width="13.42578125" style="659" customWidth="1"/>
    <col min="22" max="23" width="12.7109375" style="659" customWidth="1"/>
    <col min="24" max="24" width="10.85546875" style="659" customWidth="1"/>
    <col min="25" max="25" width="18.85546875" style="276" customWidth="1"/>
    <col min="26" max="26" width="12.85546875" style="274" hidden="1" customWidth="1"/>
    <col min="27" max="227" width="9.140625" style="274"/>
    <col min="228" max="228" width="6.28515625" style="274" customWidth="1"/>
    <col min="229" max="229" width="35.5703125" style="274" customWidth="1"/>
    <col min="230" max="232" width="0" style="274" hidden="1" customWidth="1"/>
    <col min="233" max="233" width="17.28515625" style="274" customWidth="1"/>
    <col min="234" max="234" width="11.28515625" style="274" customWidth="1"/>
    <col min="235" max="235" width="9.5703125" style="274" customWidth="1"/>
    <col min="236" max="241" width="0" style="274" hidden="1" customWidth="1"/>
    <col min="242" max="242" width="11.28515625" style="274" customWidth="1"/>
    <col min="243" max="243" width="11.140625" style="274" customWidth="1"/>
    <col min="244" max="244" width="8.140625" style="274" customWidth="1"/>
    <col min="245" max="245" width="9.28515625" style="274" customWidth="1"/>
    <col min="246" max="246" width="9" style="274" customWidth="1"/>
    <col min="247" max="247" width="9.28515625" style="274" customWidth="1"/>
    <col min="248" max="249" width="0" style="274" hidden="1" customWidth="1"/>
    <col min="250" max="250" width="9.140625" style="274" customWidth="1"/>
    <col min="251" max="251" width="10.140625" style="274" customWidth="1"/>
    <col min="252" max="252" width="9.140625" style="274" customWidth="1"/>
    <col min="253" max="259" width="9.5703125" style="274" customWidth="1"/>
    <col min="260" max="260" width="19.28515625" style="274" customWidth="1"/>
    <col min="261" max="261" width="22.140625" style="274" customWidth="1"/>
    <col min="262" max="262" width="16.7109375" style="274" customWidth="1"/>
    <col min="263" max="263" width="13.5703125" style="274" customWidth="1"/>
    <col min="264" max="264" width="12" style="274" customWidth="1"/>
    <col min="265" max="265" width="9.28515625" style="274" customWidth="1"/>
    <col min="266" max="266" width="15.28515625" style="274" customWidth="1"/>
    <col min="267" max="267" width="9.7109375" style="274" customWidth="1"/>
    <col min="268" max="268" width="2.5703125" style="274" customWidth="1"/>
    <col min="269" max="269" width="23.85546875" style="274" customWidth="1"/>
    <col min="270" max="483" width="9.140625" style="274"/>
    <col min="484" max="484" width="6.28515625" style="274" customWidth="1"/>
    <col min="485" max="485" width="35.5703125" style="274" customWidth="1"/>
    <col min="486" max="488" width="0" style="274" hidden="1" customWidth="1"/>
    <col min="489" max="489" width="17.28515625" style="274" customWidth="1"/>
    <col min="490" max="490" width="11.28515625" style="274" customWidth="1"/>
    <col min="491" max="491" width="9.5703125" style="274" customWidth="1"/>
    <col min="492" max="497" width="0" style="274" hidden="1" customWidth="1"/>
    <col min="498" max="498" width="11.28515625" style="274" customWidth="1"/>
    <col min="499" max="499" width="11.140625" style="274" customWidth="1"/>
    <col min="500" max="500" width="8.140625" style="274" customWidth="1"/>
    <col min="501" max="501" width="9.28515625" style="274" customWidth="1"/>
    <col min="502" max="502" width="9" style="274" customWidth="1"/>
    <col min="503" max="503" width="9.28515625" style="274" customWidth="1"/>
    <col min="504" max="505" width="0" style="274" hidden="1" customWidth="1"/>
    <col min="506" max="506" width="9.140625" style="274" customWidth="1"/>
    <col min="507" max="507" width="10.140625" style="274" customWidth="1"/>
    <col min="508" max="508" width="9.140625" style="274" customWidth="1"/>
    <col min="509" max="515" width="9.5703125" style="274" customWidth="1"/>
    <col min="516" max="516" width="19.28515625" style="274" customWidth="1"/>
    <col min="517" max="517" width="22.140625" style="274" customWidth="1"/>
    <col min="518" max="518" width="16.7109375" style="274" customWidth="1"/>
    <col min="519" max="519" width="13.5703125" style="274" customWidth="1"/>
    <col min="520" max="520" width="12" style="274" customWidth="1"/>
    <col min="521" max="521" width="9.28515625" style="274" customWidth="1"/>
    <col min="522" max="522" width="15.28515625" style="274" customWidth="1"/>
    <col min="523" max="523" width="9.7109375" style="274" customWidth="1"/>
    <col min="524" max="524" width="2.5703125" style="274" customWidth="1"/>
    <col min="525" max="525" width="23.85546875" style="274" customWidth="1"/>
    <col min="526" max="739" width="9.140625" style="274"/>
    <col min="740" max="740" width="6.28515625" style="274" customWidth="1"/>
    <col min="741" max="741" width="35.5703125" style="274" customWidth="1"/>
    <col min="742" max="744" width="0" style="274" hidden="1" customWidth="1"/>
    <col min="745" max="745" width="17.28515625" style="274" customWidth="1"/>
    <col min="746" max="746" width="11.28515625" style="274" customWidth="1"/>
    <col min="747" max="747" width="9.5703125" style="274" customWidth="1"/>
    <col min="748" max="753" width="0" style="274" hidden="1" customWidth="1"/>
    <col min="754" max="754" width="11.28515625" style="274" customWidth="1"/>
    <col min="755" max="755" width="11.140625" style="274" customWidth="1"/>
    <col min="756" max="756" width="8.140625" style="274" customWidth="1"/>
    <col min="757" max="757" width="9.28515625" style="274" customWidth="1"/>
    <col min="758" max="758" width="9" style="274" customWidth="1"/>
    <col min="759" max="759" width="9.28515625" style="274" customWidth="1"/>
    <col min="760" max="761" width="0" style="274" hidden="1" customWidth="1"/>
    <col min="762" max="762" width="9.140625" style="274" customWidth="1"/>
    <col min="763" max="763" width="10.140625" style="274" customWidth="1"/>
    <col min="764" max="764" width="9.140625" style="274" customWidth="1"/>
    <col min="765" max="771" width="9.5703125" style="274" customWidth="1"/>
    <col min="772" max="772" width="19.28515625" style="274" customWidth="1"/>
    <col min="773" max="773" width="22.140625" style="274" customWidth="1"/>
    <col min="774" max="774" width="16.7109375" style="274" customWidth="1"/>
    <col min="775" max="775" width="13.5703125" style="274" customWidth="1"/>
    <col min="776" max="776" width="12" style="274" customWidth="1"/>
    <col min="777" max="777" width="9.28515625" style="274" customWidth="1"/>
    <col min="778" max="778" width="15.28515625" style="274" customWidth="1"/>
    <col min="779" max="779" width="9.7109375" style="274" customWidth="1"/>
    <col min="780" max="780" width="2.5703125" style="274" customWidth="1"/>
    <col min="781" max="781" width="23.85546875" style="274" customWidth="1"/>
    <col min="782" max="995" width="9.140625" style="274"/>
    <col min="996" max="996" width="6.28515625" style="274" customWidth="1"/>
    <col min="997" max="997" width="35.5703125" style="274" customWidth="1"/>
    <col min="998" max="1000" width="0" style="274" hidden="1" customWidth="1"/>
    <col min="1001" max="1001" width="17.28515625" style="274" customWidth="1"/>
    <col min="1002" max="1002" width="11.28515625" style="274" customWidth="1"/>
    <col min="1003" max="1003" width="9.5703125" style="274" customWidth="1"/>
    <col min="1004" max="1009" width="0" style="274" hidden="1" customWidth="1"/>
    <col min="1010" max="1010" width="11.28515625" style="274" customWidth="1"/>
    <col min="1011" max="1011" width="11.140625" style="274" customWidth="1"/>
    <col min="1012" max="1012" width="8.140625" style="274" customWidth="1"/>
    <col min="1013" max="1013" width="9.28515625" style="274" customWidth="1"/>
    <col min="1014" max="1014" width="9" style="274" customWidth="1"/>
    <col min="1015" max="1015" width="9.28515625" style="274" customWidth="1"/>
    <col min="1016" max="1017" width="0" style="274" hidden="1" customWidth="1"/>
    <col min="1018" max="1018" width="9.140625" style="274" customWidth="1"/>
    <col min="1019" max="1019" width="10.140625" style="274" customWidth="1"/>
    <col min="1020" max="1020" width="9.140625" style="274" customWidth="1"/>
    <col min="1021" max="1027" width="9.5703125" style="274" customWidth="1"/>
    <col min="1028" max="1028" width="19.28515625" style="274" customWidth="1"/>
    <col min="1029" max="1029" width="22.140625" style="274" customWidth="1"/>
    <col min="1030" max="1030" width="16.7109375" style="274" customWidth="1"/>
    <col min="1031" max="1031" width="13.5703125" style="274" customWidth="1"/>
    <col min="1032" max="1032" width="12" style="274" customWidth="1"/>
    <col min="1033" max="1033" width="9.28515625" style="274" customWidth="1"/>
    <col min="1034" max="1034" width="15.28515625" style="274" customWidth="1"/>
    <col min="1035" max="1035" width="9.7109375" style="274" customWidth="1"/>
    <col min="1036" max="1036" width="2.5703125" style="274" customWidth="1"/>
    <col min="1037" max="1037" width="23.85546875" style="274" customWidth="1"/>
    <col min="1038" max="1251" width="9.140625" style="274"/>
    <col min="1252" max="1252" width="6.28515625" style="274" customWidth="1"/>
    <col min="1253" max="1253" width="35.5703125" style="274" customWidth="1"/>
    <col min="1254" max="1256" width="0" style="274" hidden="1" customWidth="1"/>
    <col min="1257" max="1257" width="17.28515625" style="274" customWidth="1"/>
    <col min="1258" max="1258" width="11.28515625" style="274" customWidth="1"/>
    <col min="1259" max="1259" width="9.5703125" style="274" customWidth="1"/>
    <col min="1260" max="1265" width="0" style="274" hidden="1" customWidth="1"/>
    <col min="1266" max="1266" width="11.28515625" style="274" customWidth="1"/>
    <col min="1267" max="1267" width="11.140625" style="274" customWidth="1"/>
    <col min="1268" max="1268" width="8.140625" style="274" customWidth="1"/>
    <col min="1269" max="1269" width="9.28515625" style="274" customWidth="1"/>
    <col min="1270" max="1270" width="9" style="274" customWidth="1"/>
    <col min="1271" max="1271" width="9.28515625" style="274" customWidth="1"/>
    <col min="1272" max="1273" width="0" style="274" hidden="1" customWidth="1"/>
    <col min="1274" max="1274" width="9.140625" style="274" customWidth="1"/>
    <col min="1275" max="1275" width="10.140625" style="274" customWidth="1"/>
    <col min="1276" max="1276" width="9.140625" style="274" customWidth="1"/>
    <col min="1277" max="1283" width="9.5703125" style="274" customWidth="1"/>
    <col min="1284" max="1284" width="19.28515625" style="274" customWidth="1"/>
    <col min="1285" max="1285" width="22.140625" style="274" customWidth="1"/>
    <col min="1286" max="1286" width="16.7109375" style="274" customWidth="1"/>
    <col min="1287" max="1287" width="13.5703125" style="274" customWidth="1"/>
    <col min="1288" max="1288" width="12" style="274" customWidth="1"/>
    <col min="1289" max="1289" width="9.28515625" style="274" customWidth="1"/>
    <col min="1290" max="1290" width="15.28515625" style="274" customWidth="1"/>
    <col min="1291" max="1291" width="9.7109375" style="274" customWidth="1"/>
    <col min="1292" max="1292" width="2.5703125" style="274" customWidth="1"/>
    <col min="1293" max="1293" width="23.85546875" style="274" customWidth="1"/>
    <col min="1294" max="1507" width="9.140625" style="274"/>
    <col min="1508" max="1508" width="6.28515625" style="274" customWidth="1"/>
    <col min="1509" max="1509" width="35.5703125" style="274" customWidth="1"/>
    <col min="1510" max="1512" width="0" style="274" hidden="1" customWidth="1"/>
    <col min="1513" max="1513" width="17.28515625" style="274" customWidth="1"/>
    <col min="1514" max="1514" width="11.28515625" style="274" customWidth="1"/>
    <col min="1515" max="1515" width="9.5703125" style="274" customWidth="1"/>
    <col min="1516" max="1521" width="0" style="274" hidden="1" customWidth="1"/>
    <col min="1522" max="1522" width="11.28515625" style="274" customWidth="1"/>
    <col min="1523" max="1523" width="11.140625" style="274" customWidth="1"/>
    <col min="1524" max="1524" width="8.140625" style="274" customWidth="1"/>
    <col min="1525" max="1525" width="9.28515625" style="274" customWidth="1"/>
    <col min="1526" max="1526" width="9" style="274" customWidth="1"/>
    <col min="1527" max="1527" width="9.28515625" style="274" customWidth="1"/>
    <col min="1528" max="1529" width="0" style="274" hidden="1" customWidth="1"/>
    <col min="1530" max="1530" width="9.140625" style="274" customWidth="1"/>
    <col min="1531" max="1531" width="10.140625" style="274" customWidth="1"/>
    <col min="1532" max="1532" width="9.140625" style="274" customWidth="1"/>
    <col min="1533" max="1539" width="9.5703125" style="274" customWidth="1"/>
    <col min="1540" max="1540" width="19.28515625" style="274" customWidth="1"/>
    <col min="1541" max="1541" width="22.140625" style="274" customWidth="1"/>
    <col min="1542" max="1542" width="16.7109375" style="274" customWidth="1"/>
    <col min="1543" max="1543" width="13.5703125" style="274" customWidth="1"/>
    <col min="1544" max="1544" width="12" style="274" customWidth="1"/>
    <col min="1545" max="1545" width="9.28515625" style="274" customWidth="1"/>
    <col min="1546" max="1546" width="15.28515625" style="274" customWidth="1"/>
    <col min="1547" max="1547" width="9.7109375" style="274" customWidth="1"/>
    <col min="1548" max="1548" width="2.5703125" style="274" customWidth="1"/>
    <col min="1549" max="1549" width="23.85546875" style="274" customWidth="1"/>
    <col min="1550" max="1763" width="9.140625" style="274"/>
    <col min="1764" max="1764" width="6.28515625" style="274" customWidth="1"/>
    <col min="1765" max="1765" width="35.5703125" style="274" customWidth="1"/>
    <col min="1766" max="1768" width="0" style="274" hidden="1" customWidth="1"/>
    <col min="1769" max="1769" width="17.28515625" style="274" customWidth="1"/>
    <col min="1770" max="1770" width="11.28515625" style="274" customWidth="1"/>
    <col min="1771" max="1771" width="9.5703125" style="274" customWidth="1"/>
    <col min="1772" max="1777" width="0" style="274" hidden="1" customWidth="1"/>
    <col min="1778" max="1778" width="11.28515625" style="274" customWidth="1"/>
    <col min="1779" max="1779" width="11.140625" style="274" customWidth="1"/>
    <col min="1780" max="1780" width="8.140625" style="274" customWidth="1"/>
    <col min="1781" max="1781" width="9.28515625" style="274" customWidth="1"/>
    <col min="1782" max="1782" width="9" style="274" customWidth="1"/>
    <col min="1783" max="1783" width="9.28515625" style="274" customWidth="1"/>
    <col min="1784" max="1785" width="0" style="274" hidden="1" customWidth="1"/>
    <col min="1786" max="1786" width="9.140625" style="274" customWidth="1"/>
    <col min="1787" max="1787" width="10.140625" style="274" customWidth="1"/>
    <col min="1788" max="1788" width="9.140625" style="274" customWidth="1"/>
    <col min="1789" max="1795" width="9.5703125" style="274" customWidth="1"/>
    <col min="1796" max="1796" width="19.28515625" style="274" customWidth="1"/>
    <col min="1797" max="1797" width="22.140625" style="274" customWidth="1"/>
    <col min="1798" max="1798" width="16.7109375" style="274" customWidth="1"/>
    <col min="1799" max="1799" width="13.5703125" style="274" customWidth="1"/>
    <col min="1800" max="1800" width="12" style="274" customWidth="1"/>
    <col min="1801" max="1801" width="9.28515625" style="274" customWidth="1"/>
    <col min="1802" max="1802" width="15.28515625" style="274" customWidth="1"/>
    <col min="1803" max="1803" width="9.7109375" style="274" customWidth="1"/>
    <col min="1804" max="1804" width="2.5703125" style="274" customWidth="1"/>
    <col min="1805" max="1805" width="23.85546875" style="274" customWidth="1"/>
    <col min="1806" max="2019" width="9.140625" style="274"/>
    <col min="2020" max="2020" width="6.28515625" style="274" customWidth="1"/>
    <col min="2021" max="2021" width="35.5703125" style="274" customWidth="1"/>
    <col min="2022" max="2024" width="0" style="274" hidden="1" customWidth="1"/>
    <col min="2025" max="2025" width="17.28515625" style="274" customWidth="1"/>
    <col min="2026" max="2026" width="11.28515625" style="274" customWidth="1"/>
    <col min="2027" max="2027" width="9.5703125" style="274" customWidth="1"/>
    <col min="2028" max="2033" width="0" style="274" hidden="1" customWidth="1"/>
    <col min="2034" max="2034" width="11.28515625" style="274" customWidth="1"/>
    <col min="2035" max="2035" width="11.140625" style="274" customWidth="1"/>
    <col min="2036" max="2036" width="8.140625" style="274" customWidth="1"/>
    <col min="2037" max="2037" width="9.28515625" style="274" customWidth="1"/>
    <col min="2038" max="2038" width="9" style="274" customWidth="1"/>
    <col min="2039" max="2039" width="9.28515625" style="274" customWidth="1"/>
    <col min="2040" max="2041" width="0" style="274" hidden="1" customWidth="1"/>
    <col min="2042" max="2042" width="9.140625" style="274" customWidth="1"/>
    <col min="2043" max="2043" width="10.140625" style="274" customWidth="1"/>
    <col min="2044" max="2044" width="9.140625" style="274" customWidth="1"/>
    <col min="2045" max="2051" width="9.5703125" style="274" customWidth="1"/>
    <col min="2052" max="2052" width="19.28515625" style="274" customWidth="1"/>
    <col min="2053" max="2053" width="22.140625" style="274" customWidth="1"/>
    <col min="2054" max="2054" width="16.7109375" style="274" customWidth="1"/>
    <col min="2055" max="2055" width="13.5703125" style="274" customWidth="1"/>
    <col min="2056" max="2056" width="12" style="274" customWidth="1"/>
    <col min="2057" max="2057" width="9.28515625" style="274" customWidth="1"/>
    <col min="2058" max="2058" width="15.28515625" style="274" customWidth="1"/>
    <col min="2059" max="2059" width="9.7109375" style="274" customWidth="1"/>
    <col min="2060" max="2060" width="2.5703125" style="274" customWidth="1"/>
    <col min="2061" max="2061" width="23.85546875" style="274" customWidth="1"/>
    <col min="2062" max="2275" width="9.140625" style="274"/>
    <col min="2276" max="2276" width="6.28515625" style="274" customWidth="1"/>
    <col min="2277" max="2277" width="35.5703125" style="274" customWidth="1"/>
    <col min="2278" max="2280" width="0" style="274" hidden="1" customWidth="1"/>
    <col min="2281" max="2281" width="17.28515625" style="274" customWidth="1"/>
    <col min="2282" max="2282" width="11.28515625" style="274" customWidth="1"/>
    <col min="2283" max="2283" width="9.5703125" style="274" customWidth="1"/>
    <col min="2284" max="2289" width="0" style="274" hidden="1" customWidth="1"/>
    <col min="2290" max="2290" width="11.28515625" style="274" customWidth="1"/>
    <col min="2291" max="2291" width="11.140625" style="274" customWidth="1"/>
    <col min="2292" max="2292" width="8.140625" style="274" customWidth="1"/>
    <col min="2293" max="2293" width="9.28515625" style="274" customWidth="1"/>
    <col min="2294" max="2294" width="9" style="274" customWidth="1"/>
    <col min="2295" max="2295" width="9.28515625" style="274" customWidth="1"/>
    <col min="2296" max="2297" width="0" style="274" hidden="1" customWidth="1"/>
    <col min="2298" max="2298" width="9.140625" style="274" customWidth="1"/>
    <col min="2299" max="2299" width="10.140625" style="274" customWidth="1"/>
    <col min="2300" max="2300" width="9.140625" style="274" customWidth="1"/>
    <col min="2301" max="2307" width="9.5703125" style="274" customWidth="1"/>
    <col min="2308" max="2308" width="19.28515625" style="274" customWidth="1"/>
    <col min="2309" max="2309" width="22.140625" style="274" customWidth="1"/>
    <col min="2310" max="2310" width="16.7109375" style="274" customWidth="1"/>
    <col min="2311" max="2311" width="13.5703125" style="274" customWidth="1"/>
    <col min="2312" max="2312" width="12" style="274" customWidth="1"/>
    <col min="2313" max="2313" width="9.28515625" style="274" customWidth="1"/>
    <col min="2314" max="2314" width="15.28515625" style="274" customWidth="1"/>
    <col min="2315" max="2315" width="9.7109375" style="274" customWidth="1"/>
    <col min="2316" max="2316" width="2.5703125" style="274" customWidth="1"/>
    <col min="2317" max="2317" width="23.85546875" style="274" customWidth="1"/>
    <col min="2318" max="2531" width="9.140625" style="274"/>
    <col min="2532" max="2532" width="6.28515625" style="274" customWidth="1"/>
    <col min="2533" max="2533" width="35.5703125" style="274" customWidth="1"/>
    <col min="2534" max="2536" width="0" style="274" hidden="1" customWidth="1"/>
    <col min="2537" max="2537" width="17.28515625" style="274" customWidth="1"/>
    <col min="2538" max="2538" width="11.28515625" style="274" customWidth="1"/>
    <col min="2539" max="2539" width="9.5703125" style="274" customWidth="1"/>
    <col min="2540" max="2545" width="0" style="274" hidden="1" customWidth="1"/>
    <col min="2546" max="2546" width="11.28515625" style="274" customWidth="1"/>
    <col min="2547" max="2547" width="11.140625" style="274" customWidth="1"/>
    <col min="2548" max="2548" width="8.140625" style="274" customWidth="1"/>
    <col min="2549" max="2549" width="9.28515625" style="274" customWidth="1"/>
    <col min="2550" max="2550" width="9" style="274" customWidth="1"/>
    <col min="2551" max="2551" width="9.28515625" style="274" customWidth="1"/>
    <col min="2552" max="2553" width="0" style="274" hidden="1" customWidth="1"/>
    <col min="2554" max="2554" width="9.140625" style="274" customWidth="1"/>
    <col min="2555" max="2555" width="10.140625" style="274" customWidth="1"/>
    <col min="2556" max="2556" width="9.140625" style="274" customWidth="1"/>
    <col min="2557" max="2563" width="9.5703125" style="274" customWidth="1"/>
    <col min="2564" max="2564" width="19.28515625" style="274" customWidth="1"/>
    <col min="2565" max="2565" width="22.140625" style="274" customWidth="1"/>
    <col min="2566" max="2566" width="16.7109375" style="274" customWidth="1"/>
    <col min="2567" max="2567" width="13.5703125" style="274" customWidth="1"/>
    <col min="2568" max="2568" width="12" style="274" customWidth="1"/>
    <col min="2569" max="2569" width="9.28515625" style="274" customWidth="1"/>
    <col min="2570" max="2570" width="15.28515625" style="274" customWidth="1"/>
    <col min="2571" max="2571" width="9.7109375" style="274" customWidth="1"/>
    <col min="2572" max="2572" width="2.5703125" style="274" customWidth="1"/>
    <col min="2573" max="2573" width="23.85546875" style="274" customWidth="1"/>
    <col min="2574" max="2787" width="9.140625" style="274"/>
    <col min="2788" max="2788" width="6.28515625" style="274" customWidth="1"/>
    <col min="2789" max="2789" width="35.5703125" style="274" customWidth="1"/>
    <col min="2790" max="2792" width="0" style="274" hidden="1" customWidth="1"/>
    <col min="2793" max="2793" width="17.28515625" style="274" customWidth="1"/>
    <col min="2794" max="2794" width="11.28515625" style="274" customWidth="1"/>
    <col min="2795" max="2795" width="9.5703125" style="274" customWidth="1"/>
    <col min="2796" max="2801" width="0" style="274" hidden="1" customWidth="1"/>
    <col min="2802" max="2802" width="11.28515625" style="274" customWidth="1"/>
    <col min="2803" max="2803" width="11.140625" style="274" customWidth="1"/>
    <col min="2804" max="2804" width="8.140625" style="274" customWidth="1"/>
    <col min="2805" max="2805" width="9.28515625" style="274" customWidth="1"/>
    <col min="2806" max="2806" width="9" style="274" customWidth="1"/>
    <col min="2807" max="2807" width="9.28515625" style="274" customWidth="1"/>
    <col min="2808" max="2809" width="0" style="274" hidden="1" customWidth="1"/>
    <col min="2810" max="2810" width="9.140625" style="274" customWidth="1"/>
    <col min="2811" max="2811" width="10.140625" style="274" customWidth="1"/>
    <col min="2812" max="2812" width="9.140625" style="274" customWidth="1"/>
    <col min="2813" max="2819" width="9.5703125" style="274" customWidth="1"/>
    <col min="2820" max="2820" width="19.28515625" style="274" customWidth="1"/>
    <col min="2821" max="2821" width="22.140625" style="274" customWidth="1"/>
    <col min="2822" max="2822" width="16.7109375" style="274" customWidth="1"/>
    <col min="2823" max="2823" width="13.5703125" style="274" customWidth="1"/>
    <col min="2824" max="2824" width="12" style="274" customWidth="1"/>
    <col min="2825" max="2825" width="9.28515625" style="274" customWidth="1"/>
    <col min="2826" max="2826" width="15.28515625" style="274" customWidth="1"/>
    <col min="2827" max="2827" width="9.7109375" style="274" customWidth="1"/>
    <col min="2828" max="2828" width="2.5703125" style="274" customWidth="1"/>
    <col min="2829" max="2829" width="23.85546875" style="274" customWidth="1"/>
    <col min="2830" max="3043" width="9.140625" style="274"/>
    <col min="3044" max="3044" width="6.28515625" style="274" customWidth="1"/>
    <col min="3045" max="3045" width="35.5703125" style="274" customWidth="1"/>
    <col min="3046" max="3048" width="0" style="274" hidden="1" customWidth="1"/>
    <col min="3049" max="3049" width="17.28515625" style="274" customWidth="1"/>
    <col min="3050" max="3050" width="11.28515625" style="274" customWidth="1"/>
    <col min="3051" max="3051" width="9.5703125" style="274" customWidth="1"/>
    <col min="3052" max="3057" width="0" style="274" hidden="1" customWidth="1"/>
    <col min="3058" max="3058" width="11.28515625" style="274" customWidth="1"/>
    <col min="3059" max="3059" width="11.140625" style="274" customWidth="1"/>
    <col min="3060" max="3060" width="8.140625" style="274" customWidth="1"/>
    <col min="3061" max="3061" width="9.28515625" style="274" customWidth="1"/>
    <col min="3062" max="3062" width="9" style="274" customWidth="1"/>
    <col min="3063" max="3063" width="9.28515625" style="274" customWidth="1"/>
    <col min="3064" max="3065" width="0" style="274" hidden="1" customWidth="1"/>
    <col min="3066" max="3066" width="9.140625" style="274" customWidth="1"/>
    <col min="3067" max="3067" width="10.140625" style="274" customWidth="1"/>
    <col min="3068" max="3068" width="9.140625" style="274" customWidth="1"/>
    <col min="3069" max="3075" width="9.5703125" style="274" customWidth="1"/>
    <col min="3076" max="3076" width="19.28515625" style="274" customWidth="1"/>
    <col min="3077" max="3077" width="22.140625" style="274" customWidth="1"/>
    <col min="3078" max="3078" width="16.7109375" style="274" customWidth="1"/>
    <col min="3079" max="3079" width="13.5703125" style="274" customWidth="1"/>
    <col min="3080" max="3080" width="12" style="274" customWidth="1"/>
    <col min="3081" max="3081" width="9.28515625" style="274" customWidth="1"/>
    <col min="3082" max="3082" width="15.28515625" style="274" customWidth="1"/>
    <col min="3083" max="3083" width="9.7109375" style="274" customWidth="1"/>
    <col min="3084" max="3084" width="2.5703125" style="274" customWidth="1"/>
    <col min="3085" max="3085" width="23.85546875" style="274" customWidth="1"/>
    <col min="3086" max="3299" width="9.140625" style="274"/>
    <col min="3300" max="3300" width="6.28515625" style="274" customWidth="1"/>
    <col min="3301" max="3301" width="35.5703125" style="274" customWidth="1"/>
    <col min="3302" max="3304" width="0" style="274" hidden="1" customWidth="1"/>
    <col min="3305" max="3305" width="17.28515625" style="274" customWidth="1"/>
    <col min="3306" max="3306" width="11.28515625" style="274" customWidth="1"/>
    <col min="3307" max="3307" width="9.5703125" style="274" customWidth="1"/>
    <col min="3308" max="3313" width="0" style="274" hidden="1" customWidth="1"/>
    <col min="3314" max="3314" width="11.28515625" style="274" customWidth="1"/>
    <col min="3315" max="3315" width="11.140625" style="274" customWidth="1"/>
    <col min="3316" max="3316" width="8.140625" style="274" customWidth="1"/>
    <col min="3317" max="3317" width="9.28515625" style="274" customWidth="1"/>
    <col min="3318" max="3318" width="9" style="274" customWidth="1"/>
    <col min="3319" max="3319" width="9.28515625" style="274" customWidth="1"/>
    <col min="3320" max="3321" width="0" style="274" hidden="1" customWidth="1"/>
    <col min="3322" max="3322" width="9.140625" style="274" customWidth="1"/>
    <col min="3323" max="3323" width="10.140625" style="274" customWidth="1"/>
    <col min="3324" max="3324" width="9.140625" style="274" customWidth="1"/>
    <col min="3325" max="3331" width="9.5703125" style="274" customWidth="1"/>
    <col min="3332" max="3332" width="19.28515625" style="274" customWidth="1"/>
    <col min="3333" max="3333" width="22.140625" style="274" customWidth="1"/>
    <col min="3334" max="3334" width="16.7109375" style="274" customWidth="1"/>
    <col min="3335" max="3335" width="13.5703125" style="274" customWidth="1"/>
    <col min="3336" max="3336" width="12" style="274" customWidth="1"/>
    <col min="3337" max="3337" width="9.28515625" style="274" customWidth="1"/>
    <col min="3338" max="3338" width="15.28515625" style="274" customWidth="1"/>
    <col min="3339" max="3339" width="9.7109375" style="274" customWidth="1"/>
    <col min="3340" max="3340" width="2.5703125" style="274" customWidth="1"/>
    <col min="3341" max="3341" width="23.85546875" style="274" customWidth="1"/>
    <col min="3342" max="3555" width="9.140625" style="274"/>
    <col min="3556" max="3556" width="6.28515625" style="274" customWidth="1"/>
    <col min="3557" max="3557" width="35.5703125" style="274" customWidth="1"/>
    <col min="3558" max="3560" width="0" style="274" hidden="1" customWidth="1"/>
    <col min="3561" max="3561" width="17.28515625" style="274" customWidth="1"/>
    <col min="3562" max="3562" width="11.28515625" style="274" customWidth="1"/>
    <col min="3563" max="3563" width="9.5703125" style="274" customWidth="1"/>
    <col min="3564" max="3569" width="0" style="274" hidden="1" customWidth="1"/>
    <col min="3570" max="3570" width="11.28515625" style="274" customWidth="1"/>
    <col min="3571" max="3571" width="11.140625" style="274" customWidth="1"/>
    <col min="3572" max="3572" width="8.140625" style="274" customWidth="1"/>
    <col min="3573" max="3573" width="9.28515625" style="274" customWidth="1"/>
    <col min="3574" max="3574" width="9" style="274" customWidth="1"/>
    <col min="3575" max="3575" width="9.28515625" style="274" customWidth="1"/>
    <col min="3576" max="3577" width="0" style="274" hidden="1" customWidth="1"/>
    <col min="3578" max="3578" width="9.140625" style="274" customWidth="1"/>
    <col min="3579" max="3579" width="10.140625" style="274" customWidth="1"/>
    <col min="3580" max="3580" width="9.140625" style="274" customWidth="1"/>
    <col min="3581" max="3587" width="9.5703125" style="274" customWidth="1"/>
    <col min="3588" max="3588" width="19.28515625" style="274" customWidth="1"/>
    <col min="3589" max="3589" width="22.140625" style="274" customWidth="1"/>
    <col min="3590" max="3590" width="16.7109375" style="274" customWidth="1"/>
    <col min="3591" max="3591" width="13.5703125" style="274" customWidth="1"/>
    <col min="3592" max="3592" width="12" style="274" customWidth="1"/>
    <col min="3593" max="3593" width="9.28515625" style="274" customWidth="1"/>
    <col min="3594" max="3594" width="15.28515625" style="274" customWidth="1"/>
    <col min="3595" max="3595" width="9.7109375" style="274" customWidth="1"/>
    <col min="3596" max="3596" width="2.5703125" style="274" customWidth="1"/>
    <col min="3597" max="3597" width="23.85546875" style="274" customWidth="1"/>
    <col min="3598" max="3811" width="9.140625" style="274"/>
    <col min="3812" max="3812" width="6.28515625" style="274" customWidth="1"/>
    <col min="3813" max="3813" width="35.5703125" style="274" customWidth="1"/>
    <col min="3814" max="3816" width="0" style="274" hidden="1" customWidth="1"/>
    <col min="3817" max="3817" width="17.28515625" style="274" customWidth="1"/>
    <col min="3818" max="3818" width="11.28515625" style="274" customWidth="1"/>
    <col min="3819" max="3819" width="9.5703125" style="274" customWidth="1"/>
    <col min="3820" max="3825" width="0" style="274" hidden="1" customWidth="1"/>
    <col min="3826" max="3826" width="11.28515625" style="274" customWidth="1"/>
    <col min="3827" max="3827" width="11.140625" style="274" customWidth="1"/>
    <col min="3828" max="3828" width="8.140625" style="274" customWidth="1"/>
    <col min="3829" max="3829" width="9.28515625" style="274" customWidth="1"/>
    <col min="3830" max="3830" width="9" style="274" customWidth="1"/>
    <col min="3831" max="3831" width="9.28515625" style="274" customWidth="1"/>
    <col min="3832" max="3833" width="0" style="274" hidden="1" customWidth="1"/>
    <col min="3834" max="3834" width="9.140625" style="274" customWidth="1"/>
    <col min="3835" max="3835" width="10.140625" style="274" customWidth="1"/>
    <col min="3836" max="3836" width="9.140625" style="274" customWidth="1"/>
    <col min="3837" max="3843" width="9.5703125" style="274" customWidth="1"/>
    <col min="3844" max="3844" width="19.28515625" style="274" customWidth="1"/>
    <col min="3845" max="3845" width="22.140625" style="274" customWidth="1"/>
    <col min="3846" max="3846" width="16.7109375" style="274" customWidth="1"/>
    <col min="3847" max="3847" width="13.5703125" style="274" customWidth="1"/>
    <col min="3848" max="3848" width="12" style="274" customWidth="1"/>
    <col min="3849" max="3849" width="9.28515625" style="274" customWidth="1"/>
    <col min="3850" max="3850" width="15.28515625" style="274" customWidth="1"/>
    <col min="3851" max="3851" width="9.7109375" style="274" customWidth="1"/>
    <col min="3852" max="3852" width="2.5703125" style="274" customWidth="1"/>
    <col min="3853" max="3853" width="23.85546875" style="274" customWidth="1"/>
    <col min="3854" max="4067" width="9.140625" style="274"/>
    <col min="4068" max="4068" width="6.28515625" style="274" customWidth="1"/>
    <col min="4069" max="4069" width="35.5703125" style="274" customWidth="1"/>
    <col min="4070" max="4072" width="0" style="274" hidden="1" customWidth="1"/>
    <col min="4073" max="4073" width="17.28515625" style="274" customWidth="1"/>
    <col min="4074" max="4074" width="11.28515625" style="274" customWidth="1"/>
    <col min="4075" max="4075" width="9.5703125" style="274" customWidth="1"/>
    <col min="4076" max="4081" width="0" style="274" hidden="1" customWidth="1"/>
    <col min="4082" max="4082" width="11.28515625" style="274" customWidth="1"/>
    <col min="4083" max="4083" width="11.140625" style="274" customWidth="1"/>
    <col min="4084" max="4084" width="8.140625" style="274" customWidth="1"/>
    <col min="4085" max="4085" width="9.28515625" style="274" customWidth="1"/>
    <col min="4086" max="4086" width="9" style="274" customWidth="1"/>
    <col min="4087" max="4087" width="9.28515625" style="274" customWidth="1"/>
    <col min="4088" max="4089" width="0" style="274" hidden="1" customWidth="1"/>
    <col min="4090" max="4090" width="9.140625" style="274" customWidth="1"/>
    <col min="4091" max="4091" width="10.140625" style="274" customWidth="1"/>
    <col min="4092" max="4092" width="9.140625" style="274" customWidth="1"/>
    <col min="4093" max="4099" width="9.5703125" style="274" customWidth="1"/>
    <col min="4100" max="4100" width="19.28515625" style="274" customWidth="1"/>
    <col min="4101" max="4101" width="22.140625" style="274" customWidth="1"/>
    <col min="4102" max="4102" width="16.7109375" style="274" customWidth="1"/>
    <col min="4103" max="4103" width="13.5703125" style="274" customWidth="1"/>
    <col min="4104" max="4104" width="12" style="274" customWidth="1"/>
    <col min="4105" max="4105" width="9.28515625" style="274" customWidth="1"/>
    <col min="4106" max="4106" width="15.28515625" style="274" customWidth="1"/>
    <col min="4107" max="4107" width="9.7109375" style="274" customWidth="1"/>
    <col min="4108" max="4108" width="2.5703125" style="274" customWidth="1"/>
    <col min="4109" max="4109" width="23.85546875" style="274" customWidth="1"/>
    <col min="4110" max="4323" width="9.140625" style="274"/>
    <col min="4324" max="4324" width="6.28515625" style="274" customWidth="1"/>
    <col min="4325" max="4325" width="35.5703125" style="274" customWidth="1"/>
    <col min="4326" max="4328" width="0" style="274" hidden="1" customWidth="1"/>
    <col min="4329" max="4329" width="17.28515625" style="274" customWidth="1"/>
    <col min="4330" max="4330" width="11.28515625" style="274" customWidth="1"/>
    <col min="4331" max="4331" width="9.5703125" style="274" customWidth="1"/>
    <col min="4332" max="4337" width="0" style="274" hidden="1" customWidth="1"/>
    <col min="4338" max="4338" width="11.28515625" style="274" customWidth="1"/>
    <col min="4339" max="4339" width="11.140625" style="274" customWidth="1"/>
    <col min="4340" max="4340" width="8.140625" style="274" customWidth="1"/>
    <col min="4341" max="4341" width="9.28515625" style="274" customWidth="1"/>
    <col min="4342" max="4342" width="9" style="274" customWidth="1"/>
    <col min="4343" max="4343" width="9.28515625" style="274" customWidth="1"/>
    <col min="4344" max="4345" width="0" style="274" hidden="1" customWidth="1"/>
    <col min="4346" max="4346" width="9.140625" style="274" customWidth="1"/>
    <col min="4347" max="4347" width="10.140625" style="274" customWidth="1"/>
    <col min="4348" max="4348" width="9.140625" style="274" customWidth="1"/>
    <col min="4349" max="4355" width="9.5703125" style="274" customWidth="1"/>
    <col min="4356" max="4356" width="19.28515625" style="274" customWidth="1"/>
    <col min="4357" max="4357" width="22.140625" style="274" customWidth="1"/>
    <col min="4358" max="4358" width="16.7109375" style="274" customWidth="1"/>
    <col min="4359" max="4359" width="13.5703125" style="274" customWidth="1"/>
    <col min="4360" max="4360" width="12" style="274" customWidth="1"/>
    <col min="4361" max="4361" width="9.28515625" style="274" customWidth="1"/>
    <col min="4362" max="4362" width="15.28515625" style="274" customWidth="1"/>
    <col min="4363" max="4363" width="9.7109375" style="274" customWidth="1"/>
    <col min="4364" max="4364" width="2.5703125" style="274" customWidth="1"/>
    <col min="4365" max="4365" width="23.85546875" style="274" customWidth="1"/>
    <col min="4366" max="4579" width="9.140625" style="274"/>
    <col min="4580" max="4580" width="6.28515625" style="274" customWidth="1"/>
    <col min="4581" max="4581" width="35.5703125" style="274" customWidth="1"/>
    <col min="4582" max="4584" width="0" style="274" hidden="1" customWidth="1"/>
    <col min="4585" max="4585" width="17.28515625" style="274" customWidth="1"/>
    <col min="4586" max="4586" width="11.28515625" style="274" customWidth="1"/>
    <col min="4587" max="4587" width="9.5703125" style="274" customWidth="1"/>
    <col min="4588" max="4593" width="0" style="274" hidden="1" customWidth="1"/>
    <col min="4594" max="4594" width="11.28515625" style="274" customWidth="1"/>
    <col min="4595" max="4595" width="11.140625" style="274" customWidth="1"/>
    <col min="4596" max="4596" width="8.140625" style="274" customWidth="1"/>
    <col min="4597" max="4597" width="9.28515625" style="274" customWidth="1"/>
    <col min="4598" max="4598" width="9" style="274" customWidth="1"/>
    <col min="4599" max="4599" width="9.28515625" style="274" customWidth="1"/>
    <col min="4600" max="4601" width="0" style="274" hidden="1" customWidth="1"/>
    <col min="4602" max="4602" width="9.140625" style="274" customWidth="1"/>
    <col min="4603" max="4603" width="10.140625" style="274" customWidth="1"/>
    <col min="4604" max="4604" width="9.140625" style="274" customWidth="1"/>
    <col min="4605" max="4611" width="9.5703125" style="274" customWidth="1"/>
    <col min="4612" max="4612" width="19.28515625" style="274" customWidth="1"/>
    <col min="4613" max="4613" width="22.140625" style="274" customWidth="1"/>
    <col min="4614" max="4614" width="16.7109375" style="274" customWidth="1"/>
    <col min="4615" max="4615" width="13.5703125" style="274" customWidth="1"/>
    <col min="4616" max="4616" width="12" style="274" customWidth="1"/>
    <col min="4617" max="4617" width="9.28515625" style="274" customWidth="1"/>
    <col min="4618" max="4618" width="15.28515625" style="274" customWidth="1"/>
    <col min="4619" max="4619" width="9.7109375" style="274" customWidth="1"/>
    <col min="4620" max="4620" width="2.5703125" style="274" customWidth="1"/>
    <col min="4621" max="4621" width="23.85546875" style="274" customWidth="1"/>
    <col min="4622" max="4835" width="9.140625" style="274"/>
    <col min="4836" max="4836" width="6.28515625" style="274" customWidth="1"/>
    <col min="4837" max="4837" width="35.5703125" style="274" customWidth="1"/>
    <col min="4838" max="4840" width="0" style="274" hidden="1" customWidth="1"/>
    <col min="4841" max="4841" width="17.28515625" style="274" customWidth="1"/>
    <col min="4842" max="4842" width="11.28515625" style="274" customWidth="1"/>
    <col min="4843" max="4843" width="9.5703125" style="274" customWidth="1"/>
    <col min="4844" max="4849" width="0" style="274" hidden="1" customWidth="1"/>
    <col min="4850" max="4850" width="11.28515625" style="274" customWidth="1"/>
    <col min="4851" max="4851" width="11.140625" style="274" customWidth="1"/>
    <col min="4852" max="4852" width="8.140625" style="274" customWidth="1"/>
    <col min="4853" max="4853" width="9.28515625" style="274" customWidth="1"/>
    <col min="4854" max="4854" width="9" style="274" customWidth="1"/>
    <col min="4855" max="4855" width="9.28515625" style="274" customWidth="1"/>
    <col min="4856" max="4857" width="0" style="274" hidden="1" customWidth="1"/>
    <col min="4858" max="4858" width="9.140625" style="274" customWidth="1"/>
    <col min="4859" max="4859" width="10.140625" style="274" customWidth="1"/>
    <col min="4860" max="4860" width="9.140625" style="274" customWidth="1"/>
    <col min="4861" max="4867" width="9.5703125" style="274" customWidth="1"/>
    <col min="4868" max="4868" width="19.28515625" style="274" customWidth="1"/>
    <col min="4869" max="4869" width="22.140625" style="274" customWidth="1"/>
    <col min="4870" max="4870" width="16.7109375" style="274" customWidth="1"/>
    <col min="4871" max="4871" width="13.5703125" style="274" customWidth="1"/>
    <col min="4872" max="4872" width="12" style="274" customWidth="1"/>
    <col min="4873" max="4873" width="9.28515625" style="274" customWidth="1"/>
    <col min="4874" max="4874" width="15.28515625" style="274" customWidth="1"/>
    <col min="4875" max="4875" width="9.7109375" style="274" customWidth="1"/>
    <col min="4876" max="4876" width="2.5703125" style="274" customWidth="1"/>
    <col min="4877" max="4877" width="23.85546875" style="274" customWidth="1"/>
    <col min="4878" max="5091" width="9.140625" style="274"/>
    <col min="5092" max="5092" width="6.28515625" style="274" customWidth="1"/>
    <col min="5093" max="5093" width="35.5703125" style="274" customWidth="1"/>
    <col min="5094" max="5096" width="0" style="274" hidden="1" customWidth="1"/>
    <col min="5097" max="5097" width="17.28515625" style="274" customWidth="1"/>
    <col min="5098" max="5098" width="11.28515625" style="274" customWidth="1"/>
    <col min="5099" max="5099" width="9.5703125" style="274" customWidth="1"/>
    <col min="5100" max="5105" width="0" style="274" hidden="1" customWidth="1"/>
    <col min="5106" max="5106" width="11.28515625" style="274" customWidth="1"/>
    <col min="5107" max="5107" width="11.140625" style="274" customWidth="1"/>
    <col min="5108" max="5108" width="8.140625" style="274" customWidth="1"/>
    <col min="5109" max="5109" width="9.28515625" style="274" customWidth="1"/>
    <col min="5110" max="5110" width="9" style="274" customWidth="1"/>
    <col min="5111" max="5111" width="9.28515625" style="274" customWidth="1"/>
    <col min="5112" max="5113" width="0" style="274" hidden="1" customWidth="1"/>
    <col min="5114" max="5114" width="9.140625" style="274" customWidth="1"/>
    <col min="5115" max="5115" width="10.140625" style="274" customWidth="1"/>
    <col min="5116" max="5116" width="9.140625" style="274" customWidth="1"/>
    <col min="5117" max="5123" width="9.5703125" style="274" customWidth="1"/>
    <col min="5124" max="5124" width="19.28515625" style="274" customWidth="1"/>
    <col min="5125" max="5125" width="22.140625" style="274" customWidth="1"/>
    <col min="5126" max="5126" width="16.7109375" style="274" customWidth="1"/>
    <col min="5127" max="5127" width="13.5703125" style="274" customWidth="1"/>
    <col min="5128" max="5128" width="12" style="274" customWidth="1"/>
    <col min="5129" max="5129" width="9.28515625" style="274" customWidth="1"/>
    <col min="5130" max="5130" width="15.28515625" style="274" customWidth="1"/>
    <col min="5131" max="5131" width="9.7109375" style="274" customWidth="1"/>
    <col min="5132" max="5132" width="2.5703125" style="274" customWidth="1"/>
    <col min="5133" max="5133" width="23.85546875" style="274" customWidth="1"/>
    <col min="5134" max="5347" width="9.140625" style="274"/>
    <col min="5348" max="5348" width="6.28515625" style="274" customWidth="1"/>
    <col min="5349" max="5349" width="35.5703125" style="274" customWidth="1"/>
    <col min="5350" max="5352" width="0" style="274" hidden="1" customWidth="1"/>
    <col min="5353" max="5353" width="17.28515625" style="274" customWidth="1"/>
    <col min="5354" max="5354" width="11.28515625" style="274" customWidth="1"/>
    <col min="5355" max="5355" width="9.5703125" style="274" customWidth="1"/>
    <col min="5356" max="5361" width="0" style="274" hidden="1" customWidth="1"/>
    <col min="5362" max="5362" width="11.28515625" style="274" customWidth="1"/>
    <col min="5363" max="5363" width="11.140625" style="274" customWidth="1"/>
    <col min="5364" max="5364" width="8.140625" style="274" customWidth="1"/>
    <col min="5365" max="5365" width="9.28515625" style="274" customWidth="1"/>
    <col min="5366" max="5366" width="9" style="274" customWidth="1"/>
    <col min="5367" max="5367" width="9.28515625" style="274" customWidth="1"/>
    <col min="5368" max="5369" width="0" style="274" hidden="1" customWidth="1"/>
    <col min="5370" max="5370" width="9.140625" style="274" customWidth="1"/>
    <col min="5371" max="5371" width="10.140625" style="274" customWidth="1"/>
    <col min="5372" max="5372" width="9.140625" style="274" customWidth="1"/>
    <col min="5373" max="5379" width="9.5703125" style="274" customWidth="1"/>
    <col min="5380" max="5380" width="19.28515625" style="274" customWidth="1"/>
    <col min="5381" max="5381" width="22.140625" style="274" customWidth="1"/>
    <col min="5382" max="5382" width="16.7109375" style="274" customWidth="1"/>
    <col min="5383" max="5383" width="13.5703125" style="274" customWidth="1"/>
    <col min="5384" max="5384" width="12" style="274" customWidth="1"/>
    <col min="5385" max="5385" width="9.28515625" style="274" customWidth="1"/>
    <col min="5386" max="5386" width="15.28515625" style="274" customWidth="1"/>
    <col min="5387" max="5387" width="9.7109375" style="274" customWidth="1"/>
    <col min="5388" max="5388" width="2.5703125" style="274" customWidth="1"/>
    <col min="5389" max="5389" width="23.85546875" style="274" customWidth="1"/>
    <col min="5390" max="5603" width="9.140625" style="274"/>
    <col min="5604" max="5604" width="6.28515625" style="274" customWidth="1"/>
    <col min="5605" max="5605" width="35.5703125" style="274" customWidth="1"/>
    <col min="5606" max="5608" width="0" style="274" hidden="1" customWidth="1"/>
    <col min="5609" max="5609" width="17.28515625" style="274" customWidth="1"/>
    <col min="5610" max="5610" width="11.28515625" style="274" customWidth="1"/>
    <col min="5611" max="5611" width="9.5703125" style="274" customWidth="1"/>
    <col min="5612" max="5617" width="0" style="274" hidden="1" customWidth="1"/>
    <col min="5618" max="5618" width="11.28515625" style="274" customWidth="1"/>
    <col min="5619" max="5619" width="11.140625" style="274" customWidth="1"/>
    <col min="5620" max="5620" width="8.140625" style="274" customWidth="1"/>
    <col min="5621" max="5621" width="9.28515625" style="274" customWidth="1"/>
    <col min="5622" max="5622" width="9" style="274" customWidth="1"/>
    <col min="5623" max="5623" width="9.28515625" style="274" customWidth="1"/>
    <col min="5624" max="5625" width="0" style="274" hidden="1" customWidth="1"/>
    <col min="5626" max="5626" width="9.140625" style="274" customWidth="1"/>
    <col min="5627" max="5627" width="10.140625" style="274" customWidth="1"/>
    <col min="5628" max="5628" width="9.140625" style="274" customWidth="1"/>
    <col min="5629" max="5635" width="9.5703125" style="274" customWidth="1"/>
    <col min="5636" max="5636" width="19.28515625" style="274" customWidth="1"/>
    <col min="5637" max="5637" width="22.140625" style="274" customWidth="1"/>
    <col min="5638" max="5638" width="16.7109375" style="274" customWidth="1"/>
    <col min="5639" max="5639" width="13.5703125" style="274" customWidth="1"/>
    <col min="5640" max="5640" width="12" style="274" customWidth="1"/>
    <col min="5641" max="5641" width="9.28515625" style="274" customWidth="1"/>
    <col min="5642" max="5642" width="15.28515625" style="274" customWidth="1"/>
    <col min="5643" max="5643" width="9.7109375" style="274" customWidth="1"/>
    <col min="5644" max="5644" width="2.5703125" style="274" customWidth="1"/>
    <col min="5645" max="5645" width="23.85546875" style="274" customWidth="1"/>
    <col min="5646" max="5859" width="9.140625" style="274"/>
    <col min="5860" max="5860" width="6.28515625" style="274" customWidth="1"/>
    <col min="5861" max="5861" width="35.5703125" style="274" customWidth="1"/>
    <col min="5862" max="5864" width="0" style="274" hidden="1" customWidth="1"/>
    <col min="5865" max="5865" width="17.28515625" style="274" customWidth="1"/>
    <col min="5866" max="5866" width="11.28515625" style="274" customWidth="1"/>
    <col min="5867" max="5867" width="9.5703125" style="274" customWidth="1"/>
    <col min="5868" max="5873" width="0" style="274" hidden="1" customWidth="1"/>
    <col min="5874" max="5874" width="11.28515625" style="274" customWidth="1"/>
    <col min="5875" max="5875" width="11.140625" style="274" customWidth="1"/>
    <col min="5876" max="5876" width="8.140625" style="274" customWidth="1"/>
    <col min="5877" max="5877" width="9.28515625" style="274" customWidth="1"/>
    <col min="5878" max="5878" width="9" style="274" customWidth="1"/>
    <col min="5879" max="5879" width="9.28515625" style="274" customWidth="1"/>
    <col min="5880" max="5881" width="0" style="274" hidden="1" customWidth="1"/>
    <col min="5882" max="5882" width="9.140625" style="274" customWidth="1"/>
    <col min="5883" max="5883" width="10.140625" style="274" customWidth="1"/>
    <col min="5884" max="5884" width="9.140625" style="274" customWidth="1"/>
    <col min="5885" max="5891" width="9.5703125" style="274" customWidth="1"/>
    <col min="5892" max="5892" width="19.28515625" style="274" customWidth="1"/>
    <col min="5893" max="5893" width="22.140625" style="274" customWidth="1"/>
    <col min="5894" max="5894" width="16.7109375" style="274" customWidth="1"/>
    <col min="5895" max="5895" width="13.5703125" style="274" customWidth="1"/>
    <col min="5896" max="5896" width="12" style="274" customWidth="1"/>
    <col min="5897" max="5897" width="9.28515625" style="274" customWidth="1"/>
    <col min="5898" max="5898" width="15.28515625" style="274" customWidth="1"/>
    <col min="5899" max="5899" width="9.7109375" style="274" customWidth="1"/>
    <col min="5900" max="5900" width="2.5703125" style="274" customWidth="1"/>
    <col min="5901" max="5901" width="23.85546875" style="274" customWidth="1"/>
    <col min="5902" max="6115" width="9.140625" style="274"/>
    <col min="6116" max="6116" width="6.28515625" style="274" customWidth="1"/>
    <col min="6117" max="6117" width="35.5703125" style="274" customWidth="1"/>
    <col min="6118" max="6120" width="0" style="274" hidden="1" customWidth="1"/>
    <col min="6121" max="6121" width="17.28515625" style="274" customWidth="1"/>
    <col min="6122" max="6122" width="11.28515625" style="274" customWidth="1"/>
    <col min="6123" max="6123" width="9.5703125" style="274" customWidth="1"/>
    <col min="6124" max="6129" width="0" style="274" hidden="1" customWidth="1"/>
    <col min="6130" max="6130" width="11.28515625" style="274" customWidth="1"/>
    <col min="6131" max="6131" width="11.140625" style="274" customWidth="1"/>
    <col min="6132" max="6132" width="8.140625" style="274" customWidth="1"/>
    <col min="6133" max="6133" width="9.28515625" style="274" customWidth="1"/>
    <col min="6134" max="6134" width="9" style="274" customWidth="1"/>
    <col min="6135" max="6135" width="9.28515625" style="274" customWidth="1"/>
    <col min="6136" max="6137" width="0" style="274" hidden="1" customWidth="1"/>
    <col min="6138" max="6138" width="9.140625" style="274" customWidth="1"/>
    <col min="6139" max="6139" width="10.140625" style="274" customWidth="1"/>
    <col min="6140" max="6140" width="9.140625" style="274" customWidth="1"/>
    <col min="6141" max="6147" width="9.5703125" style="274" customWidth="1"/>
    <col min="6148" max="6148" width="19.28515625" style="274" customWidth="1"/>
    <col min="6149" max="6149" width="22.140625" style="274" customWidth="1"/>
    <col min="6150" max="6150" width="16.7109375" style="274" customWidth="1"/>
    <col min="6151" max="6151" width="13.5703125" style="274" customWidth="1"/>
    <col min="6152" max="6152" width="12" style="274" customWidth="1"/>
    <col min="6153" max="6153" width="9.28515625" style="274" customWidth="1"/>
    <col min="6154" max="6154" width="15.28515625" style="274" customWidth="1"/>
    <col min="6155" max="6155" width="9.7109375" style="274" customWidth="1"/>
    <col min="6156" max="6156" width="2.5703125" style="274" customWidth="1"/>
    <col min="6157" max="6157" width="23.85546875" style="274" customWidth="1"/>
    <col min="6158" max="6371" width="9.140625" style="274"/>
    <col min="6372" max="6372" width="6.28515625" style="274" customWidth="1"/>
    <col min="6373" max="6373" width="35.5703125" style="274" customWidth="1"/>
    <col min="6374" max="6376" width="0" style="274" hidden="1" customWidth="1"/>
    <col min="6377" max="6377" width="17.28515625" style="274" customWidth="1"/>
    <col min="6378" max="6378" width="11.28515625" style="274" customWidth="1"/>
    <col min="6379" max="6379" width="9.5703125" style="274" customWidth="1"/>
    <col min="6380" max="6385" width="0" style="274" hidden="1" customWidth="1"/>
    <col min="6386" max="6386" width="11.28515625" style="274" customWidth="1"/>
    <col min="6387" max="6387" width="11.140625" style="274" customWidth="1"/>
    <col min="6388" max="6388" width="8.140625" style="274" customWidth="1"/>
    <col min="6389" max="6389" width="9.28515625" style="274" customWidth="1"/>
    <col min="6390" max="6390" width="9" style="274" customWidth="1"/>
    <col min="6391" max="6391" width="9.28515625" style="274" customWidth="1"/>
    <col min="6392" max="6393" width="0" style="274" hidden="1" customWidth="1"/>
    <col min="6394" max="6394" width="9.140625" style="274" customWidth="1"/>
    <col min="6395" max="6395" width="10.140625" style="274" customWidth="1"/>
    <col min="6396" max="6396" width="9.140625" style="274" customWidth="1"/>
    <col min="6397" max="6403" width="9.5703125" style="274" customWidth="1"/>
    <col min="6404" max="6404" width="19.28515625" style="274" customWidth="1"/>
    <col min="6405" max="6405" width="22.140625" style="274" customWidth="1"/>
    <col min="6406" max="6406" width="16.7109375" style="274" customWidth="1"/>
    <col min="6407" max="6407" width="13.5703125" style="274" customWidth="1"/>
    <col min="6408" max="6408" width="12" style="274" customWidth="1"/>
    <col min="6409" max="6409" width="9.28515625" style="274" customWidth="1"/>
    <col min="6410" max="6410" width="15.28515625" style="274" customWidth="1"/>
    <col min="6411" max="6411" width="9.7109375" style="274" customWidth="1"/>
    <col min="6412" max="6412" width="2.5703125" style="274" customWidth="1"/>
    <col min="6413" max="6413" width="23.85546875" style="274" customWidth="1"/>
    <col min="6414" max="6627" width="9.140625" style="274"/>
    <col min="6628" max="6628" width="6.28515625" style="274" customWidth="1"/>
    <col min="6629" max="6629" width="35.5703125" style="274" customWidth="1"/>
    <col min="6630" max="6632" width="0" style="274" hidden="1" customWidth="1"/>
    <col min="6633" max="6633" width="17.28515625" style="274" customWidth="1"/>
    <col min="6634" max="6634" width="11.28515625" style="274" customWidth="1"/>
    <col min="6635" max="6635" width="9.5703125" style="274" customWidth="1"/>
    <col min="6636" max="6641" width="0" style="274" hidden="1" customWidth="1"/>
    <col min="6642" max="6642" width="11.28515625" style="274" customWidth="1"/>
    <col min="6643" max="6643" width="11.140625" style="274" customWidth="1"/>
    <col min="6644" max="6644" width="8.140625" style="274" customWidth="1"/>
    <col min="6645" max="6645" width="9.28515625" style="274" customWidth="1"/>
    <col min="6646" max="6646" width="9" style="274" customWidth="1"/>
    <col min="6647" max="6647" width="9.28515625" style="274" customWidth="1"/>
    <col min="6648" max="6649" width="0" style="274" hidden="1" customWidth="1"/>
    <col min="6650" max="6650" width="9.140625" style="274" customWidth="1"/>
    <col min="6651" max="6651" width="10.140625" style="274" customWidth="1"/>
    <col min="6652" max="6652" width="9.140625" style="274" customWidth="1"/>
    <col min="6653" max="6659" width="9.5703125" style="274" customWidth="1"/>
    <col min="6660" max="6660" width="19.28515625" style="274" customWidth="1"/>
    <col min="6661" max="6661" width="22.140625" style="274" customWidth="1"/>
    <col min="6662" max="6662" width="16.7109375" style="274" customWidth="1"/>
    <col min="6663" max="6663" width="13.5703125" style="274" customWidth="1"/>
    <col min="6664" max="6664" width="12" style="274" customWidth="1"/>
    <col min="6665" max="6665" width="9.28515625" style="274" customWidth="1"/>
    <col min="6666" max="6666" width="15.28515625" style="274" customWidth="1"/>
    <col min="6667" max="6667" width="9.7109375" style="274" customWidth="1"/>
    <col min="6668" max="6668" width="2.5703125" style="274" customWidth="1"/>
    <col min="6669" max="6669" width="23.85546875" style="274" customWidth="1"/>
    <col min="6670" max="6883" width="9.140625" style="274"/>
    <col min="6884" max="6884" width="6.28515625" style="274" customWidth="1"/>
    <col min="6885" max="6885" width="35.5703125" style="274" customWidth="1"/>
    <col min="6886" max="6888" width="0" style="274" hidden="1" customWidth="1"/>
    <col min="6889" max="6889" width="17.28515625" style="274" customWidth="1"/>
    <col min="6890" max="6890" width="11.28515625" style="274" customWidth="1"/>
    <col min="6891" max="6891" width="9.5703125" style="274" customWidth="1"/>
    <col min="6892" max="6897" width="0" style="274" hidden="1" customWidth="1"/>
    <col min="6898" max="6898" width="11.28515625" style="274" customWidth="1"/>
    <col min="6899" max="6899" width="11.140625" style="274" customWidth="1"/>
    <col min="6900" max="6900" width="8.140625" style="274" customWidth="1"/>
    <col min="6901" max="6901" width="9.28515625" style="274" customWidth="1"/>
    <col min="6902" max="6902" width="9" style="274" customWidth="1"/>
    <col min="6903" max="6903" width="9.28515625" style="274" customWidth="1"/>
    <col min="6904" max="6905" width="0" style="274" hidden="1" customWidth="1"/>
    <col min="6906" max="6906" width="9.140625" style="274" customWidth="1"/>
    <col min="6907" max="6907" width="10.140625" style="274" customWidth="1"/>
    <col min="6908" max="6908" width="9.140625" style="274" customWidth="1"/>
    <col min="6909" max="6915" width="9.5703125" style="274" customWidth="1"/>
    <col min="6916" max="6916" width="19.28515625" style="274" customWidth="1"/>
    <col min="6917" max="6917" width="22.140625" style="274" customWidth="1"/>
    <col min="6918" max="6918" width="16.7109375" style="274" customWidth="1"/>
    <col min="6919" max="6919" width="13.5703125" style="274" customWidth="1"/>
    <col min="6920" max="6920" width="12" style="274" customWidth="1"/>
    <col min="6921" max="6921" width="9.28515625" style="274" customWidth="1"/>
    <col min="6922" max="6922" width="15.28515625" style="274" customWidth="1"/>
    <col min="6923" max="6923" width="9.7109375" style="274" customWidth="1"/>
    <col min="6924" max="6924" width="2.5703125" style="274" customWidth="1"/>
    <col min="6925" max="6925" width="23.85546875" style="274" customWidth="1"/>
    <col min="6926" max="7139" width="9.140625" style="274"/>
    <col min="7140" max="7140" width="6.28515625" style="274" customWidth="1"/>
    <col min="7141" max="7141" width="35.5703125" style="274" customWidth="1"/>
    <col min="7142" max="7144" width="0" style="274" hidden="1" customWidth="1"/>
    <col min="7145" max="7145" width="17.28515625" style="274" customWidth="1"/>
    <col min="7146" max="7146" width="11.28515625" style="274" customWidth="1"/>
    <col min="7147" max="7147" width="9.5703125" style="274" customWidth="1"/>
    <col min="7148" max="7153" width="0" style="274" hidden="1" customWidth="1"/>
    <col min="7154" max="7154" width="11.28515625" style="274" customWidth="1"/>
    <col min="7155" max="7155" width="11.140625" style="274" customWidth="1"/>
    <col min="7156" max="7156" width="8.140625" style="274" customWidth="1"/>
    <col min="7157" max="7157" width="9.28515625" style="274" customWidth="1"/>
    <col min="7158" max="7158" width="9" style="274" customWidth="1"/>
    <col min="7159" max="7159" width="9.28515625" style="274" customWidth="1"/>
    <col min="7160" max="7161" width="0" style="274" hidden="1" customWidth="1"/>
    <col min="7162" max="7162" width="9.140625" style="274" customWidth="1"/>
    <col min="7163" max="7163" width="10.140625" style="274" customWidth="1"/>
    <col min="7164" max="7164" width="9.140625" style="274" customWidth="1"/>
    <col min="7165" max="7171" width="9.5703125" style="274" customWidth="1"/>
    <col min="7172" max="7172" width="19.28515625" style="274" customWidth="1"/>
    <col min="7173" max="7173" width="22.140625" style="274" customWidth="1"/>
    <col min="7174" max="7174" width="16.7109375" style="274" customWidth="1"/>
    <col min="7175" max="7175" width="13.5703125" style="274" customWidth="1"/>
    <col min="7176" max="7176" width="12" style="274" customWidth="1"/>
    <col min="7177" max="7177" width="9.28515625" style="274" customWidth="1"/>
    <col min="7178" max="7178" width="15.28515625" style="274" customWidth="1"/>
    <col min="7179" max="7179" width="9.7109375" style="274" customWidth="1"/>
    <col min="7180" max="7180" width="2.5703125" style="274" customWidth="1"/>
    <col min="7181" max="7181" width="23.85546875" style="274" customWidth="1"/>
    <col min="7182" max="7395" width="9.140625" style="274"/>
    <col min="7396" max="7396" width="6.28515625" style="274" customWidth="1"/>
    <col min="7397" max="7397" width="35.5703125" style="274" customWidth="1"/>
    <col min="7398" max="7400" width="0" style="274" hidden="1" customWidth="1"/>
    <col min="7401" max="7401" width="17.28515625" style="274" customWidth="1"/>
    <col min="7402" max="7402" width="11.28515625" style="274" customWidth="1"/>
    <col min="7403" max="7403" width="9.5703125" style="274" customWidth="1"/>
    <col min="7404" max="7409" width="0" style="274" hidden="1" customWidth="1"/>
    <col min="7410" max="7410" width="11.28515625" style="274" customWidth="1"/>
    <col min="7411" max="7411" width="11.140625" style="274" customWidth="1"/>
    <col min="7412" max="7412" width="8.140625" style="274" customWidth="1"/>
    <col min="7413" max="7413" width="9.28515625" style="274" customWidth="1"/>
    <col min="7414" max="7414" width="9" style="274" customWidth="1"/>
    <col min="7415" max="7415" width="9.28515625" style="274" customWidth="1"/>
    <col min="7416" max="7417" width="0" style="274" hidden="1" customWidth="1"/>
    <col min="7418" max="7418" width="9.140625" style="274" customWidth="1"/>
    <col min="7419" max="7419" width="10.140625" style="274" customWidth="1"/>
    <col min="7420" max="7420" width="9.140625" style="274" customWidth="1"/>
    <col min="7421" max="7427" width="9.5703125" style="274" customWidth="1"/>
    <col min="7428" max="7428" width="19.28515625" style="274" customWidth="1"/>
    <col min="7429" max="7429" width="22.140625" style="274" customWidth="1"/>
    <col min="7430" max="7430" width="16.7109375" style="274" customWidth="1"/>
    <col min="7431" max="7431" width="13.5703125" style="274" customWidth="1"/>
    <col min="7432" max="7432" width="12" style="274" customWidth="1"/>
    <col min="7433" max="7433" width="9.28515625" style="274" customWidth="1"/>
    <col min="7434" max="7434" width="15.28515625" style="274" customWidth="1"/>
    <col min="7435" max="7435" width="9.7109375" style="274" customWidth="1"/>
    <col min="7436" max="7436" width="2.5703125" style="274" customWidth="1"/>
    <col min="7437" max="7437" width="23.85546875" style="274" customWidth="1"/>
    <col min="7438" max="7651" width="9.140625" style="274"/>
    <col min="7652" max="7652" width="6.28515625" style="274" customWidth="1"/>
    <col min="7653" max="7653" width="35.5703125" style="274" customWidth="1"/>
    <col min="7654" max="7656" width="0" style="274" hidden="1" customWidth="1"/>
    <col min="7657" max="7657" width="17.28515625" style="274" customWidth="1"/>
    <col min="7658" max="7658" width="11.28515625" style="274" customWidth="1"/>
    <col min="7659" max="7659" width="9.5703125" style="274" customWidth="1"/>
    <col min="7660" max="7665" width="0" style="274" hidden="1" customWidth="1"/>
    <col min="7666" max="7666" width="11.28515625" style="274" customWidth="1"/>
    <col min="7667" max="7667" width="11.140625" style="274" customWidth="1"/>
    <col min="7668" max="7668" width="8.140625" style="274" customWidth="1"/>
    <col min="7669" max="7669" width="9.28515625" style="274" customWidth="1"/>
    <col min="7670" max="7670" width="9" style="274" customWidth="1"/>
    <col min="7671" max="7671" width="9.28515625" style="274" customWidth="1"/>
    <col min="7672" max="7673" width="0" style="274" hidden="1" customWidth="1"/>
    <col min="7674" max="7674" width="9.140625" style="274" customWidth="1"/>
    <col min="7675" max="7675" width="10.140625" style="274" customWidth="1"/>
    <col min="7676" max="7676" width="9.140625" style="274" customWidth="1"/>
    <col min="7677" max="7683" width="9.5703125" style="274" customWidth="1"/>
    <col min="7684" max="7684" width="19.28515625" style="274" customWidth="1"/>
    <col min="7685" max="7685" width="22.140625" style="274" customWidth="1"/>
    <col min="7686" max="7686" width="16.7109375" style="274" customWidth="1"/>
    <col min="7687" max="7687" width="13.5703125" style="274" customWidth="1"/>
    <col min="7688" max="7688" width="12" style="274" customWidth="1"/>
    <col min="7689" max="7689" width="9.28515625" style="274" customWidth="1"/>
    <col min="7690" max="7690" width="15.28515625" style="274" customWidth="1"/>
    <col min="7691" max="7691" width="9.7109375" style="274" customWidth="1"/>
    <col min="7692" max="7692" width="2.5703125" style="274" customWidth="1"/>
    <col min="7693" max="7693" width="23.85546875" style="274" customWidth="1"/>
    <col min="7694" max="7907" width="9.140625" style="274"/>
    <col min="7908" max="7908" width="6.28515625" style="274" customWidth="1"/>
    <col min="7909" max="7909" width="35.5703125" style="274" customWidth="1"/>
    <col min="7910" max="7912" width="0" style="274" hidden="1" customWidth="1"/>
    <col min="7913" max="7913" width="17.28515625" style="274" customWidth="1"/>
    <col min="7914" max="7914" width="11.28515625" style="274" customWidth="1"/>
    <col min="7915" max="7915" width="9.5703125" style="274" customWidth="1"/>
    <col min="7916" max="7921" width="0" style="274" hidden="1" customWidth="1"/>
    <col min="7922" max="7922" width="11.28515625" style="274" customWidth="1"/>
    <col min="7923" max="7923" width="11.140625" style="274" customWidth="1"/>
    <col min="7924" max="7924" width="8.140625" style="274" customWidth="1"/>
    <col min="7925" max="7925" width="9.28515625" style="274" customWidth="1"/>
    <col min="7926" max="7926" width="9" style="274" customWidth="1"/>
    <col min="7927" max="7927" width="9.28515625" style="274" customWidth="1"/>
    <col min="7928" max="7929" width="0" style="274" hidden="1" customWidth="1"/>
    <col min="7930" max="7930" width="9.140625" style="274" customWidth="1"/>
    <col min="7931" max="7931" width="10.140625" style="274" customWidth="1"/>
    <col min="7932" max="7932" width="9.140625" style="274" customWidth="1"/>
    <col min="7933" max="7939" width="9.5703125" style="274" customWidth="1"/>
    <col min="7940" max="7940" width="19.28515625" style="274" customWidth="1"/>
    <col min="7941" max="7941" width="22.140625" style="274" customWidth="1"/>
    <col min="7942" max="7942" width="16.7109375" style="274" customWidth="1"/>
    <col min="7943" max="7943" width="13.5703125" style="274" customWidth="1"/>
    <col min="7944" max="7944" width="12" style="274" customWidth="1"/>
    <col min="7945" max="7945" width="9.28515625" style="274" customWidth="1"/>
    <col min="7946" max="7946" width="15.28515625" style="274" customWidth="1"/>
    <col min="7947" max="7947" width="9.7109375" style="274" customWidth="1"/>
    <col min="7948" max="7948" width="2.5703125" style="274" customWidth="1"/>
    <col min="7949" max="7949" width="23.85546875" style="274" customWidth="1"/>
    <col min="7950" max="8163" width="9.140625" style="274"/>
    <col min="8164" max="8164" width="6.28515625" style="274" customWidth="1"/>
    <col min="8165" max="8165" width="35.5703125" style="274" customWidth="1"/>
    <col min="8166" max="8168" width="0" style="274" hidden="1" customWidth="1"/>
    <col min="8169" max="8169" width="17.28515625" style="274" customWidth="1"/>
    <col min="8170" max="8170" width="11.28515625" style="274" customWidth="1"/>
    <col min="8171" max="8171" width="9.5703125" style="274" customWidth="1"/>
    <col min="8172" max="8177" width="0" style="274" hidden="1" customWidth="1"/>
    <col min="8178" max="8178" width="11.28515625" style="274" customWidth="1"/>
    <col min="8179" max="8179" width="11.140625" style="274" customWidth="1"/>
    <col min="8180" max="8180" width="8.140625" style="274" customWidth="1"/>
    <col min="8181" max="8181" width="9.28515625" style="274" customWidth="1"/>
    <col min="8182" max="8182" width="9" style="274" customWidth="1"/>
    <col min="8183" max="8183" width="9.28515625" style="274" customWidth="1"/>
    <col min="8184" max="8185" width="0" style="274" hidden="1" customWidth="1"/>
    <col min="8186" max="8186" width="9.140625" style="274" customWidth="1"/>
    <col min="8187" max="8187" width="10.140625" style="274" customWidth="1"/>
    <col min="8188" max="8188" width="9.140625" style="274" customWidth="1"/>
    <col min="8189" max="8195" width="9.5703125" style="274" customWidth="1"/>
    <col min="8196" max="8196" width="19.28515625" style="274" customWidth="1"/>
    <col min="8197" max="8197" width="22.140625" style="274" customWidth="1"/>
    <col min="8198" max="8198" width="16.7109375" style="274" customWidth="1"/>
    <col min="8199" max="8199" width="13.5703125" style="274" customWidth="1"/>
    <col min="8200" max="8200" width="12" style="274" customWidth="1"/>
    <col min="8201" max="8201" width="9.28515625" style="274" customWidth="1"/>
    <col min="8202" max="8202" width="15.28515625" style="274" customWidth="1"/>
    <col min="8203" max="8203" width="9.7109375" style="274" customWidth="1"/>
    <col min="8204" max="8204" width="2.5703125" style="274" customWidth="1"/>
    <col min="8205" max="8205" width="23.85546875" style="274" customWidth="1"/>
    <col min="8206" max="8419" width="9.140625" style="274"/>
    <col min="8420" max="8420" width="6.28515625" style="274" customWidth="1"/>
    <col min="8421" max="8421" width="35.5703125" style="274" customWidth="1"/>
    <col min="8422" max="8424" width="0" style="274" hidden="1" customWidth="1"/>
    <col min="8425" max="8425" width="17.28515625" style="274" customWidth="1"/>
    <col min="8426" max="8426" width="11.28515625" style="274" customWidth="1"/>
    <col min="8427" max="8427" width="9.5703125" style="274" customWidth="1"/>
    <col min="8428" max="8433" width="0" style="274" hidden="1" customWidth="1"/>
    <col min="8434" max="8434" width="11.28515625" style="274" customWidth="1"/>
    <col min="8435" max="8435" width="11.140625" style="274" customWidth="1"/>
    <col min="8436" max="8436" width="8.140625" style="274" customWidth="1"/>
    <col min="8437" max="8437" width="9.28515625" style="274" customWidth="1"/>
    <col min="8438" max="8438" width="9" style="274" customWidth="1"/>
    <col min="8439" max="8439" width="9.28515625" style="274" customWidth="1"/>
    <col min="8440" max="8441" width="0" style="274" hidden="1" customWidth="1"/>
    <col min="8442" max="8442" width="9.140625" style="274" customWidth="1"/>
    <col min="8443" max="8443" width="10.140625" style="274" customWidth="1"/>
    <col min="8444" max="8444" width="9.140625" style="274" customWidth="1"/>
    <col min="8445" max="8451" width="9.5703125" style="274" customWidth="1"/>
    <col min="8452" max="8452" width="19.28515625" style="274" customWidth="1"/>
    <col min="8453" max="8453" width="22.140625" style="274" customWidth="1"/>
    <col min="8454" max="8454" width="16.7109375" style="274" customWidth="1"/>
    <col min="8455" max="8455" width="13.5703125" style="274" customWidth="1"/>
    <col min="8456" max="8456" width="12" style="274" customWidth="1"/>
    <col min="8457" max="8457" width="9.28515625" style="274" customWidth="1"/>
    <col min="8458" max="8458" width="15.28515625" style="274" customWidth="1"/>
    <col min="8459" max="8459" width="9.7109375" style="274" customWidth="1"/>
    <col min="8460" max="8460" width="2.5703125" style="274" customWidth="1"/>
    <col min="8461" max="8461" width="23.85546875" style="274" customWidth="1"/>
    <col min="8462" max="8675" width="9.140625" style="274"/>
    <col min="8676" max="8676" width="6.28515625" style="274" customWidth="1"/>
    <col min="8677" max="8677" width="35.5703125" style="274" customWidth="1"/>
    <col min="8678" max="8680" width="0" style="274" hidden="1" customWidth="1"/>
    <col min="8681" max="8681" width="17.28515625" style="274" customWidth="1"/>
    <col min="8682" max="8682" width="11.28515625" style="274" customWidth="1"/>
    <col min="8683" max="8683" width="9.5703125" style="274" customWidth="1"/>
    <col min="8684" max="8689" width="0" style="274" hidden="1" customWidth="1"/>
    <col min="8690" max="8690" width="11.28515625" style="274" customWidth="1"/>
    <col min="8691" max="8691" width="11.140625" style="274" customWidth="1"/>
    <col min="8692" max="8692" width="8.140625" style="274" customWidth="1"/>
    <col min="8693" max="8693" width="9.28515625" style="274" customWidth="1"/>
    <col min="8694" max="8694" width="9" style="274" customWidth="1"/>
    <col min="8695" max="8695" width="9.28515625" style="274" customWidth="1"/>
    <col min="8696" max="8697" width="0" style="274" hidden="1" customWidth="1"/>
    <col min="8698" max="8698" width="9.140625" style="274" customWidth="1"/>
    <col min="8699" max="8699" width="10.140625" style="274" customWidth="1"/>
    <col min="8700" max="8700" width="9.140625" style="274" customWidth="1"/>
    <col min="8701" max="8707" width="9.5703125" style="274" customWidth="1"/>
    <col min="8708" max="8708" width="19.28515625" style="274" customWidth="1"/>
    <col min="8709" max="8709" width="22.140625" style="274" customWidth="1"/>
    <col min="8710" max="8710" width="16.7109375" style="274" customWidth="1"/>
    <col min="8711" max="8711" width="13.5703125" style="274" customWidth="1"/>
    <col min="8712" max="8712" width="12" style="274" customWidth="1"/>
    <col min="8713" max="8713" width="9.28515625" style="274" customWidth="1"/>
    <col min="8714" max="8714" width="15.28515625" style="274" customWidth="1"/>
    <col min="8715" max="8715" width="9.7109375" style="274" customWidth="1"/>
    <col min="8716" max="8716" width="2.5703125" style="274" customWidth="1"/>
    <col min="8717" max="8717" width="23.85546875" style="274" customWidth="1"/>
    <col min="8718" max="8931" width="9.140625" style="274"/>
    <col min="8932" max="8932" width="6.28515625" style="274" customWidth="1"/>
    <col min="8933" max="8933" width="35.5703125" style="274" customWidth="1"/>
    <col min="8934" max="8936" width="0" style="274" hidden="1" customWidth="1"/>
    <col min="8937" max="8937" width="17.28515625" style="274" customWidth="1"/>
    <col min="8938" max="8938" width="11.28515625" style="274" customWidth="1"/>
    <col min="8939" max="8939" width="9.5703125" style="274" customWidth="1"/>
    <col min="8940" max="8945" width="0" style="274" hidden="1" customWidth="1"/>
    <col min="8946" max="8946" width="11.28515625" style="274" customWidth="1"/>
    <col min="8947" max="8947" width="11.140625" style="274" customWidth="1"/>
    <col min="8948" max="8948" width="8.140625" style="274" customWidth="1"/>
    <col min="8949" max="8949" width="9.28515625" style="274" customWidth="1"/>
    <col min="8950" max="8950" width="9" style="274" customWidth="1"/>
    <col min="8951" max="8951" width="9.28515625" style="274" customWidth="1"/>
    <col min="8952" max="8953" width="0" style="274" hidden="1" customWidth="1"/>
    <col min="8954" max="8954" width="9.140625" style="274" customWidth="1"/>
    <col min="8955" max="8955" width="10.140625" style="274" customWidth="1"/>
    <col min="8956" max="8956" width="9.140625" style="274" customWidth="1"/>
    <col min="8957" max="8963" width="9.5703125" style="274" customWidth="1"/>
    <col min="8964" max="8964" width="19.28515625" style="274" customWidth="1"/>
    <col min="8965" max="8965" width="22.140625" style="274" customWidth="1"/>
    <col min="8966" max="8966" width="16.7109375" style="274" customWidth="1"/>
    <col min="8967" max="8967" width="13.5703125" style="274" customWidth="1"/>
    <col min="8968" max="8968" width="12" style="274" customWidth="1"/>
    <col min="8969" max="8969" width="9.28515625" style="274" customWidth="1"/>
    <col min="8970" max="8970" width="15.28515625" style="274" customWidth="1"/>
    <col min="8971" max="8971" width="9.7109375" style="274" customWidth="1"/>
    <col min="8972" max="8972" width="2.5703125" style="274" customWidth="1"/>
    <col min="8973" max="8973" width="23.85546875" style="274" customWidth="1"/>
    <col min="8974" max="9187" width="9.140625" style="274"/>
    <col min="9188" max="9188" width="6.28515625" style="274" customWidth="1"/>
    <col min="9189" max="9189" width="35.5703125" style="274" customWidth="1"/>
    <col min="9190" max="9192" width="0" style="274" hidden="1" customWidth="1"/>
    <col min="9193" max="9193" width="17.28515625" style="274" customWidth="1"/>
    <col min="9194" max="9194" width="11.28515625" style="274" customWidth="1"/>
    <col min="9195" max="9195" width="9.5703125" style="274" customWidth="1"/>
    <col min="9196" max="9201" width="0" style="274" hidden="1" customWidth="1"/>
    <col min="9202" max="9202" width="11.28515625" style="274" customWidth="1"/>
    <col min="9203" max="9203" width="11.140625" style="274" customWidth="1"/>
    <col min="9204" max="9204" width="8.140625" style="274" customWidth="1"/>
    <col min="9205" max="9205" width="9.28515625" style="274" customWidth="1"/>
    <col min="9206" max="9206" width="9" style="274" customWidth="1"/>
    <col min="9207" max="9207" width="9.28515625" style="274" customWidth="1"/>
    <col min="9208" max="9209" width="0" style="274" hidden="1" customWidth="1"/>
    <col min="9210" max="9210" width="9.140625" style="274" customWidth="1"/>
    <col min="9211" max="9211" width="10.140625" style="274" customWidth="1"/>
    <col min="9212" max="9212" width="9.140625" style="274" customWidth="1"/>
    <col min="9213" max="9219" width="9.5703125" style="274" customWidth="1"/>
    <col min="9220" max="9220" width="19.28515625" style="274" customWidth="1"/>
    <col min="9221" max="9221" width="22.140625" style="274" customWidth="1"/>
    <col min="9222" max="9222" width="16.7109375" style="274" customWidth="1"/>
    <col min="9223" max="9223" width="13.5703125" style="274" customWidth="1"/>
    <col min="9224" max="9224" width="12" style="274" customWidth="1"/>
    <col min="9225" max="9225" width="9.28515625" style="274" customWidth="1"/>
    <col min="9226" max="9226" width="15.28515625" style="274" customWidth="1"/>
    <col min="9227" max="9227" width="9.7109375" style="274" customWidth="1"/>
    <col min="9228" max="9228" width="2.5703125" style="274" customWidth="1"/>
    <col min="9229" max="9229" width="23.85546875" style="274" customWidth="1"/>
    <col min="9230" max="9443" width="9.140625" style="274"/>
    <col min="9444" max="9444" width="6.28515625" style="274" customWidth="1"/>
    <col min="9445" max="9445" width="35.5703125" style="274" customWidth="1"/>
    <col min="9446" max="9448" width="0" style="274" hidden="1" customWidth="1"/>
    <col min="9449" max="9449" width="17.28515625" style="274" customWidth="1"/>
    <col min="9450" max="9450" width="11.28515625" style="274" customWidth="1"/>
    <col min="9451" max="9451" width="9.5703125" style="274" customWidth="1"/>
    <col min="9452" max="9457" width="0" style="274" hidden="1" customWidth="1"/>
    <col min="9458" max="9458" width="11.28515625" style="274" customWidth="1"/>
    <col min="9459" max="9459" width="11.140625" style="274" customWidth="1"/>
    <col min="9460" max="9460" width="8.140625" style="274" customWidth="1"/>
    <col min="9461" max="9461" width="9.28515625" style="274" customWidth="1"/>
    <col min="9462" max="9462" width="9" style="274" customWidth="1"/>
    <col min="9463" max="9463" width="9.28515625" style="274" customWidth="1"/>
    <col min="9464" max="9465" width="0" style="274" hidden="1" customWidth="1"/>
    <col min="9466" max="9466" width="9.140625" style="274" customWidth="1"/>
    <col min="9467" max="9467" width="10.140625" style="274" customWidth="1"/>
    <col min="9468" max="9468" width="9.140625" style="274" customWidth="1"/>
    <col min="9469" max="9475" width="9.5703125" style="274" customWidth="1"/>
    <col min="9476" max="9476" width="19.28515625" style="274" customWidth="1"/>
    <col min="9477" max="9477" width="22.140625" style="274" customWidth="1"/>
    <col min="9478" max="9478" width="16.7109375" style="274" customWidth="1"/>
    <col min="9479" max="9479" width="13.5703125" style="274" customWidth="1"/>
    <col min="9480" max="9480" width="12" style="274" customWidth="1"/>
    <col min="9481" max="9481" width="9.28515625" style="274" customWidth="1"/>
    <col min="9482" max="9482" width="15.28515625" style="274" customWidth="1"/>
    <col min="9483" max="9483" width="9.7109375" style="274" customWidth="1"/>
    <col min="9484" max="9484" width="2.5703125" style="274" customWidth="1"/>
    <col min="9485" max="9485" width="23.85546875" style="274" customWidth="1"/>
    <col min="9486" max="9699" width="9.140625" style="274"/>
    <col min="9700" max="9700" width="6.28515625" style="274" customWidth="1"/>
    <col min="9701" max="9701" width="35.5703125" style="274" customWidth="1"/>
    <col min="9702" max="9704" width="0" style="274" hidden="1" customWidth="1"/>
    <col min="9705" max="9705" width="17.28515625" style="274" customWidth="1"/>
    <col min="9706" max="9706" width="11.28515625" style="274" customWidth="1"/>
    <col min="9707" max="9707" width="9.5703125" style="274" customWidth="1"/>
    <col min="9708" max="9713" width="0" style="274" hidden="1" customWidth="1"/>
    <col min="9714" max="9714" width="11.28515625" style="274" customWidth="1"/>
    <col min="9715" max="9715" width="11.140625" style="274" customWidth="1"/>
    <col min="9716" max="9716" width="8.140625" style="274" customWidth="1"/>
    <col min="9717" max="9717" width="9.28515625" style="274" customWidth="1"/>
    <col min="9718" max="9718" width="9" style="274" customWidth="1"/>
    <col min="9719" max="9719" width="9.28515625" style="274" customWidth="1"/>
    <col min="9720" max="9721" width="0" style="274" hidden="1" customWidth="1"/>
    <col min="9722" max="9722" width="9.140625" style="274" customWidth="1"/>
    <col min="9723" max="9723" width="10.140625" style="274" customWidth="1"/>
    <col min="9724" max="9724" width="9.140625" style="274" customWidth="1"/>
    <col min="9725" max="9731" width="9.5703125" style="274" customWidth="1"/>
    <col min="9732" max="9732" width="19.28515625" style="274" customWidth="1"/>
    <col min="9733" max="9733" width="22.140625" style="274" customWidth="1"/>
    <col min="9734" max="9734" width="16.7109375" style="274" customWidth="1"/>
    <col min="9735" max="9735" width="13.5703125" style="274" customWidth="1"/>
    <col min="9736" max="9736" width="12" style="274" customWidth="1"/>
    <col min="9737" max="9737" width="9.28515625" style="274" customWidth="1"/>
    <col min="9738" max="9738" width="15.28515625" style="274" customWidth="1"/>
    <col min="9739" max="9739" width="9.7109375" style="274" customWidth="1"/>
    <col min="9740" max="9740" width="2.5703125" style="274" customWidth="1"/>
    <col min="9741" max="9741" width="23.85546875" style="274" customWidth="1"/>
    <col min="9742" max="9955" width="9.140625" style="274"/>
    <col min="9956" max="9956" width="6.28515625" style="274" customWidth="1"/>
    <col min="9957" max="9957" width="35.5703125" style="274" customWidth="1"/>
    <col min="9958" max="9960" width="0" style="274" hidden="1" customWidth="1"/>
    <col min="9961" max="9961" width="17.28515625" style="274" customWidth="1"/>
    <col min="9962" max="9962" width="11.28515625" style="274" customWidth="1"/>
    <col min="9963" max="9963" width="9.5703125" style="274" customWidth="1"/>
    <col min="9964" max="9969" width="0" style="274" hidden="1" customWidth="1"/>
    <col min="9970" max="9970" width="11.28515625" style="274" customWidth="1"/>
    <col min="9971" max="9971" width="11.140625" style="274" customWidth="1"/>
    <col min="9972" max="9972" width="8.140625" style="274" customWidth="1"/>
    <col min="9973" max="9973" width="9.28515625" style="274" customWidth="1"/>
    <col min="9974" max="9974" width="9" style="274" customWidth="1"/>
    <col min="9975" max="9975" width="9.28515625" style="274" customWidth="1"/>
    <col min="9976" max="9977" width="0" style="274" hidden="1" customWidth="1"/>
    <col min="9978" max="9978" width="9.140625" style="274" customWidth="1"/>
    <col min="9979" max="9979" width="10.140625" style="274" customWidth="1"/>
    <col min="9980" max="9980" width="9.140625" style="274" customWidth="1"/>
    <col min="9981" max="9987" width="9.5703125" style="274" customWidth="1"/>
    <col min="9988" max="9988" width="19.28515625" style="274" customWidth="1"/>
    <col min="9989" max="9989" width="22.140625" style="274" customWidth="1"/>
    <col min="9990" max="9990" width="16.7109375" style="274" customWidth="1"/>
    <col min="9991" max="9991" width="13.5703125" style="274" customWidth="1"/>
    <col min="9992" max="9992" width="12" style="274" customWidth="1"/>
    <col min="9993" max="9993" width="9.28515625" style="274" customWidth="1"/>
    <col min="9994" max="9994" width="15.28515625" style="274" customWidth="1"/>
    <col min="9995" max="9995" width="9.7109375" style="274" customWidth="1"/>
    <col min="9996" max="9996" width="2.5703125" style="274" customWidth="1"/>
    <col min="9997" max="9997" width="23.85546875" style="274" customWidth="1"/>
    <col min="9998" max="10211" width="9.140625" style="274"/>
    <col min="10212" max="10212" width="6.28515625" style="274" customWidth="1"/>
    <col min="10213" max="10213" width="35.5703125" style="274" customWidth="1"/>
    <col min="10214" max="10216" width="0" style="274" hidden="1" customWidth="1"/>
    <col min="10217" max="10217" width="17.28515625" style="274" customWidth="1"/>
    <col min="10218" max="10218" width="11.28515625" style="274" customWidth="1"/>
    <col min="10219" max="10219" width="9.5703125" style="274" customWidth="1"/>
    <col min="10220" max="10225" width="0" style="274" hidden="1" customWidth="1"/>
    <col min="10226" max="10226" width="11.28515625" style="274" customWidth="1"/>
    <col min="10227" max="10227" width="11.140625" style="274" customWidth="1"/>
    <col min="10228" max="10228" width="8.140625" style="274" customWidth="1"/>
    <col min="10229" max="10229" width="9.28515625" style="274" customWidth="1"/>
    <col min="10230" max="10230" width="9" style="274" customWidth="1"/>
    <col min="10231" max="10231" width="9.28515625" style="274" customWidth="1"/>
    <col min="10232" max="10233" width="0" style="274" hidden="1" customWidth="1"/>
    <col min="10234" max="10234" width="9.140625" style="274" customWidth="1"/>
    <col min="10235" max="10235" width="10.140625" style="274" customWidth="1"/>
    <col min="10236" max="10236" width="9.140625" style="274" customWidth="1"/>
    <col min="10237" max="10243" width="9.5703125" style="274" customWidth="1"/>
    <col min="10244" max="10244" width="19.28515625" style="274" customWidth="1"/>
    <col min="10245" max="10245" width="22.140625" style="274" customWidth="1"/>
    <col min="10246" max="10246" width="16.7109375" style="274" customWidth="1"/>
    <col min="10247" max="10247" width="13.5703125" style="274" customWidth="1"/>
    <col min="10248" max="10248" width="12" style="274" customWidth="1"/>
    <col min="10249" max="10249" width="9.28515625" style="274" customWidth="1"/>
    <col min="10250" max="10250" width="15.28515625" style="274" customWidth="1"/>
    <col min="10251" max="10251" width="9.7109375" style="274" customWidth="1"/>
    <col min="10252" max="10252" width="2.5703125" style="274" customWidth="1"/>
    <col min="10253" max="10253" width="23.85546875" style="274" customWidth="1"/>
    <col min="10254" max="10467" width="9.140625" style="274"/>
    <col min="10468" max="10468" width="6.28515625" style="274" customWidth="1"/>
    <col min="10469" max="10469" width="35.5703125" style="274" customWidth="1"/>
    <col min="10470" max="10472" width="0" style="274" hidden="1" customWidth="1"/>
    <col min="10473" max="10473" width="17.28515625" style="274" customWidth="1"/>
    <col min="10474" max="10474" width="11.28515625" style="274" customWidth="1"/>
    <col min="10475" max="10475" width="9.5703125" style="274" customWidth="1"/>
    <col min="10476" max="10481" width="0" style="274" hidden="1" customWidth="1"/>
    <col min="10482" max="10482" width="11.28515625" style="274" customWidth="1"/>
    <col min="10483" max="10483" width="11.140625" style="274" customWidth="1"/>
    <col min="10484" max="10484" width="8.140625" style="274" customWidth="1"/>
    <col min="10485" max="10485" width="9.28515625" style="274" customWidth="1"/>
    <col min="10486" max="10486" width="9" style="274" customWidth="1"/>
    <col min="10487" max="10487" width="9.28515625" style="274" customWidth="1"/>
    <col min="10488" max="10489" width="0" style="274" hidden="1" customWidth="1"/>
    <col min="10490" max="10490" width="9.140625" style="274" customWidth="1"/>
    <col min="10491" max="10491" width="10.140625" style="274" customWidth="1"/>
    <col min="10492" max="10492" width="9.140625" style="274" customWidth="1"/>
    <col min="10493" max="10499" width="9.5703125" style="274" customWidth="1"/>
    <col min="10500" max="10500" width="19.28515625" style="274" customWidth="1"/>
    <col min="10501" max="10501" width="22.140625" style="274" customWidth="1"/>
    <col min="10502" max="10502" width="16.7109375" style="274" customWidth="1"/>
    <col min="10503" max="10503" width="13.5703125" style="274" customWidth="1"/>
    <col min="10504" max="10504" width="12" style="274" customWidth="1"/>
    <col min="10505" max="10505" width="9.28515625" style="274" customWidth="1"/>
    <col min="10506" max="10506" width="15.28515625" style="274" customWidth="1"/>
    <col min="10507" max="10507" width="9.7109375" style="274" customWidth="1"/>
    <col min="10508" max="10508" width="2.5703125" style="274" customWidth="1"/>
    <col min="10509" max="10509" width="23.85546875" style="274" customWidth="1"/>
    <col min="10510" max="10723" width="9.140625" style="274"/>
    <col min="10724" max="10724" width="6.28515625" style="274" customWidth="1"/>
    <col min="10725" max="10725" width="35.5703125" style="274" customWidth="1"/>
    <col min="10726" max="10728" width="0" style="274" hidden="1" customWidth="1"/>
    <col min="10729" max="10729" width="17.28515625" style="274" customWidth="1"/>
    <col min="10730" max="10730" width="11.28515625" style="274" customWidth="1"/>
    <col min="10731" max="10731" width="9.5703125" style="274" customWidth="1"/>
    <col min="10732" max="10737" width="0" style="274" hidden="1" customWidth="1"/>
    <col min="10738" max="10738" width="11.28515625" style="274" customWidth="1"/>
    <col min="10739" max="10739" width="11.140625" style="274" customWidth="1"/>
    <col min="10740" max="10740" width="8.140625" style="274" customWidth="1"/>
    <col min="10741" max="10741" width="9.28515625" style="274" customWidth="1"/>
    <col min="10742" max="10742" width="9" style="274" customWidth="1"/>
    <col min="10743" max="10743" width="9.28515625" style="274" customWidth="1"/>
    <col min="10744" max="10745" width="0" style="274" hidden="1" customWidth="1"/>
    <col min="10746" max="10746" width="9.140625" style="274" customWidth="1"/>
    <col min="10747" max="10747" width="10.140625" style="274" customWidth="1"/>
    <col min="10748" max="10748" width="9.140625" style="274" customWidth="1"/>
    <col min="10749" max="10755" width="9.5703125" style="274" customWidth="1"/>
    <col min="10756" max="10756" width="19.28515625" style="274" customWidth="1"/>
    <col min="10757" max="10757" width="22.140625" style="274" customWidth="1"/>
    <col min="10758" max="10758" width="16.7109375" style="274" customWidth="1"/>
    <col min="10759" max="10759" width="13.5703125" style="274" customWidth="1"/>
    <col min="10760" max="10760" width="12" style="274" customWidth="1"/>
    <col min="10761" max="10761" width="9.28515625" style="274" customWidth="1"/>
    <col min="10762" max="10762" width="15.28515625" style="274" customWidth="1"/>
    <col min="10763" max="10763" width="9.7109375" style="274" customWidth="1"/>
    <col min="10764" max="10764" width="2.5703125" style="274" customWidth="1"/>
    <col min="10765" max="10765" width="23.85546875" style="274" customWidth="1"/>
    <col min="10766" max="10979" width="9.140625" style="274"/>
    <col min="10980" max="10980" width="6.28515625" style="274" customWidth="1"/>
    <col min="10981" max="10981" width="35.5703125" style="274" customWidth="1"/>
    <col min="10982" max="10984" width="0" style="274" hidden="1" customWidth="1"/>
    <col min="10985" max="10985" width="17.28515625" style="274" customWidth="1"/>
    <col min="10986" max="10986" width="11.28515625" style="274" customWidth="1"/>
    <col min="10987" max="10987" width="9.5703125" style="274" customWidth="1"/>
    <col min="10988" max="10993" width="0" style="274" hidden="1" customWidth="1"/>
    <col min="10994" max="10994" width="11.28515625" style="274" customWidth="1"/>
    <col min="10995" max="10995" width="11.140625" style="274" customWidth="1"/>
    <col min="10996" max="10996" width="8.140625" style="274" customWidth="1"/>
    <col min="10997" max="10997" width="9.28515625" style="274" customWidth="1"/>
    <col min="10998" max="10998" width="9" style="274" customWidth="1"/>
    <col min="10999" max="10999" width="9.28515625" style="274" customWidth="1"/>
    <col min="11000" max="11001" width="0" style="274" hidden="1" customWidth="1"/>
    <col min="11002" max="11002" width="9.140625" style="274" customWidth="1"/>
    <col min="11003" max="11003" width="10.140625" style="274" customWidth="1"/>
    <col min="11004" max="11004" width="9.140625" style="274" customWidth="1"/>
    <col min="11005" max="11011" width="9.5703125" style="274" customWidth="1"/>
    <col min="11012" max="11012" width="19.28515625" style="274" customWidth="1"/>
    <col min="11013" max="11013" width="22.140625" style="274" customWidth="1"/>
    <col min="11014" max="11014" width="16.7109375" style="274" customWidth="1"/>
    <col min="11015" max="11015" width="13.5703125" style="274" customWidth="1"/>
    <col min="11016" max="11016" width="12" style="274" customWidth="1"/>
    <col min="11017" max="11017" width="9.28515625" style="274" customWidth="1"/>
    <col min="11018" max="11018" width="15.28515625" style="274" customWidth="1"/>
    <col min="11019" max="11019" width="9.7109375" style="274" customWidth="1"/>
    <col min="11020" max="11020" width="2.5703125" style="274" customWidth="1"/>
    <col min="11021" max="11021" width="23.85546875" style="274" customWidth="1"/>
    <col min="11022" max="11235" width="9.140625" style="274"/>
    <col min="11236" max="11236" width="6.28515625" style="274" customWidth="1"/>
    <col min="11237" max="11237" width="35.5703125" style="274" customWidth="1"/>
    <col min="11238" max="11240" width="0" style="274" hidden="1" customWidth="1"/>
    <col min="11241" max="11241" width="17.28515625" style="274" customWidth="1"/>
    <col min="11242" max="11242" width="11.28515625" style="274" customWidth="1"/>
    <col min="11243" max="11243" width="9.5703125" style="274" customWidth="1"/>
    <col min="11244" max="11249" width="0" style="274" hidden="1" customWidth="1"/>
    <col min="11250" max="11250" width="11.28515625" style="274" customWidth="1"/>
    <col min="11251" max="11251" width="11.140625" style="274" customWidth="1"/>
    <col min="11252" max="11252" width="8.140625" style="274" customWidth="1"/>
    <col min="11253" max="11253" width="9.28515625" style="274" customWidth="1"/>
    <col min="11254" max="11254" width="9" style="274" customWidth="1"/>
    <col min="11255" max="11255" width="9.28515625" style="274" customWidth="1"/>
    <col min="11256" max="11257" width="0" style="274" hidden="1" customWidth="1"/>
    <col min="11258" max="11258" width="9.140625" style="274" customWidth="1"/>
    <col min="11259" max="11259" width="10.140625" style="274" customWidth="1"/>
    <col min="11260" max="11260" width="9.140625" style="274" customWidth="1"/>
    <col min="11261" max="11267" width="9.5703125" style="274" customWidth="1"/>
    <col min="11268" max="11268" width="19.28515625" style="274" customWidth="1"/>
    <col min="11269" max="11269" width="22.140625" style="274" customWidth="1"/>
    <col min="11270" max="11270" width="16.7109375" style="274" customWidth="1"/>
    <col min="11271" max="11271" width="13.5703125" style="274" customWidth="1"/>
    <col min="11272" max="11272" width="12" style="274" customWidth="1"/>
    <col min="11273" max="11273" width="9.28515625" style="274" customWidth="1"/>
    <col min="11274" max="11274" width="15.28515625" style="274" customWidth="1"/>
    <col min="11275" max="11275" width="9.7109375" style="274" customWidth="1"/>
    <col min="11276" max="11276" width="2.5703125" style="274" customWidth="1"/>
    <col min="11277" max="11277" width="23.85546875" style="274" customWidth="1"/>
    <col min="11278" max="11491" width="9.140625" style="274"/>
    <col min="11492" max="11492" width="6.28515625" style="274" customWidth="1"/>
    <col min="11493" max="11493" width="35.5703125" style="274" customWidth="1"/>
    <col min="11494" max="11496" width="0" style="274" hidden="1" customWidth="1"/>
    <col min="11497" max="11497" width="17.28515625" style="274" customWidth="1"/>
    <col min="11498" max="11498" width="11.28515625" style="274" customWidth="1"/>
    <col min="11499" max="11499" width="9.5703125" style="274" customWidth="1"/>
    <col min="11500" max="11505" width="0" style="274" hidden="1" customWidth="1"/>
    <col min="11506" max="11506" width="11.28515625" style="274" customWidth="1"/>
    <col min="11507" max="11507" width="11.140625" style="274" customWidth="1"/>
    <col min="11508" max="11508" width="8.140625" style="274" customWidth="1"/>
    <col min="11509" max="11509" width="9.28515625" style="274" customWidth="1"/>
    <col min="11510" max="11510" width="9" style="274" customWidth="1"/>
    <col min="11511" max="11511" width="9.28515625" style="274" customWidth="1"/>
    <col min="11512" max="11513" width="0" style="274" hidden="1" customWidth="1"/>
    <col min="11514" max="11514" width="9.140625" style="274" customWidth="1"/>
    <col min="11515" max="11515" width="10.140625" style="274" customWidth="1"/>
    <col min="11516" max="11516" width="9.140625" style="274" customWidth="1"/>
    <col min="11517" max="11523" width="9.5703125" style="274" customWidth="1"/>
    <col min="11524" max="11524" width="19.28515625" style="274" customWidth="1"/>
    <col min="11525" max="11525" width="22.140625" style="274" customWidth="1"/>
    <col min="11526" max="11526" width="16.7109375" style="274" customWidth="1"/>
    <col min="11527" max="11527" width="13.5703125" style="274" customWidth="1"/>
    <col min="11528" max="11528" width="12" style="274" customWidth="1"/>
    <col min="11529" max="11529" width="9.28515625" style="274" customWidth="1"/>
    <col min="11530" max="11530" width="15.28515625" style="274" customWidth="1"/>
    <col min="11531" max="11531" width="9.7109375" style="274" customWidth="1"/>
    <col min="11532" max="11532" width="2.5703125" style="274" customWidth="1"/>
    <col min="11533" max="11533" width="23.85546875" style="274" customWidth="1"/>
    <col min="11534" max="11747" width="9.140625" style="274"/>
    <col min="11748" max="11748" width="6.28515625" style="274" customWidth="1"/>
    <col min="11749" max="11749" width="35.5703125" style="274" customWidth="1"/>
    <col min="11750" max="11752" width="0" style="274" hidden="1" customWidth="1"/>
    <col min="11753" max="11753" width="17.28515625" style="274" customWidth="1"/>
    <col min="11754" max="11754" width="11.28515625" style="274" customWidth="1"/>
    <col min="11755" max="11755" width="9.5703125" style="274" customWidth="1"/>
    <col min="11756" max="11761" width="0" style="274" hidden="1" customWidth="1"/>
    <col min="11762" max="11762" width="11.28515625" style="274" customWidth="1"/>
    <col min="11763" max="11763" width="11.140625" style="274" customWidth="1"/>
    <col min="11764" max="11764" width="8.140625" style="274" customWidth="1"/>
    <col min="11765" max="11765" width="9.28515625" style="274" customWidth="1"/>
    <col min="11766" max="11766" width="9" style="274" customWidth="1"/>
    <col min="11767" max="11767" width="9.28515625" style="274" customWidth="1"/>
    <col min="11768" max="11769" width="0" style="274" hidden="1" customWidth="1"/>
    <col min="11770" max="11770" width="9.140625" style="274" customWidth="1"/>
    <col min="11771" max="11771" width="10.140625" style="274" customWidth="1"/>
    <col min="11772" max="11772" width="9.140625" style="274" customWidth="1"/>
    <col min="11773" max="11779" width="9.5703125" style="274" customWidth="1"/>
    <col min="11780" max="11780" width="19.28515625" style="274" customWidth="1"/>
    <col min="11781" max="11781" width="22.140625" style="274" customWidth="1"/>
    <col min="11782" max="11782" width="16.7109375" style="274" customWidth="1"/>
    <col min="11783" max="11783" width="13.5703125" style="274" customWidth="1"/>
    <col min="11784" max="11784" width="12" style="274" customWidth="1"/>
    <col min="11785" max="11785" width="9.28515625" style="274" customWidth="1"/>
    <col min="11786" max="11786" width="15.28515625" style="274" customWidth="1"/>
    <col min="11787" max="11787" width="9.7109375" style="274" customWidth="1"/>
    <col min="11788" max="11788" width="2.5703125" style="274" customWidth="1"/>
    <col min="11789" max="11789" width="23.85546875" style="274" customWidth="1"/>
    <col min="11790" max="12003" width="9.140625" style="274"/>
    <col min="12004" max="12004" width="6.28515625" style="274" customWidth="1"/>
    <col min="12005" max="12005" width="35.5703125" style="274" customWidth="1"/>
    <col min="12006" max="12008" width="0" style="274" hidden="1" customWidth="1"/>
    <col min="12009" max="12009" width="17.28515625" style="274" customWidth="1"/>
    <col min="12010" max="12010" width="11.28515625" style="274" customWidth="1"/>
    <col min="12011" max="12011" width="9.5703125" style="274" customWidth="1"/>
    <col min="12012" max="12017" width="0" style="274" hidden="1" customWidth="1"/>
    <col min="12018" max="12018" width="11.28515625" style="274" customWidth="1"/>
    <col min="12019" max="12019" width="11.140625" style="274" customWidth="1"/>
    <col min="12020" max="12020" width="8.140625" style="274" customWidth="1"/>
    <col min="12021" max="12021" width="9.28515625" style="274" customWidth="1"/>
    <col min="12022" max="12022" width="9" style="274" customWidth="1"/>
    <col min="12023" max="12023" width="9.28515625" style="274" customWidth="1"/>
    <col min="12024" max="12025" width="0" style="274" hidden="1" customWidth="1"/>
    <col min="12026" max="12026" width="9.140625" style="274" customWidth="1"/>
    <col min="12027" max="12027" width="10.140625" style="274" customWidth="1"/>
    <col min="12028" max="12028" width="9.140625" style="274" customWidth="1"/>
    <col min="12029" max="12035" width="9.5703125" style="274" customWidth="1"/>
    <col min="12036" max="12036" width="19.28515625" style="274" customWidth="1"/>
    <col min="12037" max="12037" width="22.140625" style="274" customWidth="1"/>
    <col min="12038" max="12038" width="16.7109375" style="274" customWidth="1"/>
    <col min="12039" max="12039" width="13.5703125" style="274" customWidth="1"/>
    <col min="12040" max="12040" width="12" style="274" customWidth="1"/>
    <col min="12041" max="12041" width="9.28515625" style="274" customWidth="1"/>
    <col min="12042" max="12042" width="15.28515625" style="274" customWidth="1"/>
    <col min="12043" max="12043" width="9.7109375" style="274" customWidth="1"/>
    <col min="12044" max="12044" width="2.5703125" style="274" customWidth="1"/>
    <col min="12045" max="12045" width="23.85546875" style="274" customWidth="1"/>
    <col min="12046" max="12259" width="9.140625" style="274"/>
    <col min="12260" max="12260" width="6.28515625" style="274" customWidth="1"/>
    <col min="12261" max="12261" width="35.5703125" style="274" customWidth="1"/>
    <col min="12262" max="12264" width="0" style="274" hidden="1" customWidth="1"/>
    <col min="12265" max="12265" width="17.28515625" style="274" customWidth="1"/>
    <col min="12266" max="12266" width="11.28515625" style="274" customWidth="1"/>
    <col min="12267" max="12267" width="9.5703125" style="274" customWidth="1"/>
    <col min="12268" max="12273" width="0" style="274" hidden="1" customWidth="1"/>
    <col min="12274" max="12274" width="11.28515625" style="274" customWidth="1"/>
    <col min="12275" max="12275" width="11.140625" style="274" customWidth="1"/>
    <col min="12276" max="12276" width="8.140625" style="274" customWidth="1"/>
    <col min="12277" max="12277" width="9.28515625" style="274" customWidth="1"/>
    <col min="12278" max="12278" width="9" style="274" customWidth="1"/>
    <col min="12279" max="12279" width="9.28515625" style="274" customWidth="1"/>
    <col min="12280" max="12281" width="0" style="274" hidden="1" customWidth="1"/>
    <col min="12282" max="12282" width="9.140625" style="274" customWidth="1"/>
    <col min="12283" max="12283" width="10.140625" style="274" customWidth="1"/>
    <col min="12284" max="12284" width="9.140625" style="274" customWidth="1"/>
    <col min="12285" max="12291" width="9.5703125" style="274" customWidth="1"/>
    <col min="12292" max="12292" width="19.28515625" style="274" customWidth="1"/>
    <col min="12293" max="12293" width="22.140625" style="274" customWidth="1"/>
    <col min="12294" max="12294" width="16.7109375" style="274" customWidth="1"/>
    <col min="12295" max="12295" width="13.5703125" style="274" customWidth="1"/>
    <col min="12296" max="12296" width="12" style="274" customWidth="1"/>
    <col min="12297" max="12297" width="9.28515625" style="274" customWidth="1"/>
    <col min="12298" max="12298" width="15.28515625" style="274" customWidth="1"/>
    <col min="12299" max="12299" width="9.7109375" style="274" customWidth="1"/>
    <col min="12300" max="12300" width="2.5703125" style="274" customWidth="1"/>
    <col min="12301" max="12301" width="23.85546875" style="274" customWidth="1"/>
    <col min="12302" max="12515" width="9.140625" style="274"/>
    <col min="12516" max="12516" width="6.28515625" style="274" customWidth="1"/>
    <col min="12517" max="12517" width="35.5703125" style="274" customWidth="1"/>
    <col min="12518" max="12520" width="0" style="274" hidden="1" customWidth="1"/>
    <col min="12521" max="12521" width="17.28515625" style="274" customWidth="1"/>
    <col min="12522" max="12522" width="11.28515625" style="274" customWidth="1"/>
    <col min="12523" max="12523" width="9.5703125" style="274" customWidth="1"/>
    <col min="12524" max="12529" width="0" style="274" hidden="1" customWidth="1"/>
    <col min="12530" max="12530" width="11.28515625" style="274" customWidth="1"/>
    <col min="12531" max="12531" width="11.140625" style="274" customWidth="1"/>
    <col min="12532" max="12532" width="8.140625" style="274" customWidth="1"/>
    <col min="12533" max="12533" width="9.28515625" style="274" customWidth="1"/>
    <col min="12534" max="12534" width="9" style="274" customWidth="1"/>
    <col min="12535" max="12535" width="9.28515625" style="274" customWidth="1"/>
    <col min="12536" max="12537" width="0" style="274" hidden="1" customWidth="1"/>
    <col min="12538" max="12538" width="9.140625" style="274" customWidth="1"/>
    <col min="12539" max="12539" width="10.140625" style="274" customWidth="1"/>
    <col min="12540" max="12540" width="9.140625" style="274" customWidth="1"/>
    <col min="12541" max="12547" width="9.5703125" style="274" customWidth="1"/>
    <col min="12548" max="12548" width="19.28515625" style="274" customWidth="1"/>
    <col min="12549" max="12549" width="22.140625" style="274" customWidth="1"/>
    <col min="12550" max="12550" width="16.7109375" style="274" customWidth="1"/>
    <col min="12551" max="12551" width="13.5703125" style="274" customWidth="1"/>
    <col min="12552" max="12552" width="12" style="274" customWidth="1"/>
    <col min="12553" max="12553" width="9.28515625" style="274" customWidth="1"/>
    <col min="12554" max="12554" width="15.28515625" style="274" customWidth="1"/>
    <col min="12555" max="12555" width="9.7109375" style="274" customWidth="1"/>
    <col min="12556" max="12556" width="2.5703125" style="274" customWidth="1"/>
    <col min="12557" max="12557" width="23.85546875" style="274" customWidth="1"/>
    <col min="12558" max="12771" width="9.140625" style="274"/>
    <col min="12772" max="12772" width="6.28515625" style="274" customWidth="1"/>
    <col min="12773" max="12773" width="35.5703125" style="274" customWidth="1"/>
    <col min="12774" max="12776" width="0" style="274" hidden="1" customWidth="1"/>
    <col min="12777" max="12777" width="17.28515625" style="274" customWidth="1"/>
    <col min="12778" max="12778" width="11.28515625" style="274" customWidth="1"/>
    <col min="12779" max="12779" width="9.5703125" style="274" customWidth="1"/>
    <col min="12780" max="12785" width="0" style="274" hidden="1" customWidth="1"/>
    <col min="12786" max="12786" width="11.28515625" style="274" customWidth="1"/>
    <col min="12787" max="12787" width="11.140625" style="274" customWidth="1"/>
    <col min="12788" max="12788" width="8.140625" style="274" customWidth="1"/>
    <col min="12789" max="12789" width="9.28515625" style="274" customWidth="1"/>
    <col min="12790" max="12790" width="9" style="274" customWidth="1"/>
    <col min="12791" max="12791" width="9.28515625" style="274" customWidth="1"/>
    <col min="12792" max="12793" width="0" style="274" hidden="1" customWidth="1"/>
    <col min="12794" max="12794" width="9.140625" style="274" customWidth="1"/>
    <col min="12795" max="12795" width="10.140625" style="274" customWidth="1"/>
    <col min="12796" max="12796" width="9.140625" style="274" customWidth="1"/>
    <col min="12797" max="12803" width="9.5703125" style="274" customWidth="1"/>
    <col min="12804" max="12804" width="19.28515625" style="274" customWidth="1"/>
    <col min="12805" max="12805" width="22.140625" style="274" customWidth="1"/>
    <col min="12806" max="12806" width="16.7109375" style="274" customWidth="1"/>
    <col min="12807" max="12807" width="13.5703125" style="274" customWidth="1"/>
    <col min="12808" max="12808" width="12" style="274" customWidth="1"/>
    <col min="12809" max="12809" width="9.28515625" style="274" customWidth="1"/>
    <col min="12810" max="12810" width="15.28515625" style="274" customWidth="1"/>
    <col min="12811" max="12811" width="9.7109375" style="274" customWidth="1"/>
    <col min="12812" max="12812" width="2.5703125" style="274" customWidth="1"/>
    <col min="12813" max="12813" width="23.85546875" style="274" customWidth="1"/>
    <col min="12814" max="13027" width="9.140625" style="274"/>
    <col min="13028" max="13028" width="6.28515625" style="274" customWidth="1"/>
    <col min="13029" max="13029" width="35.5703125" style="274" customWidth="1"/>
    <col min="13030" max="13032" width="0" style="274" hidden="1" customWidth="1"/>
    <col min="13033" max="13033" width="17.28515625" style="274" customWidth="1"/>
    <col min="13034" max="13034" width="11.28515625" style="274" customWidth="1"/>
    <col min="13035" max="13035" width="9.5703125" style="274" customWidth="1"/>
    <col min="13036" max="13041" width="0" style="274" hidden="1" customWidth="1"/>
    <col min="13042" max="13042" width="11.28515625" style="274" customWidth="1"/>
    <col min="13043" max="13043" width="11.140625" style="274" customWidth="1"/>
    <col min="13044" max="13044" width="8.140625" style="274" customWidth="1"/>
    <col min="13045" max="13045" width="9.28515625" style="274" customWidth="1"/>
    <col min="13046" max="13046" width="9" style="274" customWidth="1"/>
    <col min="13047" max="13047" width="9.28515625" style="274" customWidth="1"/>
    <col min="13048" max="13049" width="0" style="274" hidden="1" customWidth="1"/>
    <col min="13050" max="13050" width="9.140625" style="274" customWidth="1"/>
    <col min="13051" max="13051" width="10.140625" style="274" customWidth="1"/>
    <col min="13052" max="13052" width="9.140625" style="274" customWidth="1"/>
    <col min="13053" max="13059" width="9.5703125" style="274" customWidth="1"/>
    <col min="13060" max="13060" width="19.28515625" style="274" customWidth="1"/>
    <col min="13061" max="13061" width="22.140625" style="274" customWidth="1"/>
    <col min="13062" max="13062" width="16.7109375" style="274" customWidth="1"/>
    <col min="13063" max="13063" width="13.5703125" style="274" customWidth="1"/>
    <col min="13064" max="13064" width="12" style="274" customWidth="1"/>
    <col min="13065" max="13065" width="9.28515625" style="274" customWidth="1"/>
    <col min="13066" max="13066" width="15.28515625" style="274" customWidth="1"/>
    <col min="13067" max="13067" width="9.7109375" style="274" customWidth="1"/>
    <col min="13068" max="13068" width="2.5703125" style="274" customWidth="1"/>
    <col min="13069" max="13069" width="23.85546875" style="274" customWidth="1"/>
    <col min="13070" max="13283" width="9.140625" style="274"/>
    <col min="13284" max="13284" width="6.28515625" style="274" customWidth="1"/>
    <col min="13285" max="13285" width="35.5703125" style="274" customWidth="1"/>
    <col min="13286" max="13288" width="0" style="274" hidden="1" customWidth="1"/>
    <col min="13289" max="13289" width="17.28515625" style="274" customWidth="1"/>
    <col min="13290" max="13290" width="11.28515625" style="274" customWidth="1"/>
    <col min="13291" max="13291" width="9.5703125" style="274" customWidth="1"/>
    <col min="13292" max="13297" width="0" style="274" hidden="1" customWidth="1"/>
    <col min="13298" max="13298" width="11.28515625" style="274" customWidth="1"/>
    <col min="13299" max="13299" width="11.140625" style="274" customWidth="1"/>
    <col min="13300" max="13300" width="8.140625" style="274" customWidth="1"/>
    <col min="13301" max="13301" width="9.28515625" style="274" customWidth="1"/>
    <col min="13302" max="13302" width="9" style="274" customWidth="1"/>
    <col min="13303" max="13303" width="9.28515625" style="274" customWidth="1"/>
    <col min="13304" max="13305" width="0" style="274" hidden="1" customWidth="1"/>
    <col min="13306" max="13306" width="9.140625" style="274" customWidth="1"/>
    <col min="13307" max="13307" width="10.140625" style="274" customWidth="1"/>
    <col min="13308" max="13308" width="9.140625" style="274" customWidth="1"/>
    <col min="13309" max="13315" width="9.5703125" style="274" customWidth="1"/>
    <col min="13316" max="13316" width="19.28515625" style="274" customWidth="1"/>
    <col min="13317" max="13317" width="22.140625" style="274" customWidth="1"/>
    <col min="13318" max="13318" width="16.7109375" style="274" customWidth="1"/>
    <col min="13319" max="13319" width="13.5703125" style="274" customWidth="1"/>
    <col min="13320" max="13320" width="12" style="274" customWidth="1"/>
    <col min="13321" max="13321" width="9.28515625" style="274" customWidth="1"/>
    <col min="13322" max="13322" width="15.28515625" style="274" customWidth="1"/>
    <col min="13323" max="13323" width="9.7109375" style="274" customWidth="1"/>
    <col min="13324" max="13324" width="2.5703125" style="274" customWidth="1"/>
    <col min="13325" max="13325" width="23.85546875" style="274" customWidth="1"/>
    <col min="13326" max="13539" width="9.140625" style="274"/>
    <col min="13540" max="13540" width="6.28515625" style="274" customWidth="1"/>
    <col min="13541" max="13541" width="35.5703125" style="274" customWidth="1"/>
    <col min="13542" max="13544" width="0" style="274" hidden="1" customWidth="1"/>
    <col min="13545" max="13545" width="17.28515625" style="274" customWidth="1"/>
    <col min="13546" max="13546" width="11.28515625" style="274" customWidth="1"/>
    <col min="13547" max="13547" width="9.5703125" style="274" customWidth="1"/>
    <col min="13548" max="13553" width="0" style="274" hidden="1" customWidth="1"/>
    <col min="13554" max="13554" width="11.28515625" style="274" customWidth="1"/>
    <col min="13555" max="13555" width="11.140625" style="274" customWidth="1"/>
    <col min="13556" max="13556" width="8.140625" style="274" customWidth="1"/>
    <col min="13557" max="13557" width="9.28515625" style="274" customWidth="1"/>
    <col min="13558" max="13558" width="9" style="274" customWidth="1"/>
    <col min="13559" max="13559" width="9.28515625" style="274" customWidth="1"/>
    <col min="13560" max="13561" width="0" style="274" hidden="1" customWidth="1"/>
    <col min="13562" max="13562" width="9.140625" style="274" customWidth="1"/>
    <col min="13563" max="13563" width="10.140625" style="274" customWidth="1"/>
    <col min="13564" max="13564" width="9.140625" style="274" customWidth="1"/>
    <col min="13565" max="13571" width="9.5703125" style="274" customWidth="1"/>
    <col min="13572" max="13572" width="19.28515625" style="274" customWidth="1"/>
    <col min="13573" max="13573" width="22.140625" style="274" customWidth="1"/>
    <col min="13574" max="13574" width="16.7109375" style="274" customWidth="1"/>
    <col min="13575" max="13575" width="13.5703125" style="274" customWidth="1"/>
    <col min="13576" max="13576" width="12" style="274" customWidth="1"/>
    <col min="13577" max="13577" width="9.28515625" style="274" customWidth="1"/>
    <col min="13578" max="13578" width="15.28515625" style="274" customWidth="1"/>
    <col min="13579" max="13579" width="9.7109375" style="274" customWidth="1"/>
    <col min="13580" max="13580" width="2.5703125" style="274" customWidth="1"/>
    <col min="13581" max="13581" width="23.85546875" style="274" customWidth="1"/>
    <col min="13582" max="13795" width="9.140625" style="274"/>
    <col min="13796" max="13796" width="6.28515625" style="274" customWidth="1"/>
    <col min="13797" max="13797" width="35.5703125" style="274" customWidth="1"/>
    <col min="13798" max="13800" width="0" style="274" hidden="1" customWidth="1"/>
    <col min="13801" max="13801" width="17.28515625" style="274" customWidth="1"/>
    <col min="13802" max="13802" width="11.28515625" style="274" customWidth="1"/>
    <col min="13803" max="13803" width="9.5703125" style="274" customWidth="1"/>
    <col min="13804" max="13809" width="0" style="274" hidden="1" customWidth="1"/>
    <col min="13810" max="13810" width="11.28515625" style="274" customWidth="1"/>
    <col min="13811" max="13811" width="11.140625" style="274" customWidth="1"/>
    <col min="13812" max="13812" width="8.140625" style="274" customWidth="1"/>
    <col min="13813" max="13813" width="9.28515625" style="274" customWidth="1"/>
    <col min="13814" max="13814" width="9" style="274" customWidth="1"/>
    <col min="13815" max="13815" width="9.28515625" style="274" customWidth="1"/>
    <col min="13816" max="13817" width="0" style="274" hidden="1" customWidth="1"/>
    <col min="13818" max="13818" width="9.140625" style="274" customWidth="1"/>
    <col min="13819" max="13819" width="10.140625" style="274" customWidth="1"/>
    <col min="13820" max="13820" width="9.140625" style="274" customWidth="1"/>
    <col min="13821" max="13827" width="9.5703125" style="274" customWidth="1"/>
    <col min="13828" max="13828" width="19.28515625" style="274" customWidth="1"/>
    <col min="13829" max="13829" width="22.140625" style="274" customWidth="1"/>
    <col min="13830" max="13830" width="16.7109375" style="274" customWidth="1"/>
    <col min="13831" max="13831" width="13.5703125" style="274" customWidth="1"/>
    <col min="13832" max="13832" width="12" style="274" customWidth="1"/>
    <col min="13833" max="13833" width="9.28515625" style="274" customWidth="1"/>
    <col min="13834" max="13834" width="15.28515625" style="274" customWidth="1"/>
    <col min="13835" max="13835" width="9.7109375" style="274" customWidth="1"/>
    <col min="13836" max="13836" width="2.5703125" style="274" customWidth="1"/>
    <col min="13837" max="13837" width="23.85546875" style="274" customWidth="1"/>
    <col min="13838" max="14051" width="9.140625" style="274"/>
    <col min="14052" max="14052" width="6.28515625" style="274" customWidth="1"/>
    <col min="14053" max="14053" width="35.5703125" style="274" customWidth="1"/>
    <col min="14054" max="14056" width="0" style="274" hidden="1" customWidth="1"/>
    <col min="14057" max="14057" width="17.28515625" style="274" customWidth="1"/>
    <col min="14058" max="14058" width="11.28515625" style="274" customWidth="1"/>
    <col min="14059" max="14059" width="9.5703125" style="274" customWidth="1"/>
    <col min="14060" max="14065" width="0" style="274" hidden="1" customWidth="1"/>
    <col min="14066" max="14066" width="11.28515625" style="274" customWidth="1"/>
    <col min="14067" max="14067" width="11.140625" style="274" customWidth="1"/>
    <col min="14068" max="14068" width="8.140625" style="274" customWidth="1"/>
    <col min="14069" max="14069" width="9.28515625" style="274" customWidth="1"/>
    <col min="14070" max="14070" width="9" style="274" customWidth="1"/>
    <col min="14071" max="14071" width="9.28515625" style="274" customWidth="1"/>
    <col min="14072" max="14073" width="0" style="274" hidden="1" customWidth="1"/>
    <col min="14074" max="14074" width="9.140625" style="274" customWidth="1"/>
    <col min="14075" max="14075" width="10.140625" style="274" customWidth="1"/>
    <col min="14076" max="14076" width="9.140625" style="274" customWidth="1"/>
    <col min="14077" max="14083" width="9.5703125" style="274" customWidth="1"/>
    <col min="14084" max="14084" width="19.28515625" style="274" customWidth="1"/>
    <col min="14085" max="14085" width="22.140625" style="274" customWidth="1"/>
    <col min="14086" max="14086" width="16.7109375" style="274" customWidth="1"/>
    <col min="14087" max="14087" width="13.5703125" style="274" customWidth="1"/>
    <col min="14088" max="14088" width="12" style="274" customWidth="1"/>
    <col min="14089" max="14089" width="9.28515625" style="274" customWidth="1"/>
    <col min="14090" max="14090" width="15.28515625" style="274" customWidth="1"/>
    <col min="14091" max="14091" width="9.7109375" style="274" customWidth="1"/>
    <col min="14092" max="14092" width="2.5703125" style="274" customWidth="1"/>
    <col min="14093" max="14093" width="23.85546875" style="274" customWidth="1"/>
    <col min="14094" max="14307" width="9.140625" style="274"/>
    <col min="14308" max="14308" width="6.28515625" style="274" customWidth="1"/>
    <col min="14309" max="14309" width="35.5703125" style="274" customWidth="1"/>
    <col min="14310" max="14312" width="0" style="274" hidden="1" customWidth="1"/>
    <col min="14313" max="14313" width="17.28515625" style="274" customWidth="1"/>
    <col min="14314" max="14314" width="11.28515625" style="274" customWidth="1"/>
    <col min="14315" max="14315" width="9.5703125" style="274" customWidth="1"/>
    <col min="14316" max="14321" width="0" style="274" hidden="1" customWidth="1"/>
    <col min="14322" max="14322" width="11.28515625" style="274" customWidth="1"/>
    <col min="14323" max="14323" width="11.140625" style="274" customWidth="1"/>
    <col min="14324" max="14324" width="8.140625" style="274" customWidth="1"/>
    <col min="14325" max="14325" width="9.28515625" style="274" customWidth="1"/>
    <col min="14326" max="14326" width="9" style="274" customWidth="1"/>
    <col min="14327" max="14327" width="9.28515625" style="274" customWidth="1"/>
    <col min="14328" max="14329" width="0" style="274" hidden="1" customWidth="1"/>
    <col min="14330" max="14330" width="9.140625" style="274" customWidth="1"/>
    <col min="14331" max="14331" width="10.140625" style="274" customWidth="1"/>
    <col min="14332" max="14332" width="9.140625" style="274" customWidth="1"/>
    <col min="14333" max="14339" width="9.5703125" style="274" customWidth="1"/>
    <col min="14340" max="14340" width="19.28515625" style="274" customWidth="1"/>
    <col min="14341" max="14341" width="22.140625" style="274" customWidth="1"/>
    <col min="14342" max="14342" width="16.7109375" style="274" customWidth="1"/>
    <col min="14343" max="14343" width="13.5703125" style="274" customWidth="1"/>
    <col min="14344" max="14344" width="12" style="274" customWidth="1"/>
    <col min="14345" max="14345" width="9.28515625" style="274" customWidth="1"/>
    <col min="14346" max="14346" width="15.28515625" style="274" customWidth="1"/>
    <col min="14347" max="14347" width="9.7109375" style="274" customWidth="1"/>
    <col min="14348" max="14348" width="2.5703125" style="274" customWidth="1"/>
    <col min="14349" max="14349" width="23.85546875" style="274" customWidth="1"/>
    <col min="14350" max="14563" width="9.140625" style="274"/>
    <col min="14564" max="14564" width="6.28515625" style="274" customWidth="1"/>
    <col min="14565" max="14565" width="35.5703125" style="274" customWidth="1"/>
    <col min="14566" max="14568" width="0" style="274" hidden="1" customWidth="1"/>
    <col min="14569" max="14569" width="17.28515625" style="274" customWidth="1"/>
    <col min="14570" max="14570" width="11.28515625" style="274" customWidth="1"/>
    <col min="14571" max="14571" width="9.5703125" style="274" customWidth="1"/>
    <col min="14572" max="14577" width="0" style="274" hidden="1" customWidth="1"/>
    <col min="14578" max="14578" width="11.28515625" style="274" customWidth="1"/>
    <col min="14579" max="14579" width="11.140625" style="274" customWidth="1"/>
    <col min="14580" max="14580" width="8.140625" style="274" customWidth="1"/>
    <col min="14581" max="14581" width="9.28515625" style="274" customWidth="1"/>
    <col min="14582" max="14582" width="9" style="274" customWidth="1"/>
    <col min="14583" max="14583" width="9.28515625" style="274" customWidth="1"/>
    <col min="14584" max="14585" width="0" style="274" hidden="1" customWidth="1"/>
    <col min="14586" max="14586" width="9.140625" style="274" customWidth="1"/>
    <col min="14587" max="14587" width="10.140625" style="274" customWidth="1"/>
    <col min="14588" max="14588" width="9.140625" style="274" customWidth="1"/>
    <col min="14589" max="14595" width="9.5703125" style="274" customWidth="1"/>
    <col min="14596" max="14596" width="19.28515625" style="274" customWidth="1"/>
    <col min="14597" max="14597" width="22.140625" style="274" customWidth="1"/>
    <col min="14598" max="14598" width="16.7109375" style="274" customWidth="1"/>
    <col min="14599" max="14599" width="13.5703125" style="274" customWidth="1"/>
    <col min="14600" max="14600" width="12" style="274" customWidth="1"/>
    <col min="14601" max="14601" width="9.28515625" style="274" customWidth="1"/>
    <col min="14602" max="14602" width="15.28515625" style="274" customWidth="1"/>
    <col min="14603" max="14603" width="9.7109375" style="274" customWidth="1"/>
    <col min="14604" max="14604" width="2.5703125" style="274" customWidth="1"/>
    <col min="14605" max="14605" width="23.85546875" style="274" customWidth="1"/>
    <col min="14606" max="14819" width="9.140625" style="274"/>
    <col min="14820" max="14820" width="6.28515625" style="274" customWidth="1"/>
    <col min="14821" max="14821" width="35.5703125" style="274" customWidth="1"/>
    <col min="14822" max="14824" width="0" style="274" hidden="1" customWidth="1"/>
    <col min="14825" max="14825" width="17.28515625" style="274" customWidth="1"/>
    <col min="14826" max="14826" width="11.28515625" style="274" customWidth="1"/>
    <col min="14827" max="14827" width="9.5703125" style="274" customWidth="1"/>
    <col min="14828" max="14833" width="0" style="274" hidden="1" customWidth="1"/>
    <col min="14834" max="14834" width="11.28515625" style="274" customWidth="1"/>
    <col min="14835" max="14835" width="11.140625" style="274" customWidth="1"/>
    <col min="14836" max="14836" width="8.140625" style="274" customWidth="1"/>
    <col min="14837" max="14837" width="9.28515625" style="274" customWidth="1"/>
    <col min="14838" max="14838" width="9" style="274" customWidth="1"/>
    <col min="14839" max="14839" width="9.28515625" style="274" customWidth="1"/>
    <col min="14840" max="14841" width="0" style="274" hidden="1" customWidth="1"/>
    <col min="14842" max="14842" width="9.140625" style="274" customWidth="1"/>
    <col min="14843" max="14843" width="10.140625" style="274" customWidth="1"/>
    <col min="14844" max="14844" width="9.140625" style="274" customWidth="1"/>
    <col min="14845" max="14851" width="9.5703125" style="274" customWidth="1"/>
    <col min="14852" max="14852" width="19.28515625" style="274" customWidth="1"/>
    <col min="14853" max="14853" width="22.140625" style="274" customWidth="1"/>
    <col min="14854" max="14854" width="16.7109375" style="274" customWidth="1"/>
    <col min="14855" max="14855" width="13.5703125" style="274" customWidth="1"/>
    <col min="14856" max="14856" width="12" style="274" customWidth="1"/>
    <col min="14857" max="14857" width="9.28515625" style="274" customWidth="1"/>
    <col min="14858" max="14858" width="15.28515625" style="274" customWidth="1"/>
    <col min="14859" max="14859" width="9.7109375" style="274" customWidth="1"/>
    <col min="14860" max="14860" width="2.5703125" style="274" customWidth="1"/>
    <col min="14861" max="14861" width="23.85546875" style="274" customWidth="1"/>
    <col min="14862" max="15075" width="9.140625" style="274"/>
    <col min="15076" max="15076" width="6.28515625" style="274" customWidth="1"/>
    <col min="15077" max="15077" width="35.5703125" style="274" customWidth="1"/>
    <col min="15078" max="15080" width="0" style="274" hidden="1" customWidth="1"/>
    <col min="15081" max="15081" width="17.28515625" style="274" customWidth="1"/>
    <col min="15082" max="15082" width="11.28515625" style="274" customWidth="1"/>
    <col min="15083" max="15083" width="9.5703125" style="274" customWidth="1"/>
    <col min="15084" max="15089" width="0" style="274" hidden="1" customWidth="1"/>
    <col min="15090" max="15090" width="11.28515625" style="274" customWidth="1"/>
    <col min="15091" max="15091" width="11.140625" style="274" customWidth="1"/>
    <col min="15092" max="15092" width="8.140625" style="274" customWidth="1"/>
    <col min="15093" max="15093" width="9.28515625" style="274" customWidth="1"/>
    <col min="15094" max="15094" width="9" style="274" customWidth="1"/>
    <col min="15095" max="15095" width="9.28515625" style="274" customWidth="1"/>
    <col min="15096" max="15097" width="0" style="274" hidden="1" customWidth="1"/>
    <col min="15098" max="15098" width="9.140625" style="274" customWidth="1"/>
    <col min="15099" max="15099" width="10.140625" style="274" customWidth="1"/>
    <col min="15100" max="15100" width="9.140625" style="274" customWidth="1"/>
    <col min="15101" max="15107" width="9.5703125" style="274" customWidth="1"/>
    <col min="15108" max="15108" width="19.28515625" style="274" customWidth="1"/>
    <col min="15109" max="15109" width="22.140625" style="274" customWidth="1"/>
    <col min="15110" max="15110" width="16.7109375" style="274" customWidth="1"/>
    <col min="15111" max="15111" width="13.5703125" style="274" customWidth="1"/>
    <col min="15112" max="15112" width="12" style="274" customWidth="1"/>
    <col min="15113" max="15113" width="9.28515625" style="274" customWidth="1"/>
    <col min="15114" max="15114" width="15.28515625" style="274" customWidth="1"/>
    <col min="15115" max="15115" width="9.7109375" style="274" customWidth="1"/>
    <col min="15116" max="15116" width="2.5703125" style="274" customWidth="1"/>
    <col min="15117" max="15117" width="23.85546875" style="274" customWidth="1"/>
    <col min="15118" max="15331" width="9.140625" style="274"/>
    <col min="15332" max="15332" width="6.28515625" style="274" customWidth="1"/>
    <col min="15333" max="15333" width="35.5703125" style="274" customWidth="1"/>
    <col min="15334" max="15336" width="0" style="274" hidden="1" customWidth="1"/>
    <col min="15337" max="15337" width="17.28515625" style="274" customWidth="1"/>
    <col min="15338" max="15338" width="11.28515625" style="274" customWidth="1"/>
    <col min="15339" max="15339" width="9.5703125" style="274" customWidth="1"/>
    <col min="15340" max="15345" width="0" style="274" hidden="1" customWidth="1"/>
    <col min="15346" max="15346" width="11.28515625" style="274" customWidth="1"/>
    <col min="15347" max="15347" width="11.140625" style="274" customWidth="1"/>
    <col min="15348" max="15348" width="8.140625" style="274" customWidth="1"/>
    <col min="15349" max="15349" width="9.28515625" style="274" customWidth="1"/>
    <col min="15350" max="15350" width="9" style="274" customWidth="1"/>
    <col min="15351" max="15351" width="9.28515625" style="274" customWidth="1"/>
    <col min="15352" max="15353" width="0" style="274" hidden="1" customWidth="1"/>
    <col min="15354" max="15354" width="9.140625" style="274" customWidth="1"/>
    <col min="15355" max="15355" width="10.140625" style="274" customWidth="1"/>
    <col min="15356" max="15356" width="9.140625" style="274" customWidth="1"/>
    <col min="15357" max="15363" width="9.5703125" style="274" customWidth="1"/>
    <col min="15364" max="15364" width="19.28515625" style="274" customWidth="1"/>
    <col min="15365" max="15365" width="22.140625" style="274" customWidth="1"/>
    <col min="15366" max="15366" width="16.7109375" style="274" customWidth="1"/>
    <col min="15367" max="15367" width="13.5703125" style="274" customWidth="1"/>
    <col min="15368" max="15368" width="12" style="274" customWidth="1"/>
    <col min="15369" max="15369" width="9.28515625" style="274" customWidth="1"/>
    <col min="15370" max="15370" width="15.28515625" style="274" customWidth="1"/>
    <col min="15371" max="15371" width="9.7109375" style="274" customWidth="1"/>
    <col min="15372" max="15372" width="2.5703125" style="274" customWidth="1"/>
    <col min="15373" max="15373" width="23.85546875" style="274" customWidth="1"/>
    <col min="15374" max="15587" width="9.140625" style="274"/>
    <col min="15588" max="15588" width="6.28515625" style="274" customWidth="1"/>
    <col min="15589" max="15589" width="35.5703125" style="274" customWidth="1"/>
    <col min="15590" max="15592" width="0" style="274" hidden="1" customWidth="1"/>
    <col min="15593" max="15593" width="17.28515625" style="274" customWidth="1"/>
    <col min="15594" max="15594" width="11.28515625" style="274" customWidth="1"/>
    <col min="15595" max="15595" width="9.5703125" style="274" customWidth="1"/>
    <col min="15596" max="15601" width="0" style="274" hidden="1" customWidth="1"/>
    <col min="15602" max="15602" width="11.28515625" style="274" customWidth="1"/>
    <col min="15603" max="15603" width="11.140625" style="274" customWidth="1"/>
    <col min="15604" max="15604" width="8.140625" style="274" customWidth="1"/>
    <col min="15605" max="15605" width="9.28515625" style="274" customWidth="1"/>
    <col min="15606" max="15606" width="9" style="274" customWidth="1"/>
    <col min="15607" max="15607" width="9.28515625" style="274" customWidth="1"/>
    <col min="15608" max="15609" width="0" style="274" hidden="1" customWidth="1"/>
    <col min="15610" max="15610" width="9.140625" style="274" customWidth="1"/>
    <col min="15611" max="15611" width="10.140625" style="274" customWidth="1"/>
    <col min="15612" max="15612" width="9.140625" style="274" customWidth="1"/>
    <col min="15613" max="15619" width="9.5703125" style="274" customWidth="1"/>
    <col min="15620" max="15620" width="19.28515625" style="274" customWidth="1"/>
    <col min="15621" max="15621" width="22.140625" style="274" customWidth="1"/>
    <col min="15622" max="15622" width="16.7109375" style="274" customWidth="1"/>
    <col min="15623" max="15623" width="13.5703125" style="274" customWidth="1"/>
    <col min="15624" max="15624" width="12" style="274" customWidth="1"/>
    <col min="15625" max="15625" width="9.28515625" style="274" customWidth="1"/>
    <col min="15626" max="15626" width="15.28515625" style="274" customWidth="1"/>
    <col min="15627" max="15627" width="9.7109375" style="274" customWidth="1"/>
    <col min="15628" max="15628" width="2.5703125" style="274" customWidth="1"/>
    <col min="15629" max="15629" width="23.85546875" style="274" customWidth="1"/>
    <col min="15630" max="15843" width="9.140625" style="274"/>
    <col min="15844" max="15844" width="6.28515625" style="274" customWidth="1"/>
    <col min="15845" max="15845" width="35.5703125" style="274" customWidth="1"/>
    <col min="15846" max="15848" width="0" style="274" hidden="1" customWidth="1"/>
    <col min="15849" max="15849" width="17.28515625" style="274" customWidth="1"/>
    <col min="15850" max="15850" width="11.28515625" style="274" customWidth="1"/>
    <col min="15851" max="15851" width="9.5703125" style="274" customWidth="1"/>
    <col min="15852" max="15857" width="0" style="274" hidden="1" customWidth="1"/>
    <col min="15858" max="15858" width="11.28515625" style="274" customWidth="1"/>
    <col min="15859" max="15859" width="11.140625" style="274" customWidth="1"/>
    <col min="15860" max="15860" width="8.140625" style="274" customWidth="1"/>
    <col min="15861" max="15861" width="9.28515625" style="274" customWidth="1"/>
    <col min="15862" max="15862" width="9" style="274" customWidth="1"/>
    <col min="15863" max="15863" width="9.28515625" style="274" customWidth="1"/>
    <col min="15864" max="15865" width="0" style="274" hidden="1" customWidth="1"/>
    <col min="15866" max="15866" width="9.140625" style="274" customWidth="1"/>
    <col min="15867" max="15867" width="10.140625" style="274" customWidth="1"/>
    <col min="15868" max="15868" width="9.140625" style="274" customWidth="1"/>
    <col min="15869" max="15875" width="9.5703125" style="274" customWidth="1"/>
    <col min="15876" max="15876" width="19.28515625" style="274" customWidth="1"/>
    <col min="15877" max="15877" width="22.140625" style="274" customWidth="1"/>
    <col min="15878" max="15878" width="16.7109375" style="274" customWidth="1"/>
    <col min="15879" max="15879" width="13.5703125" style="274" customWidth="1"/>
    <col min="15880" max="15880" width="12" style="274" customWidth="1"/>
    <col min="15881" max="15881" width="9.28515625" style="274" customWidth="1"/>
    <col min="15882" max="15882" width="15.28515625" style="274" customWidth="1"/>
    <col min="15883" max="15883" width="9.7109375" style="274" customWidth="1"/>
    <col min="15884" max="15884" width="2.5703125" style="274" customWidth="1"/>
    <col min="15885" max="15885" width="23.85546875" style="274" customWidth="1"/>
    <col min="15886" max="16099" width="9.140625" style="274"/>
    <col min="16100" max="16100" width="6.28515625" style="274" customWidth="1"/>
    <col min="16101" max="16101" width="35.5703125" style="274" customWidth="1"/>
    <col min="16102" max="16104" width="0" style="274" hidden="1" customWidth="1"/>
    <col min="16105" max="16105" width="17.28515625" style="274" customWidth="1"/>
    <col min="16106" max="16106" width="11.28515625" style="274" customWidth="1"/>
    <col min="16107" max="16107" width="9.5703125" style="274" customWidth="1"/>
    <col min="16108" max="16113" width="0" style="274" hidden="1" customWidth="1"/>
    <col min="16114" max="16114" width="11.28515625" style="274" customWidth="1"/>
    <col min="16115" max="16115" width="11.140625" style="274" customWidth="1"/>
    <col min="16116" max="16116" width="8.140625" style="274" customWidth="1"/>
    <col min="16117" max="16117" width="9.28515625" style="274" customWidth="1"/>
    <col min="16118" max="16118" width="9" style="274" customWidth="1"/>
    <col min="16119" max="16119" width="9.28515625" style="274" customWidth="1"/>
    <col min="16120" max="16121" width="0" style="274" hidden="1" customWidth="1"/>
    <col min="16122" max="16122" width="9.140625" style="274" customWidth="1"/>
    <col min="16123" max="16123" width="10.140625" style="274" customWidth="1"/>
    <col min="16124" max="16124" width="9.140625" style="274" customWidth="1"/>
    <col min="16125" max="16131" width="9.5703125" style="274" customWidth="1"/>
    <col min="16132" max="16132" width="19.28515625" style="274" customWidth="1"/>
    <col min="16133" max="16133" width="22.140625" style="274" customWidth="1"/>
    <col min="16134" max="16134" width="16.7109375" style="274" customWidth="1"/>
    <col min="16135" max="16135" width="13.5703125" style="274" customWidth="1"/>
    <col min="16136" max="16136" width="12" style="274" customWidth="1"/>
    <col min="16137" max="16137" width="9.28515625" style="274" customWidth="1"/>
    <col min="16138" max="16138" width="15.28515625" style="274" customWidth="1"/>
    <col min="16139" max="16139" width="9.7109375" style="274" customWidth="1"/>
    <col min="16140" max="16140" width="2.5703125" style="274" customWidth="1"/>
    <col min="16141" max="16141" width="23.85546875" style="274" customWidth="1"/>
    <col min="16142" max="16326" width="9.140625" style="274"/>
    <col min="16327" max="16337" width="9.140625" style="274" customWidth="1"/>
    <col min="16338" max="16384" width="9.140625" style="274"/>
  </cols>
  <sheetData>
    <row r="1" spans="1:26" ht="19.5">
      <c r="A1" s="1229" t="s">
        <v>224</v>
      </c>
      <c r="B1" s="1229"/>
      <c r="C1" s="1229"/>
      <c r="D1" s="1229"/>
      <c r="E1" s="1229"/>
      <c r="F1" s="1229"/>
      <c r="G1" s="1229"/>
      <c r="H1" s="1229"/>
      <c r="I1" s="1229"/>
      <c r="J1" s="1229"/>
      <c r="K1" s="1229"/>
      <c r="L1" s="1229"/>
      <c r="M1" s="1229"/>
      <c r="N1" s="1229"/>
      <c r="O1" s="1229"/>
      <c r="P1" s="1229"/>
      <c r="Q1" s="1229"/>
      <c r="R1" s="1229"/>
      <c r="S1" s="1229"/>
      <c r="T1" s="1229"/>
      <c r="U1" s="1229"/>
      <c r="V1" s="1229"/>
      <c r="W1" s="1229"/>
      <c r="X1" s="1229"/>
      <c r="Y1" s="1229"/>
    </row>
    <row r="2" spans="1:26" ht="18.75">
      <c r="A2" s="1284" t="s">
        <v>452</v>
      </c>
      <c r="B2" s="1284"/>
      <c r="C2" s="1284"/>
      <c r="D2" s="1284"/>
      <c r="E2" s="1284"/>
      <c r="F2" s="1284"/>
      <c r="G2" s="1284"/>
      <c r="H2" s="1284"/>
      <c r="I2" s="1284"/>
      <c r="J2" s="1284"/>
      <c r="K2" s="1284"/>
      <c r="L2" s="1284"/>
      <c r="M2" s="1284"/>
      <c r="N2" s="1284"/>
      <c r="O2" s="1284"/>
      <c r="P2" s="1284"/>
      <c r="Q2" s="1284"/>
      <c r="R2" s="1284"/>
      <c r="S2" s="1284"/>
      <c r="T2" s="1284"/>
      <c r="U2" s="1284"/>
      <c r="V2" s="1284"/>
      <c r="W2" s="1284"/>
      <c r="X2" s="1284"/>
      <c r="Y2" s="1284"/>
    </row>
    <row r="3" spans="1:26" s="209" customFormat="1" ht="30.6" customHeight="1">
      <c r="A3" s="1231" t="s">
        <v>453</v>
      </c>
      <c r="B3" s="1231"/>
      <c r="C3" s="1231"/>
      <c r="D3" s="1231"/>
      <c r="E3" s="1231"/>
      <c r="F3" s="1231"/>
      <c r="G3" s="1231"/>
      <c r="H3" s="1231"/>
      <c r="I3" s="1231"/>
      <c r="J3" s="1231"/>
      <c r="K3" s="1231"/>
      <c r="L3" s="1231"/>
      <c r="M3" s="1231"/>
      <c r="N3" s="1231"/>
      <c r="O3" s="1231"/>
      <c r="P3" s="1231"/>
      <c r="Q3" s="1231"/>
      <c r="R3" s="1231"/>
      <c r="S3" s="1231"/>
      <c r="T3" s="1231"/>
      <c r="U3" s="1231"/>
      <c r="V3" s="1231"/>
      <c r="W3" s="1231"/>
      <c r="X3" s="1231"/>
      <c r="Y3" s="1231"/>
      <c r="Z3" s="275"/>
    </row>
    <row r="4" spans="1:26" s="277" customFormat="1" ht="29.25" customHeight="1">
      <c r="A4" s="1285" t="s">
        <v>1313</v>
      </c>
      <c r="B4" s="1285"/>
      <c r="C4" s="1285"/>
      <c r="D4" s="1285"/>
      <c r="E4" s="1285"/>
      <c r="F4" s="1285"/>
      <c r="G4" s="1285"/>
      <c r="H4" s="1285"/>
      <c r="I4" s="1285"/>
      <c r="J4" s="1285"/>
      <c r="K4" s="1285"/>
      <c r="L4" s="1285"/>
      <c r="M4" s="1285"/>
      <c r="N4" s="1285"/>
      <c r="O4" s="1285"/>
      <c r="P4" s="1285"/>
      <c r="Q4" s="1285"/>
      <c r="R4" s="1285"/>
      <c r="S4" s="1285"/>
      <c r="T4" s="1285"/>
      <c r="U4" s="1285"/>
      <c r="V4" s="1285"/>
      <c r="W4" s="1285"/>
      <c r="X4" s="1285"/>
      <c r="Y4" s="1285"/>
      <c r="Z4" s="276"/>
    </row>
    <row r="5" spans="1:26" s="277" customFormat="1" ht="19.149999999999999" customHeight="1">
      <c r="A5" s="278"/>
      <c r="B5" s="278"/>
      <c r="C5" s="278"/>
      <c r="D5" s="278"/>
      <c r="E5" s="278"/>
      <c r="F5" s="278"/>
      <c r="G5" s="278"/>
      <c r="H5" s="278"/>
      <c r="I5" s="279"/>
      <c r="J5" s="278"/>
      <c r="K5" s="278"/>
      <c r="L5" s="278"/>
      <c r="M5" s="278"/>
      <c r="N5" s="278"/>
      <c r="O5" s="278"/>
      <c r="P5" s="280"/>
      <c r="Q5" s="280"/>
      <c r="R5" s="281"/>
      <c r="S5" s="281"/>
      <c r="T5" s="1286"/>
      <c r="U5" s="1286"/>
      <c r="V5" s="1286"/>
      <c r="W5" s="1286"/>
      <c r="X5" s="1286"/>
      <c r="Y5" s="1286"/>
      <c r="Z5" s="276"/>
    </row>
    <row r="6" spans="1:26" s="284" customFormat="1" ht="18.75" customHeight="1">
      <c r="A6" s="1287" t="s">
        <v>41</v>
      </c>
      <c r="B6" s="1287" t="s">
        <v>34</v>
      </c>
      <c r="C6" s="1287" t="s">
        <v>2</v>
      </c>
      <c r="D6" s="1287" t="s">
        <v>454</v>
      </c>
      <c r="E6" s="1287" t="s">
        <v>455</v>
      </c>
      <c r="F6" s="1287" t="s">
        <v>456</v>
      </c>
      <c r="G6" s="1287" t="s">
        <v>3</v>
      </c>
      <c r="H6" s="1287" t="s">
        <v>4</v>
      </c>
      <c r="I6" s="1287" t="s">
        <v>457</v>
      </c>
      <c r="J6" s="1287"/>
      <c r="K6" s="1287"/>
      <c r="L6" s="1287" t="s">
        <v>458</v>
      </c>
      <c r="M6" s="1287"/>
      <c r="N6" s="1287" t="s">
        <v>87</v>
      </c>
      <c r="O6" s="1287"/>
      <c r="P6" s="1278" t="s">
        <v>459</v>
      </c>
      <c r="Q6" s="1280"/>
      <c r="R6" s="282" t="s">
        <v>460</v>
      </c>
      <c r="S6" s="1278" t="s">
        <v>1643</v>
      </c>
      <c r="T6" s="1279"/>
      <c r="U6" s="1279"/>
      <c r="V6" s="1279"/>
      <c r="W6" s="1279"/>
      <c r="X6" s="1280"/>
      <c r="Y6" s="1287" t="s">
        <v>6</v>
      </c>
      <c r="Z6" s="283"/>
    </row>
    <row r="7" spans="1:26" s="285" customFormat="1" ht="16.5" customHeight="1">
      <c r="A7" s="1287"/>
      <c r="B7" s="1287"/>
      <c r="C7" s="1287"/>
      <c r="D7" s="1287"/>
      <c r="E7" s="1287"/>
      <c r="F7" s="1287"/>
      <c r="G7" s="1287"/>
      <c r="H7" s="1287"/>
      <c r="I7" s="1287"/>
      <c r="J7" s="1287"/>
      <c r="K7" s="1287"/>
      <c r="L7" s="1287"/>
      <c r="M7" s="1287"/>
      <c r="N7" s="1287"/>
      <c r="O7" s="1287"/>
      <c r="P7" s="1281"/>
      <c r="Q7" s="1283"/>
      <c r="R7" s="282"/>
      <c r="S7" s="1281"/>
      <c r="T7" s="1282"/>
      <c r="U7" s="1282"/>
      <c r="V7" s="1282"/>
      <c r="W7" s="1282"/>
      <c r="X7" s="1283"/>
      <c r="Y7" s="1287"/>
      <c r="Z7" s="283"/>
    </row>
    <row r="8" spans="1:26" s="285" customFormat="1" ht="17.45" customHeight="1">
      <c r="A8" s="1287"/>
      <c r="B8" s="1287"/>
      <c r="C8" s="1287"/>
      <c r="D8" s="1287"/>
      <c r="E8" s="1287"/>
      <c r="F8" s="1287"/>
      <c r="G8" s="1287"/>
      <c r="H8" s="1287"/>
      <c r="I8" s="1287" t="s">
        <v>109</v>
      </c>
      <c r="J8" s="1287" t="s">
        <v>8</v>
      </c>
      <c r="K8" s="1287"/>
      <c r="L8" s="1287" t="s">
        <v>27</v>
      </c>
      <c r="M8" s="1280" t="s">
        <v>466</v>
      </c>
      <c r="N8" s="1287" t="s">
        <v>27</v>
      </c>
      <c r="O8" s="1280" t="s">
        <v>466</v>
      </c>
      <c r="P8" s="1292" t="s">
        <v>27</v>
      </c>
      <c r="Q8" s="1280" t="s">
        <v>466</v>
      </c>
      <c r="R8" s="282"/>
      <c r="S8" s="1292" t="s">
        <v>1572</v>
      </c>
      <c r="T8" s="1292" t="s">
        <v>461</v>
      </c>
      <c r="U8" s="1292" t="s">
        <v>1303</v>
      </c>
      <c r="V8" s="1278" t="s">
        <v>462</v>
      </c>
      <c r="W8" s="1292" t="s">
        <v>464</v>
      </c>
      <c r="X8" s="1292" t="s">
        <v>465</v>
      </c>
      <c r="Y8" s="1287"/>
      <c r="Z8" s="286"/>
    </row>
    <row r="9" spans="1:26" s="285" customFormat="1" ht="19.5" customHeight="1">
      <c r="A9" s="1287"/>
      <c r="B9" s="1287"/>
      <c r="C9" s="1287"/>
      <c r="D9" s="1287"/>
      <c r="E9" s="1287"/>
      <c r="F9" s="1287"/>
      <c r="G9" s="1287"/>
      <c r="H9" s="1287"/>
      <c r="I9" s="1287"/>
      <c r="J9" s="1287" t="s">
        <v>27</v>
      </c>
      <c r="K9" s="1287" t="s">
        <v>467</v>
      </c>
      <c r="L9" s="1287"/>
      <c r="M9" s="1288"/>
      <c r="N9" s="1287"/>
      <c r="O9" s="1288"/>
      <c r="P9" s="1293"/>
      <c r="Q9" s="1288"/>
      <c r="R9" s="282"/>
      <c r="S9" s="1293"/>
      <c r="T9" s="1293"/>
      <c r="U9" s="1293"/>
      <c r="V9" s="1295"/>
      <c r="W9" s="1293"/>
      <c r="X9" s="1293"/>
      <c r="Y9" s="1287"/>
      <c r="Z9" s="286"/>
    </row>
    <row r="10" spans="1:26" s="285" customFormat="1" ht="15" customHeight="1">
      <c r="A10" s="1287"/>
      <c r="B10" s="1287"/>
      <c r="C10" s="1287"/>
      <c r="D10" s="1287"/>
      <c r="E10" s="1287"/>
      <c r="F10" s="1287"/>
      <c r="G10" s="1287"/>
      <c r="H10" s="1287"/>
      <c r="I10" s="1287"/>
      <c r="J10" s="1287"/>
      <c r="K10" s="1287"/>
      <c r="L10" s="1287"/>
      <c r="M10" s="1288"/>
      <c r="N10" s="1287"/>
      <c r="O10" s="1288"/>
      <c r="P10" s="1293"/>
      <c r="Q10" s="1288"/>
      <c r="R10" s="282"/>
      <c r="S10" s="1293"/>
      <c r="T10" s="1293"/>
      <c r="U10" s="1293"/>
      <c r="V10" s="1295"/>
      <c r="W10" s="1293"/>
      <c r="X10" s="1293"/>
      <c r="Y10" s="1287"/>
      <c r="Z10" s="286"/>
    </row>
    <row r="11" spans="1:26" s="285" customFormat="1" ht="15.75" customHeight="1">
      <c r="A11" s="1287"/>
      <c r="B11" s="1287"/>
      <c r="C11" s="1287"/>
      <c r="D11" s="1287"/>
      <c r="E11" s="1287"/>
      <c r="F11" s="1287"/>
      <c r="G11" s="1287"/>
      <c r="H11" s="1287"/>
      <c r="I11" s="1287"/>
      <c r="J11" s="1287"/>
      <c r="K11" s="1287"/>
      <c r="L11" s="1287"/>
      <c r="M11" s="1288"/>
      <c r="N11" s="1287"/>
      <c r="O11" s="1288"/>
      <c r="P11" s="1293"/>
      <c r="Q11" s="1288"/>
      <c r="R11" s="282"/>
      <c r="S11" s="1293"/>
      <c r="T11" s="1293"/>
      <c r="U11" s="1293"/>
      <c r="V11" s="1295"/>
      <c r="W11" s="1293"/>
      <c r="X11" s="1293"/>
      <c r="Y11" s="1287"/>
      <c r="Z11" s="286"/>
    </row>
    <row r="12" spans="1:26" s="285" customFormat="1" ht="12.75" customHeight="1">
      <c r="A12" s="1287"/>
      <c r="B12" s="1287"/>
      <c r="C12" s="1287"/>
      <c r="D12" s="1287"/>
      <c r="E12" s="1287"/>
      <c r="F12" s="1287"/>
      <c r="G12" s="1287"/>
      <c r="H12" s="1287"/>
      <c r="I12" s="1287"/>
      <c r="J12" s="1287"/>
      <c r="K12" s="1287"/>
      <c r="L12" s="1287"/>
      <c r="M12" s="1283"/>
      <c r="N12" s="1287"/>
      <c r="O12" s="1283"/>
      <c r="P12" s="1294"/>
      <c r="Q12" s="1283"/>
      <c r="R12" s="282"/>
      <c r="S12" s="1294"/>
      <c r="T12" s="1294"/>
      <c r="U12" s="1294"/>
      <c r="V12" s="1281"/>
      <c r="W12" s="1294"/>
      <c r="X12" s="1294"/>
      <c r="Y12" s="1287"/>
      <c r="Z12" s="286"/>
    </row>
    <row r="13" spans="1:26" s="288" customFormat="1" ht="25.5" customHeight="1">
      <c r="A13" s="267">
        <v>1</v>
      </c>
      <c r="B13" s="267">
        <v>2</v>
      </c>
      <c r="C13" s="267">
        <v>3</v>
      </c>
      <c r="D13" s="267"/>
      <c r="E13" s="267"/>
      <c r="F13" s="267">
        <v>3</v>
      </c>
      <c r="G13" s="267">
        <v>4</v>
      </c>
      <c r="H13" s="267">
        <v>5</v>
      </c>
      <c r="I13" s="267">
        <v>6</v>
      </c>
      <c r="J13" s="267">
        <v>7</v>
      </c>
      <c r="K13" s="267">
        <v>8</v>
      </c>
      <c r="L13" s="267">
        <v>9</v>
      </c>
      <c r="M13" s="267">
        <v>10</v>
      </c>
      <c r="N13" s="267">
        <v>11</v>
      </c>
      <c r="O13" s="267">
        <v>12</v>
      </c>
      <c r="P13" s="267">
        <v>9</v>
      </c>
      <c r="Q13" s="267">
        <v>10</v>
      </c>
      <c r="R13" s="267">
        <v>6</v>
      </c>
      <c r="S13" s="267">
        <v>9</v>
      </c>
      <c r="T13" s="287"/>
      <c r="U13" s="267">
        <v>14</v>
      </c>
      <c r="V13" s="267">
        <v>16</v>
      </c>
      <c r="W13" s="267">
        <v>19</v>
      </c>
      <c r="X13" s="267"/>
      <c r="Y13" s="267">
        <v>21</v>
      </c>
    </row>
    <row r="14" spans="1:26" s="288" customFormat="1" ht="25.5" hidden="1" customHeight="1">
      <c r="A14" s="267"/>
      <c r="B14" s="267"/>
      <c r="C14" s="267"/>
      <c r="D14" s="267"/>
      <c r="E14" s="267"/>
      <c r="F14" s="267"/>
      <c r="G14" s="267"/>
      <c r="H14" s="267"/>
      <c r="I14" s="289"/>
      <c r="J14" s="290"/>
      <c r="K14" s="290"/>
      <c r="L14" s="290"/>
      <c r="M14" s="290"/>
      <c r="N14" s="290"/>
      <c r="O14" s="290"/>
      <c r="P14" s="290"/>
      <c r="Q14" s="290"/>
      <c r="R14" s="290"/>
      <c r="S14" s="290"/>
      <c r="T14" s="290"/>
      <c r="U14" s="290"/>
      <c r="V14" s="290"/>
      <c r="W14" s="290"/>
      <c r="X14" s="290"/>
      <c r="Y14" s="267"/>
    </row>
    <row r="15" spans="1:26" s="288" customFormat="1" ht="25.5" hidden="1" customHeight="1">
      <c r="A15" s="267"/>
      <c r="B15" s="267"/>
      <c r="C15" s="267"/>
      <c r="D15" s="267"/>
      <c r="E15" s="267"/>
      <c r="F15" s="267"/>
      <c r="G15" s="267"/>
      <c r="H15" s="267"/>
      <c r="I15" s="289"/>
      <c r="J15" s="290"/>
      <c r="K15" s="290"/>
      <c r="L15" s="290"/>
      <c r="M15" s="290"/>
      <c r="N15" s="290"/>
      <c r="O15" s="290"/>
      <c r="P15" s="290"/>
      <c r="Q15" s="290"/>
      <c r="R15" s="290"/>
      <c r="S15" s="290"/>
      <c r="T15" s="290"/>
      <c r="U15" s="290"/>
      <c r="V15" s="290"/>
      <c r="W15" s="290"/>
      <c r="X15" s="290"/>
      <c r="Y15" s="267"/>
    </row>
    <row r="16" spans="1:26" s="293" customFormat="1" ht="23.25" hidden="1" customHeight="1">
      <c r="A16" s="268" t="s">
        <v>10</v>
      </c>
      <c r="B16" s="291" t="s">
        <v>468</v>
      </c>
      <c r="C16" s="267"/>
      <c r="D16" s="267"/>
      <c r="E16" s="267"/>
      <c r="F16" s="267"/>
      <c r="G16" s="267"/>
      <c r="H16" s="267"/>
      <c r="I16" s="289"/>
      <c r="J16" s="290"/>
      <c r="K16" s="290"/>
      <c r="L16" s="290"/>
      <c r="M16" s="290"/>
      <c r="N16" s="290"/>
      <c r="O16" s="290"/>
      <c r="P16" s="290"/>
      <c r="Q16" s="290"/>
      <c r="R16" s="292"/>
      <c r="S16" s="292">
        <f>S17+S27</f>
        <v>3569492</v>
      </c>
      <c r="T16" s="292"/>
      <c r="U16" s="292"/>
      <c r="V16" s="292"/>
      <c r="W16" s="292"/>
      <c r="X16" s="292"/>
      <c r="Y16" s="267" t="e">
        <f>#REF!-Y17</f>
        <v>#REF!</v>
      </c>
    </row>
    <row r="17" spans="1:25" s="295" customFormat="1" ht="26.45" hidden="1" customHeight="1">
      <c r="A17" s="268" t="s">
        <v>469</v>
      </c>
      <c r="B17" s="291" t="s">
        <v>470</v>
      </c>
      <c r="C17" s="268"/>
      <c r="D17" s="268"/>
      <c r="E17" s="268"/>
      <c r="F17" s="268"/>
      <c r="G17" s="268"/>
      <c r="H17" s="268"/>
      <c r="I17" s="294"/>
      <c r="J17" s="292"/>
      <c r="K17" s="292"/>
      <c r="L17" s="292"/>
      <c r="M17" s="292"/>
      <c r="N17" s="292"/>
      <c r="O17" s="292"/>
      <c r="P17" s="292"/>
      <c r="Q17" s="292"/>
      <c r="R17" s="292"/>
      <c r="S17" s="292">
        <f>S18+S21+S22</f>
        <v>3569492</v>
      </c>
      <c r="T17" s="292"/>
      <c r="U17" s="292"/>
      <c r="V17" s="292"/>
      <c r="W17" s="292"/>
      <c r="X17" s="292"/>
      <c r="Y17" s="268" t="e">
        <f>Y18+Y21+Y22</f>
        <v>#REF!</v>
      </c>
    </row>
    <row r="18" spans="1:25" s="295" customFormat="1" ht="34.5" hidden="1" customHeight="1">
      <c r="A18" s="268" t="s">
        <v>471</v>
      </c>
      <c r="B18" s="296" t="s">
        <v>472</v>
      </c>
      <c r="C18" s="268"/>
      <c r="D18" s="268"/>
      <c r="E18" s="268"/>
      <c r="F18" s="268"/>
      <c r="G18" s="268"/>
      <c r="H18" s="268"/>
      <c r="I18" s="294"/>
      <c r="J18" s="292"/>
      <c r="K18" s="292"/>
      <c r="L18" s="292"/>
      <c r="M18" s="292"/>
      <c r="N18" s="292"/>
      <c r="O18" s="292"/>
      <c r="P18" s="292"/>
      <c r="Q18" s="292"/>
      <c r="R18" s="292"/>
      <c r="S18" s="292">
        <f>S19+S20</f>
        <v>3309392</v>
      </c>
      <c r="T18" s="292"/>
      <c r="U18" s="292"/>
      <c r="V18" s="292"/>
      <c r="W18" s="292"/>
      <c r="X18" s="292"/>
      <c r="Y18" s="268" t="e">
        <f>Y19+Y20</f>
        <v>#REF!</v>
      </c>
    </row>
    <row r="19" spans="1:25" s="301" customFormat="1" ht="36.75" hidden="1" customHeight="1">
      <c r="A19" s="297"/>
      <c r="B19" s="298" t="s">
        <v>473</v>
      </c>
      <c r="C19" s="297"/>
      <c r="D19" s="297"/>
      <c r="E19" s="297"/>
      <c r="F19" s="297"/>
      <c r="G19" s="297"/>
      <c r="H19" s="297"/>
      <c r="I19" s="299"/>
      <c r="J19" s="300"/>
      <c r="K19" s="300"/>
      <c r="L19" s="300"/>
      <c r="M19" s="300"/>
      <c r="N19" s="300"/>
      <c r="O19" s="300"/>
      <c r="P19" s="300"/>
      <c r="Q19" s="300"/>
      <c r="R19" s="300"/>
      <c r="S19" s="300">
        <v>3309392</v>
      </c>
      <c r="T19" s="300"/>
      <c r="U19" s="300"/>
      <c r="V19" s="300"/>
      <c r="W19" s="300"/>
      <c r="X19" s="300"/>
      <c r="Y19" s="297" t="e">
        <f>#REF!</f>
        <v>#REF!</v>
      </c>
    </row>
    <row r="20" spans="1:25" s="301" customFormat="1" ht="37.5" hidden="1" customHeight="1">
      <c r="A20" s="297"/>
      <c r="B20" s="298" t="s">
        <v>474</v>
      </c>
      <c r="C20" s="297"/>
      <c r="D20" s="297"/>
      <c r="E20" s="297"/>
      <c r="F20" s="297"/>
      <c r="G20" s="297"/>
      <c r="H20" s="297"/>
      <c r="I20" s="299"/>
      <c r="J20" s="300"/>
      <c r="K20" s="300"/>
      <c r="L20" s="300"/>
      <c r="M20" s="300"/>
      <c r="N20" s="300"/>
      <c r="O20" s="300"/>
      <c r="P20" s="300"/>
      <c r="Q20" s="300"/>
      <c r="R20" s="300"/>
      <c r="S20" s="300"/>
      <c r="T20" s="300"/>
      <c r="U20" s="300"/>
      <c r="V20" s="300"/>
      <c r="W20" s="300"/>
      <c r="X20" s="300"/>
      <c r="Y20" s="297">
        <v>488430</v>
      </c>
    </row>
    <row r="21" spans="1:25" s="293" customFormat="1" ht="31.7" hidden="1" customHeight="1">
      <c r="A21" s="267" t="s">
        <v>475</v>
      </c>
      <c r="B21" s="296" t="s">
        <v>476</v>
      </c>
      <c r="C21" s="267"/>
      <c r="D21" s="267"/>
      <c r="E21" s="267"/>
      <c r="F21" s="267"/>
      <c r="G21" s="267"/>
      <c r="H21" s="267"/>
      <c r="I21" s="289"/>
      <c r="J21" s="290"/>
      <c r="K21" s="290"/>
      <c r="L21" s="290"/>
      <c r="M21" s="290"/>
      <c r="N21" s="290"/>
      <c r="O21" s="290"/>
      <c r="P21" s="290"/>
      <c r="Q21" s="290"/>
      <c r="R21" s="290"/>
      <c r="S21" s="290">
        <v>150300</v>
      </c>
      <c r="T21" s="290"/>
      <c r="U21" s="290"/>
      <c r="V21" s="290"/>
      <c r="W21" s="290"/>
      <c r="X21" s="290"/>
      <c r="Y21" s="267">
        <v>60000</v>
      </c>
    </row>
    <row r="22" spans="1:25" s="293" customFormat="1" ht="26.45" hidden="1" customHeight="1">
      <c r="A22" s="267" t="s">
        <v>477</v>
      </c>
      <c r="B22" s="296" t="s">
        <v>478</v>
      </c>
      <c r="C22" s="267"/>
      <c r="D22" s="267"/>
      <c r="E22" s="267"/>
      <c r="F22" s="267"/>
      <c r="G22" s="267"/>
      <c r="H22" s="267"/>
      <c r="I22" s="289"/>
      <c r="J22" s="290"/>
      <c r="K22" s="290"/>
      <c r="L22" s="290"/>
      <c r="M22" s="290"/>
      <c r="N22" s="290"/>
      <c r="O22" s="290"/>
      <c r="P22" s="290"/>
      <c r="Q22" s="290"/>
      <c r="R22" s="290"/>
      <c r="S22" s="290">
        <v>109800</v>
      </c>
      <c r="T22" s="290"/>
      <c r="U22" s="290"/>
      <c r="V22" s="290"/>
      <c r="W22" s="290"/>
      <c r="X22" s="290"/>
      <c r="Y22" s="302">
        <v>17000</v>
      </c>
    </row>
    <row r="23" spans="1:25" s="295" customFormat="1" ht="54.75" hidden="1" customHeight="1">
      <c r="A23" s="268" t="s">
        <v>479</v>
      </c>
      <c r="B23" s="291" t="s">
        <v>480</v>
      </c>
      <c r="C23" s="268"/>
      <c r="D23" s="268"/>
      <c r="E23" s="268"/>
      <c r="F23" s="268"/>
      <c r="G23" s="268"/>
      <c r="H23" s="268"/>
      <c r="I23" s="294"/>
      <c r="J23" s="292"/>
      <c r="K23" s="292"/>
      <c r="L23" s="292"/>
      <c r="M23" s="292" t="s">
        <v>481</v>
      </c>
      <c r="N23" s="292"/>
      <c r="O23" s="292"/>
      <c r="P23" s="292"/>
      <c r="Q23" s="292"/>
      <c r="R23" s="292"/>
      <c r="S23" s="292"/>
      <c r="T23" s="292"/>
      <c r="U23" s="292"/>
      <c r="V23" s="292"/>
      <c r="W23" s="292"/>
      <c r="X23" s="292"/>
      <c r="Y23" s="302" t="s">
        <v>482</v>
      </c>
    </row>
    <row r="24" spans="1:25" s="293" customFormat="1" ht="31.7" hidden="1" customHeight="1">
      <c r="A24" s="267">
        <v>1</v>
      </c>
      <c r="B24" s="296" t="s">
        <v>483</v>
      </c>
      <c r="C24" s="267"/>
      <c r="D24" s="267"/>
      <c r="E24" s="267"/>
      <c r="F24" s="267"/>
      <c r="G24" s="267"/>
      <c r="H24" s="267"/>
      <c r="I24" s="289"/>
      <c r="J24" s="290"/>
      <c r="K24" s="290"/>
      <c r="L24" s="290"/>
      <c r="M24" s="290"/>
      <c r="N24" s="290"/>
      <c r="O24" s="290"/>
      <c r="P24" s="290"/>
      <c r="Q24" s="290"/>
      <c r="R24" s="290"/>
      <c r="S24" s="290"/>
      <c r="T24" s="290"/>
      <c r="U24" s="290"/>
      <c r="V24" s="290"/>
      <c r="W24" s="290"/>
      <c r="X24" s="290"/>
      <c r="Y24" s="267"/>
    </row>
    <row r="25" spans="1:25" s="293" customFormat="1" ht="31.7" hidden="1" customHeight="1">
      <c r="A25" s="267">
        <v>2</v>
      </c>
      <c r="B25" s="303" t="s">
        <v>484</v>
      </c>
      <c r="C25" s="267"/>
      <c r="D25" s="267"/>
      <c r="E25" s="267"/>
      <c r="F25" s="267"/>
      <c r="G25" s="267"/>
      <c r="H25" s="267"/>
      <c r="I25" s="289"/>
      <c r="J25" s="290"/>
      <c r="K25" s="290"/>
      <c r="L25" s="290"/>
      <c r="M25" s="290"/>
      <c r="N25" s="290"/>
      <c r="O25" s="290"/>
      <c r="P25" s="290"/>
      <c r="Q25" s="290"/>
      <c r="R25" s="290"/>
      <c r="S25" s="290"/>
      <c r="T25" s="290"/>
      <c r="U25" s="290"/>
      <c r="V25" s="290"/>
      <c r="W25" s="290"/>
      <c r="X25" s="290"/>
      <c r="Y25" s="267"/>
    </row>
    <row r="26" spans="1:25" s="293" customFormat="1" ht="38.25" hidden="1" customHeight="1">
      <c r="A26" s="267">
        <v>3</v>
      </c>
      <c r="B26" s="296" t="s">
        <v>485</v>
      </c>
      <c r="C26" s="267"/>
      <c r="D26" s="267"/>
      <c r="E26" s="267"/>
      <c r="F26" s="267"/>
      <c r="G26" s="267"/>
      <c r="H26" s="267"/>
      <c r="I26" s="289"/>
      <c r="J26" s="290"/>
      <c r="K26" s="290"/>
      <c r="L26" s="290"/>
      <c r="M26" s="290"/>
      <c r="N26" s="290"/>
      <c r="O26" s="290"/>
      <c r="P26" s="290"/>
      <c r="Q26" s="290"/>
      <c r="R26" s="290"/>
      <c r="S26" s="290"/>
      <c r="T26" s="290"/>
      <c r="U26" s="290"/>
      <c r="V26" s="290"/>
      <c r="W26" s="290"/>
      <c r="X26" s="290"/>
      <c r="Y26" s="267"/>
    </row>
    <row r="27" spans="1:25" s="295" customFormat="1" ht="26.45" hidden="1" customHeight="1">
      <c r="A27" s="268"/>
      <c r="B27" s="291"/>
      <c r="C27" s="268"/>
      <c r="D27" s="268"/>
      <c r="E27" s="268"/>
      <c r="F27" s="268"/>
      <c r="G27" s="268"/>
      <c r="H27" s="268"/>
      <c r="I27" s="294"/>
      <c r="J27" s="292"/>
      <c r="K27" s="292"/>
      <c r="L27" s="292"/>
      <c r="M27" s="292"/>
      <c r="N27" s="292"/>
      <c r="O27" s="292"/>
      <c r="P27" s="292"/>
      <c r="Q27" s="292"/>
      <c r="R27" s="292"/>
      <c r="S27" s="292"/>
      <c r="T27" s="292"/>
      <c r="U27" s="292"/>
      <c r="V27" s="292"/>
      <c r="W27" s="292"/>
      <c r="X27" s="292"/>
      <c r="Y27" s="302"/>
    </row>
    <row r="28" spans="1:25" s="295" customFormat="1" ht="26.45" hidden="1" customHeight="1">
      <c r="A28" s="268" t="s">
        <v>18</v>
      </c>
      <c r="B28" s="291" t="s">
        <v>486</v>
      </c>
      <c r="C28" s="268"/>
      <c r="D28" s="268"/>
      <c r="E28" s="268"/>
      <c r="F28" s="268"/>
      <c r="G28" s="268"/>
      <c r="H28" s="268"/>
      <c r="I28" s="294"/>
      <c r="J28" s="292">
        <f t="shared" ref="J28:O28" si="0">J30+J418</f>
        <v>7679228.2999999998</v>
      </c>
      <c r="K28" s="292">
        <f t="shared" si="0"/>
        <v>2536246.5</v>
      </c>
      <c r="L28" s="292">
        <f t="shared" si="0"/>
        <v>806752.69</v>
      </c>
      <c r="M28" s="292">
        <f t="shared" si="0"/>
        <v>25655</v>
      </c>
      <c r="N28" s="292">
        <f t="shared" si="0"/>
        <v>319043</v>
      </c>
      <c r="O28" s="292">
        <f t="shared" si="0"/>
        <v>106234</v>
      </c>
      <c r="P28" s="292"/>
      <c r="Q28" s="292"/>
      <c r="R28" s="292">
        <f>R30+R418</f>
        <v>3726944</v>
      </c>
      <c r="S28" s="292">
        <f>S30+S418</f>
        <v>2386042.7000000002</v>
      </c>
      <c r="T28" s="292"/>
      <c r="U28" s="292"/>
      <c r="V28" s="292"/>
      <c r="W28" s="292"/>
      <c r="X28" s="292"/>
      <c r="Y28" s="267"/>
    </row>
    <row r="29" spans="1:25" s="295" customFormat="1" ht="26.45" hidden="1" customHeight="1">
      <c r="A29" s="268"/>
      <c r="B29" s="291" t="s">
        <v>487</v>
      </c>
      <c r="C29" s="268"/>
      <c r="D29" s="268"/>
      <c r="E29" s="268"/>
      <c r="F29" s="268"/>
      <c r="G29" s="268"/>
      <c r="H29" s="268"/>
      <c r="I29" s="294"/>
      <c r="J29" s="292"/>
      <c r="K29" s="292"/>
      <c r="L29" s="292"/>
      <c r="M29" s="292"/>
      <c r="N29" s="292"/>
      <c r="O29" s="292"/>
      <c r="P29" s="292"/>
      <c r="Q29" s="292"/>
      <c r="R29" s="292"/>
      <c r="S29" s="292"/>
      <c r="T29" s="292"/>
      <c r="U29" s="292"/>
      <c r="V29" s="292"/>
      <c r="W29" s="292"/>
      <c r="X29" s="292"/>
      <c r="Y29" s="267"/>
    </row>
    <row r="30" spans="1:25" s="309" customFormat="1" ht="55.5" hidden="1" customHeight="1">
      <c r="A30" s="304" t="s">
        <v>488</v>
      </c>
      <c r="B30" s="305" t="s">
        <v>489</v>
      </c>
      <c r="C30" s="306"/>
      <c r="D30" s="306"/>
      <c r="E30" s="306"/>
      <c r="F30" s="306"/>
      <c r="G30" s="307"/>
      <c r="H30" s="306"/>
      <c r="I30" s="308"/>
      <c r="J30" s="292">
        <f t="shared" ref="J30:O30" si="1">J59+J82+J115+J138+J162+J179+J200+J229+J249+J270+J283+J311+J316+J342+J380+J399+J402</f>
        <v>7554076.2999999998</v>
      </c>
      <c r="K30" s="292">
        <f t="shared" si="1"/>
        <v>2446094.5</v>
      </c>
      <c r="L30" s="292">
        <f t="shared" si="1"/>
        <v>806752.69</v>
      </c>
      <c r="M30" s="292">
        <f t="shared" si="1"/>
        <v>25655</v>
      </c>
      <c r="N30" s="292">
        <f t="shared" si="1"/>
        <v>319043</v>
      </c>
      <c r="O30" s="292">
        <f t="shared" si="1"/>
        <v>106234</v>
      </c>
      <c r="P30" s="292"/>
      <c r="Q30" s="292"/>
      <c r="R30" s="292">
        <f>R59+R82+R115+R138+R162+R179+R200+R229+R249+R270+R283+R311+R316+R342+R380+R399+R402</f>
        <v>3603992</v>
      </c>
      <c r="S30" s="292">
        <f>S59+S82+S115+S138+S162+S179+S200+S229+S249+S270+S283+S311+S316+S342+S380+S399+S402</f>
        <v>2296135.7000000002</v>
      </c>
      <c r="T30" s="292"/>
      <c r="U30" s="292"/>
      <c r="V30" s="292"/>
      <c r="W30" s="292"/>
      <c r="X30" s="292"/>
      <c r="Y30" s="268"/>
    </row>
    <row r="31" spans="1:25" s="309" customFormat="1" ht="14.25" hidden="1">
      <c r="A31" s="304"/>
      <c r="B31" s="305"/>
      <c r="C31" s="306"/>
      <c r="D31" s="306"/>
      <c r="E31" s="306"/>
      <c r="F31" s="306"/>
      <c r="G31" s="306"/>
      <c r="H31" s="306"/>
      <c r="I31" s="308"/>
      <c r="J31" s="292"/>
      <c r="K31" s="292"/>
      <c r="L31" s="292"/>
      <c r="M31" s="292"/>
      <c r="N31" s="292"/>
      <c r="O31" s="292"/>
      <c r="P31" s="292"/>
      <c r="Q31" s="292"/>
      <c r="R31" s="292"/>
      <c r="S31" s="292">
        <v>3399692.1007969999</v>
      </c>
      <c r="T31" s="292"/>
      <c r="U31" s="292"/>
      <c r="V31" s="292"/>
      <c r="W31" s="292"/>
      <c r="X31" s="292"/>
      <c r="Y31" s="268" t="e">
        <f>#REF!-#REF!</f>
        <v>#REF!</v>
      </c>
    </row>
    <row r="32" spans="1:25" s="309" customFormat="1" ht="28.5" hidden="1" customHeight="1">
      <c r="A32" s="304" t="s">
        <v>12</v>
      </c>
      <c r="B32" s="305" t="s">
        <v>93</v>
      </c>
      <c r="C32" s="306"/>
      <c r="D32" s="306"/>
      <c r="E32" s="306"/>
      <c r="F32" s="306"/>
      <c r="G32" s="307"/>
      <c r="H32" s="306"/>
      <c r="I32" s="308"/>
      <c r="J32" s="292"/>
      <c r="K32" s="292"/>
      <c r="L32" s="292"/>
      <c r="M32" s="292"/>
      <c r="N32" s="292"/>
      <c r="O32" s="292"/>
      <c r="P32" s="292"/>
      <c r="Q32" s="292"/>
      <c r="R32" s="292">
        <v>4900697.9007970002</v>
      </c>
      <c r="S32" s="292">
        <v>2845795.5713</v>
      </c>
      <c r="T32" s="292"/>
      <c r="U32" s="292"/>
      <c r="V32" s="292"/>
      <c r="W32" s="292"/>
      <c r="X32" s="292"/>
      <c r="Y32" s="310" t="e">
        <f>#REF!/#REF!*100</f>
        <v>#REF!</v>
      </c>
    </row>
    <row r="33" spans="1:29" s="309" customFormat="1" ht="40.700000000000003" hidden="1" customHeight="1">
      <c r="A33" s="304" t="s">
        <v>36</v>
      </c>
      <c r="B33" s="311" t="s">
        <v>94</v>
      </c>
      <c r="C33" s="306"/>
      <c r="D33" s="306"/>
      <c r="E33" s="306"/>
      <c r="F33" s="306"/>
      <c r="G33" s="312" t="e">
        <f>G34+G35</f>
        <v>#REF!</v>
      </c>
      <c r="H33" s="306"/>
      <c r="I33" s="308"/>
      <c r="J33" s="292"/>
      <c r="K33" s="292"/>
      <c r="L33" s="292"/>
      <c r="M33" s="292">
        <v>573672</v>
      </c>
      <c r="N33" s="292">
        <v>3011019.6359999999</v>
      </c>
      <c r="O33" s="292">
        <v>799116</v>
      </c>
      <c r="P33" s="292"/>
      <c r="Q33" s="292"/>
      <c r="R33" s="292">
        <v>1546534.9613000001</v>
      </c>
      <c r="S33" s="292">
        <v>918726.86129999999</v>
      </c>
      <c r="T33" s="292"/>
      <c r="U33" s="292"/>
      <c r="V33" s="292"/>
      <c r="W33" s="292"/>
      <c r="X33" s="292"/>
      <c r="Y33" s="310" t="e">
        <f>#REF!/#REF!*100</f>
        <v>#REF!</v>
      </c>
    </row>
    <row r="34" spans="1:29" s="309" customFormat="1" ht="39.200000000000003" hidden="1" customHeight="1">
      <c r="A34" s="304" t="s">
        <v>229</v>
      </c>
      <c r="B34" s="313" t="s">
        <v>95</v>
      </c>
      <c r="C34" s="306"/>
      <c r="D34" s="306"/>
      <c r="E34" s="306"/>
      <c r="F34" s="306"/>
      <c r="G34" s="312" t="e">
        <f>#REF!+#REF!+#REF!+#REF!+#REF!+#REF!+#REF!+#REF!+#REF!+#REF!+#REF!+#REF!+#REF!</f>
        <v>#REF!</v>
      </c>
      <c r="H34" s="268" t="e">
        <f>#REF!+#REF!+#REF!+#REF!+#REF!+#REF!+#REF!+#REF!+#REF!+#REF!+#REF!+#REF!+#REF!</f>
        <v>#REF!</v>
      </c>
      <c r="I34" s="294" t="e">
        <f>#REF!+#REF!+#REF!+#REF!+#REF!+#REF!+#REF!+#REF!+#REF!+#REF!+#REF!+#REF!+#REF!</f>
        <v>#REF!</v>
      </c>
      <c r="J34" s="292">
        <v>2398135.7139999997</v>
      </c>
      <c r="K34" s="292">
        <v>931603.5</v>
      </c>
      <c r="L34" s="292">
        <v>1980181.327</v>
      </c>
      <c r="M34" s="292">
        <v>480561</v>
      </c>
      <c r="N34" s="292">
        <v>1786790.327</v>
      </c>
      <c r="O34" s="292">
        <v>575629</v>
      </c>
      <c r="P34" s="292"/>
      <c r="Q34" s="292"/>
      <c r="R34" s="292">
        <v>372285.96130000002</v>
      </c>
      <c r="S34" s="292">
        <v>324239.96130000002</v>
      </c>
      <c r="T34" s="292"/>
      <c r="U34" s="292"/>
      <c r="V34" s="292"/>
      <c r="W34" s="292"/>
      <c r="X34" s="292"/>
      <c r="Y34" s="310" t="e">
        <f>#REF!/#REF!*100</f>
        <v>#REF!</v>
      </c>
    </row>
    <row r="35" spans="1:29" s="309" customFormat="1" ht="42" hidden="1" customHeight="1">
      <c r="A35" s="304" t="s">
        <v>234</v>
      </c>
      <c r="B35" s="313" t="s">
        <v>60</v>
      </c>
      <c r="C35" s="306"/>
      <c r="D35" s="306"/>
      <c r="E35" s="306"/>
      <c r="F35" s="306"/>
      <c r="G35" s="312" t="e">
        <f>#REF!+#REF!+#REF!+#REF!+#REF!+#REF!+#REF!+#REF!+#REF!+#REF!+#REF!+#REF!</f>
        <v>#REF!</v>
      </c>
      <c r="H35" s="268" t="e">
        <f>#REF!+#REF!+#REF!+#REF!+#REF!+#REF!+#REF!+#REF!+#REF!+#REF!+#REF!+#REF!</f>
        <v>#REF!</v>
      </c>
      <c r="I35" s="294" t="e">
        <f>#REF!+#REF!+#REF!+#REF!+#REF!+#REF!+#REF!+#REF!+#REF!+#REF!+#REF!+#REF!</f>
        <v>#REF!</v>
      </c>
      <c r="J35" s="292">
        <v>3974435.0219999999</v>
      </c>
      <c r="K35" s="292">
        <v>894540.9</v>
      </c>
      <c r="L35" s="292">
        <v>1541069.3089999999</v>
      </c>
      <c r="M35" s="292">
        <v>93111</v>
      </c>
      <c r="N35" s="292">
        <v>1224229.3089999999</v>
      </c>
      <c r="O35" s="292">
        <v>223487</v>
      </c>
      <c r="P35" s="292"/>
      <c r="Q35" s="292"/>
      <c r="R35" s="292">
        <v>1174249</v>
      </c>
      <c r="S35" s="292">
        <v>594486.9</v>
      </c>
      <c r="T35" s="292"/>
      <c r="U35" s="292"/>
      <c r="V35" s="292"/>
      <c r="W35" s="292"/>
      <c r="X35" s="292"/>
      <c r="Y35" s="310" t="e">
        <f>#REF!/#REF!*100</f>
        <v>#REF!</v>
      </c>
    </row>
    <row r="36" spans="1:29" s="309" customFormat="1" ht="34.5" hidden="1" customHeight="1">
      <c r="A36" s="304" t="s">
        <v>23</v>
      </c>
      <c r="B36" s="311" t="s">
        <v>82</v>
      </c>
      <c r="C36" s="306"/>
      <c r="D36" s="306"/>
      <c r="E36" s="306"/>
      <c r="F36" s="306"/>
      <c r="G36" s="312" t="e">
        <f>#REF!+#REF!+#REF!+#REF!+#REF!+#REF!+G204+#REF!+#REF!+#REF!+G290+G312+G317+#REF!</f>
        <v>#REF!</v>
      </c>
      <c r="H36" s="307" t="e">
        <f>#REF!+#REF!+#REF!+#REF!+#REF!+#REF!+H204+#REF!+#REF!+#REF!+H290+H312+H317+#REF!</f>
        <v>#REF!</v>
      </c>
      <c r="I36" s="294" t="e">
        <f>#REF!+#REF!+#REF!+#REF!+#REF!+#REF!+I204+#REF!+#REF!+#REF!+I290+I312+I317+#REF!</f>
        <v>#REF!</v>
      </c>
      <c r="J36" s="292">
        <v>1059034.8999999999</v>
      </c>
      <c r="K36" s="292">
        <v>815011.9</v>
      </c>
      <c r="L36" s="292">
        <v>5000</v>
      </c>
      <c r="M36" s="292">
        <v>0</v>
      </c>
      <c r="N36" s="292">
        <v>28595</v>
      </c>
      <c r="O36" s="292">
        <v>5000</v>
      </c>
      <c r="P36" s="292"/>
      <c r="Q36" s="292"/>
      <c r="R36" s="292">
        <v>2155351.4099999997</v>
      </c>
      <c r="S36" s="292">
        <v>1927068.71</v>
      </c>
      <c r="T36" s="292"/>
      <c r="U36" s="292"/>
      <c r="V36" s="292"/>
      <c r="W36" s="292"/>
      <c r="X36" s="292"/>
      <c r="Y36" s="310" t="e">
        <f>#REF!/#REF!*100</f>
        <v>#REF!</v>
      </c>
    </row>
    <row r="37" spans="1:29" s="309" customFormat="1" ht="24" hidden="1" customHeight="1">
      <c r="A37" s="314" t="s">
        <v>17</v>
      </c>
      <c r="B37" s="315" t="s">
        <v>490</v>
      </c>
      <c r="C37" s="306"/>
      <c r="D37" s="306"/>
      <c r="E37" s="306"/>
      <c r="F37" s="306"/>
      <c r="G37" s="311" t="e">
        <f>SUM(G34:G36)</f>
        <v>#REF!</v>
      </c>
      <c r="H37" s="306"/>
      <c r="I37" s="308"/>
      <c r="J37" s="292">
        <v>2940880.7795480001</v>
      </c>
      <c r="K37" s="292">
        <v>218815.94057599999</v>
      </c>
      <c r="L37" s="292">
        <v>808171.99</v>
      </c>
      <c r="M37" s="292">
        <v>76914</v>
      </c>
      <c r="N37" s="292">
        <v>781667.99</v>
      </c>
      <c r="O37" s="292">
        <v>70306</v>
      </c>
      <c r="P37" s="292"/>
      <c r="Q37" s="292"/>
      <c r="R37" s="292">
        <v>736500.52949700004</v>
      </c>
      <c r="S37" s="292">
        <v>190488.52949700001</v>
      </c>
      <c r="T37" s="292"/>
      <c r="U37" s="292"/>
      <c r="V37" s="292"/>
      <c r="W37" s="292"/>
      <c r="X37" s="292"/>
      <c r="Y37" s="316" t="e">
        <f>#REF!/#REF!*100</f>
        <v>#REF!</v>
      </c>
    </row>
    <row r="38" spans="1:29" s="309" customFormat="1" ht="38.25" hidden="1" customHeight="1">
      <c r="A38" s="317" t="s">
        <v>120</v>
      </c>
      <c r="B38" s="318" t="s">
        <v>491</v>
      </c>
      <c r="C38" s="306"/>
      <c r="D38" s="306"/>
      <c r="E38" s="306"/>
      <c r="F38" s="306"/>
      <c r="G38" s="306" t="s">
        <v>481</v>
      </c>
      <c r="H38" s="306"/>
      <c r="I38" s="308"/>
      <c r="J38" s="319"/>
      <c r="K38" s="319"/>
      <c r="L38" s="319"/>
      <c r="M38" s="319"/>
      <c r="N38" s="319"/>
      <c r="O38" s="319"/>
      <c r="P38" s="319"/>
      <c r="Q38" s="319"/>
      <c r="R38" s="292">
        <v>363408</v>
      </c>
      <c r="S38" s="292">
        <v>363408</v>
      </c>
      <c r="T38" s="319"/>
      <c r="U38" s="319"/>
      <c r="V38" s="319"/>
      <c r="W38" s="319"/>
      <c r="X38" s="319"/>
      <c r="Y38" s="270" t="s">
        <v>481</v>
      </c>
    </row>
    <row r="39" spans="1:29" s="309" customFormat="1" ht="24" hidden="1" customHeight="1">
      <c r="A39" s="317" t="s">
        <v>122</v>
      </c>
      <c r="B39" s="320" t="s">
        <v>492</v>
      </c>
      <c r="C39" s="306"/>
      <c r="D39" s="306"/>
      <c r="E39" s="306"/>
      <c r="F39" s="306"/>
      <c r="G39" s="306"/>
      <c r="H39" s="306"/>
      <c r="I39" s="308"/>
      <c r="J39" s="319"/>
      <c r="K39" s="319"/>
      <c r="L39" s="319"/>
      <c r="M39" s="319"/>
      <c r="N39" s="319"/>
      <c r="O39" s="319"/>
      <c r="P39" s="319"/>
      <c r="Q39" s="319"/>
      <c r="R39" s="292">
        <v>60000</v>
      </c>
      <c r="S39" s="292">
        <f>R39</f>
        <v>60000</v>
      </c>
      <c r="T39" s="319"/>
      <c r="U39" s="319"/>
      <c r="V39" s="319"/>
      <c r="W39" s="319"/>
      <c r="X39" s="319"/>
      <c r="Y39" s="321" t="e">
        <f>#REF!/#REF!*100</f>
        <v>#REF!</v>
      </c>
    </row>
    <row r="40" spans="1:29" s="309" customFormat="1" ht="22.7" hidden="1" customHeight="1">
      <c r="A40" s="304"/>
      <c r="B40" s="305"/>
      <c r="C40" s="306"/>
      <c r="D40" s="306"/>
      <c r="E40" s="306"/>
      <c r="F40" s="306"/>
      <c r="G40" s="306"/>
      <c r="H40" s="306"/>
      <c r="I40" s="308"/>
      <c r="J40" s="292"/>
      <c r="K40" s="292"/>
      <c r="L40" s="292"/>
      <c r="M40" s="292"/>
      <c r="N40" s="292"/>
      <c r="O40" s="292"/>
      <c r="P40" s="292"/>
      <c r="Q40" s="292"/>
      <c r="R40" s="292"/>
      <c r="S40" s="292"/>
      <c r="T40" s="292"/>
      <c r="U40" s="292"/>
      <c r="V40" s="292"/>
      <c r="W40" s="292"/>
      <c r="X40" s="292"/>
      <c r="Y40" s="268" t="e">
        <f>SUM(Y34:Y39)</f>
        <v>#REF!</v>
      </c>
    </row>
    <row r="41" spans="1:29" s="309" customFormat="1" ht="26.45" hidden="1" customHeight="1">
      <c r="A41" s="304"/>
      <c r="B41" s="305"/>
      <c r="C41" s="306"/>
      <c r="D41" s="306"/>
      <c r="E41" s="306"/>
      <c r="F41" s="306"/>
      <c r="G41" s="306"/>
      <c r="H41" s="306"/>
      <c r="I41" s="308"/>
      <c r="J41" s="292"/>
      <c r="K41" s="292"/>
      <c r="L41" s="292"/>
      <c r="M41" s="292"/>
      <c r="N41" s="292"/>
      <c r="O41" s="292"/>
      <c r="P41" s="292"/>
      <c r="Q41" s="292"/>
      <c r="R41" s="292"/>
      <c r="S41" s="292"/>
      <c r="T41" s="292"/>
      <c r="U41" s="292"/>
      <c r="V41" s="292"/>
      <c r="W41" s="292"/>
      <c r="X41" s="292"/>
      <c r="Y41" s="322"/>
    </row>
    <row r="42" spans="1:29" s="309" customFormat="1" ht="26.45" customHeight="1">
      <c r="A42" s="304"/>
      <c r="B42" s="306" t="s">
        <v>9</v>
      </c>
      <c r="C42" s="306"/>
      <c r="D42" s="306"/>
      <c r="E42" s="306"/>
      <c r="F42" s="306"/>
      <c r="G42" s="306"/>
      <c r="H42" s="306"/>
      <c r="I42" s="308"/>
      <c r="J42" s="292">
        <f t="shared" ref="J42:U42" si="2">+J43+J450</f>
        <v>6598439</v>
      </c>
      <c r="K42" s="292">
        <f t="shared" si="2"/>
        <v>4532683.3</v>
      </c>
      <c r="L42" s="292">
        <f t="shared" si="2"/>
        <v>0</v>
      </c>
      <c r="M42" s="292">
        <f t="shared" si="2"/>
        <v>0</v>
      </c>
      <c r="N42" s="292">
        <f t="shared" si="2"/>
        <v>0</v>
      </c>
      <c r="O42" s="292">
        <f t="shared" si="2"/>
        <v>0</v>
      </c>
      <c r="P42" s="292">
        <f t="shared" si="2"/>
        <v>0</v>
      </c>
      <c r="Q42" s="292">
        <f t="shared" si="2"/>
        <v>0</v>
      </c>
      <c r="R42" s="292">
        <f t="shared" si="2"/>
        <v>0</v>
      </c>
      <c r="S42" s="292">
        <f t="shared" si="2"/>
        <v>3806418.7</v>
      </c>
      <c r="T42" s="292">
        <f>+T43+T450</f>
        <v>1928152</v>
      </c>
      <c r="U42" s="292">
        <f t="shared" si="2"/>
        <v>891307.98230000003</v>
      </c>
      <c r="V42" s="323">
        <f>U42/T42*100</f>
        <v>46.226022756504676</v>
      </c>
      <c r="W42" s="292">
        <f>+W43+W450</f>
        <v>1753197.3</v>
      </c>
      <c r="X42" s="323">
        <f t="shared" ref="X42:X73" si="3">+W42/T42*100</f>
        <v>90.926301453412378</v>
      </c>
      <c r="Y42" s="324"/>
      <c r="AA42" s="325"/>
      <c r="AB42" s="325"/>
      <c r="AC42" s="325"/>
    </row>
    <row r="43" spans="1:29" s="309" customFormat="1" ht="26.45" customHeight="1">
      <c r="A43" s="304" t="s">
        <v>10</v>
      </c>
      <c r="B43" s="305" t="s">
        <v>1311</v>
      </c>
      <c r="C43" s="306"/>
      <c r="D43" s="306"/>
      <c r="E43" s="306"/>
      <c r="F43" s="306"/>
      <c r="G43" s="306"/>
      <c r="H43" s="306"/>
      <c r="I43" s="308"/>
      <c r="J43" s="292"/>
      <c r="K43" s="292"/>
      <c r="L43" s="292"/>
      <c r="M43" s="292"/>
      <c r="N43" s="292"/>
      <c r="O43" s="292"/>
      <c r="P43" s="292"/>
      <c r="Q43" s="292"/>
      <c r="R43" s="292"/>
      <c r="S43" s="292">
        <f>+S56</f>
        <v>2022634.7000000002</v>
      </c>
      <c r="T43" s="292">
        <v>645975</v>
      </c>
      <c r="U43" s="292">
        <f>369343+14605</f>
        <v>383948</v>
      </c>
      <c r="V43" s="323">
        <f>U43/T43*100</f>
        <v>59.436975115136036</v>
      </c>
      <c r="W43" s="292">
        <f>+T43</f>
        <v>645975</v>
      </c>
      <c r="X43" s="323">
        <f t="shared" si="3"/>
        <v>100</v>
      </c>
      <c r="Y43" s="324"/>
      <c r="Z43" s="326"/>
      <c r="AA43" s="325"/>
    </row>
    <row r="44" spans="1:29" s="309" customFormat="1" ht="41.1" hidden="1" customHeight="1">
      <c r="A44" s="268" t="s">
        <v>493</v>
      </c>
      <c r="B44" s="291" t="s">
        <v>470</v>
      </c>
      <c r="C44" s="306"/>
      <c r="D44" s="306"/>
      <c r="E44" s="306"/>
      <c r="F44" s="306"/>
      <c r="G44" s="306"/>
      <c r="H44" s="306"/>
      <c r="I44" s="308"/>
      <c r="J44" s="292"/>
      <c r="K44" s="292"/>
      <c r="L44" s="292"/>
      <c r="M44" s="292"/>
      <c r="N44" s="292"/>
      <c r="O44" s="292"/>
      <c r="P44" s="292"/>
      <c r="Q44" s="292"/>
      <c r="R44" s="292"/>
      <c r="S44" s="292">
        <f>S45+S47+S48</f>
        <v>2842293</v>
      </c>
      <c r="T44" s="292" t="e">
        <f>T45+T47+T48</f>
        <v>#REF!</v>
      </c>
      <c r="U44" s="292"/>
      <c r="V44" s="292"/>
      <c r="W44" s="292"/>
      <c r="X44" s="323" t="e">
        <f t="shared" si="3"/>
        <v>#REF!</v>
      </c>
      <c r="Y44" s="324"/>
    </row>
    <row r="45" spans="1:29" ht="34.5" hidden="1" customHeight="1">
      <c r="A45" s="327" t="s">
        <v>471</v>
      </c>
      <c r="B45" s="328" t="s">
        <v>494</v>
      </c>
      <c r="C45" s="329"/>
      <c r="D45" s="329"/>
      <c r="E45" s="329"/>
      <c r="F45" s="329"/>
      <c r="G45" s="329"/>
      <c r="H45" s="329"/>
      <c r="I45" s="330"/>
      <c r="J45" s="331"/>
      <c r="K45" s="331"/>
      <c r="L45" s="331">
        <f t="shared" ref="L45:Q45" si="4">L59+L82+L115+L138+L162+L179+L200+L229+L249+L270+L283+L311+L316+L342+L380+L399</f>
        <v>806752.69</v>
      </c>
      <c r="M45" s="331">
        <f t="shared" si="4"/>
        <v>25655</v>
      </c>
      <c r="N45" s="331">
        <f t="shared" si="4"/>
        <v>319043</v>
      </c>
      <c r="O45" s="331">
        <f t="shared" si="4"/>
        <v>106234</v>
      </c>
      <c r="P45" s="290" t="e">
        <f t="shared" si="4"/>
        <v>#REF!</v>
      </c>
      <c r="Q45" s="290" t="e">
        <f t="shared" si="4"/>
        <v>#REF!</v>
      </c>
      <c r="R45" s="331"/>
      <c r="S45" s="331">
        <v>2582193</v>
      </c>
      <c r="T45" s="290" t="e">
        <f>T59+T82+T115+T138+T162+T179+T200+T229+T249+T270+T283+T311+T316+T342+T380+T399+T49-18045</f>
        <v>#REF!</v>
      </c>
      <c r="U45" s="290"/>
      <c r="V45" s="290"/>
      <c r="W45" s="290"/>
      <c r="X45" s="323" t="e">
        <f t="shared" si="3"/>
        <v>#REF!</v>
      </c>
      <c r="Y45" s="332"/>
    </row>
    <row r="46" spans="1:29" s="339" customFormat="1" ht="34.5" hidden="1" customHeight="1">
      <c r="A46" s="333"/>
      <c r="B46" s="334" t="s">
        <v>473</v>
      </c>
      <c r="C46" s="335"/>
      <c r="D46" s="335"/>
      <c r="E46" s="335"/>
      <c r="F46" s="335"/>
      <c r="G46" s="335"/>
      <c r="H46" s="335"/>
      <c r="I46" s="336"/>
      <c r="J46" s="337"/>
      <c r="K46" s="337"/>
      <c r="L46" s="337"/>
      <c r="M46" s="337"/>
      <c r="N46" s="337"/>
      <c r="O46" s="337"/>
      <c r="P46" s="300"/>
      <c r="Q46" s="300"/>
      <c r="R46" s="337"/>
      <c r="S46" s="337"/>
      <c r="T46" s="300"/>
      <c r="U46" s="300"/>
      <c r="V46" s="300"/>
      <c r="W46" s="300"/>
      <c r="X46" s="323" t="e">
        <f t="shared" si="3"/>
        <v>#DIV/0!</v>
      </c>
      <c r="Y46" s="338"/>
    </row>
    <row r="47" spans="1:29" ht="48.6" hidden="1" customHeight="1">
      <c r="A47" s="267" t="s">
        <v>475</v>
      </c>
      <c r="B47" s="296" t="s">
        <v>495</v>
      </c>
      <c r="C47" s="270"/>
      <c r="D47" s="270"/>
      <c r="E47" s="270"/>
      <c r="F47" s="270"/>
      <c r="G47" s="270"/>
      <c r="H47" s="270"/>
      <c r="I47" s="340"/>
      <c r="J47" s="290"/>
      <c r="K47" s="290"/>
      <c r="L47" s="290"/>
      <c r="M47" s="290"/>
      <c r="N47" s="290"/>
      <c r="O47" s="290"/>
      <c r="P47" s="290"/>
      <c r="Q47" s="290"/>
      <c r="R47" s="341"/>
      <c r="S47" s="341">
        <v>150300</v>
      </c>
      <c r="T47" s="290">
        <v>18045</v>
      </c>
      <c r="U47" s="290"/>
      <c r="V47" s="290"/>
      <c r="W47" s="290"/>
      <c r="X47" s="323">
        <f t="shared" si="3"/>
        <v>0</v>
      </c>
      <c r="Y47" s="322"/>
    </row>
    <row r="48" spans="1:29" ht="36" hidden="1" customHeight="1">
      <c r="A48" s="267" t="s">
        <v>477</v>
      </c>
      <c r="B48" s="296" t="s">
        <v>478</v>
      </c>
      <c r="C48" s="270"/>
      <c r="D48" s="270"/>
      <c r="E48" s="270"/>
      <c r="F48" s="270"/>
      <c r="G48" s="270"/>
      <c r="H48" s="270"/>
      <c r="I48" s="340"/>
      <c r="J48" s="290"/>
      <c r="K48" s="290"/>
      <c r="L48" s="290"/>
      <c r="M48" s="290"/>
      <c r="N48" s="290"/>
      <c r="O48" s="290"/>
      <c r="P48" s="290"/>
      <c r="Q48" s="290"/>
      <c r="R48" s="341"/>
      <c r="S48" s="341">
        <v>109800</v>
      </c>
      <c r="T48" s="290">
        <v>25000</v>
      </c>
      <c r="U48" s="290"/>
      <c r="V48" s="290"/>
      <c r="W48" s="290"/>
      <c r="X48" s="323">
        <f t="shared" si="3"/>
        <v>0</v>
      </c>
      <c r="Y48" s="322"/>
    </row>
    <row r="49" spans="1:26" s="344" customFormat="1" ht="38.450000000000003" hidden="1" customHeight="1">
      <c r="A49" s="268" t="s">
        <v>496</v>
      </c>
      <c r="B49" s="342" t="s">
        <v>497</v>
      </c>
      <c r="C49" s="306"/>
      <c r="D49" s="306"/>
      <c r="E49" s="306"/>
      <c r="F49" s="306"/>
      <c r="G49" s="306"/>
      <c r="H49" s="306"/>
      <c r="I49" s="308"/>
      <c r="J49" s="292"/>
      <c r="K49" s="292"/>
      <c r="L49" s="292"/>
      <c r="M49" s="292"/>
      <c r="N49" s="292"/>
      <c r="O49" s="292"/>
      <c r="P49" s="292"/>
      <c r="Q49" s="292"/>
      <c r="R49" s="307"/>
      <c r="S49" s="307"/>
      <c r="T49" s="292">
        <f>T50+T51+T52+T53+T54</f>
        <v>14605</v>
      </c>
      <c r="U49" s="292"/>
      <c r="V49" s="292"/>
      <c r="W49" s="292"/>
      <c r="X49" s="323">
        <f t="shared" si="3"/>
        <v>0</v>
      </c>
      <c r="Y49" s="343"/>
      <c r="Z49" s="309"/>
    </row>
    <row r="50" spans="1:26" s="309" customFormat="1" ht="37.15" hidden="1" customHeight="1">
      <c r="A50" s="345">
        <v>1</v>
      </c>
      <c r="B50" s="346" t="s">
        <v>498</v>
      </c>
      <c r="C50" s="347"/>
      <c r="D50" s="347"/>
      <c r="E50" s="347"/>
      <c r="F50" s="347"/>
      <c r="G50" s="347"/>
      <c r="H50" s="347"/>
      <c r="I50" s="308"/>
      <c r="J50" s="319"/>
      <c r="K50" s="319"/>
      <c r="L50" s="319"/>
      <c r="M50" s="319"/>
      <c r="N50" s="319"/>
      <c r="O50" s="319"/>
      <c r="P50" s="290" t="e">
        <f>L50+#REF!</f>
        <v>#REF!</v>
      </c>
      <c r="Q50" s="290" t="e">
        <f>M50+#REF!</f>
        <v>#REF!</v>
      </c>
      <c r="R50" s="292"/>
      <c r="S50" s="292"/>
      <c r="T50" s="349">
        <v>417</v>
      </c>
      <c r="U50" s="349"/>
      <c r="V50" s="348"/>
      <c r="W50" s="349"/>
      <c r="X50" s="323">
        <f t="shared" si="3"/>
        <v>0</v>
      </c>
      <c r="Y50" s="329"/>
    </row>
    <row r="51" spans="1:26" s="309" customFormat="1" ht="41.1" hidden="1" customHeight="1">
      <c r="A51" s="345">
        <v>2</v>
      </c>
      <c r="B51" s="346" t="s">
        <v>499</v>
      </c>
      <c r="C51" s="347"/>
      <c r="D51" s="347"/>
      <c r="E51" s="347"/>
      <c r="F51" s="347"/>
      <c r="G51" s="347"/>
      <c r="H51" s="347"/>
      <c r="I51" s="308"/>
      <c r="J51" s="319"/>
      <c r="K51" s="319"/>
      <c r="L51" s="319"/>
      <c r="M51" s="319"/>
      <c r="N51" s="319"/>
      <c r="O51" s="319"/>
      <c r="P51" s="290" t="e">
        <f>L51+#REF!</f>
        <v>#REF!</v>
      </c>
      <c r="Q51" s="290" t="e">
        <f>M51+#REF!</f>
        <v>#REF!</v>
      </c>
      <c r="R51" s="292"/>
      <c r="S51" s="292"/>
      <c r="T51" s="349">
        <v>647</v>
      </c>
      <c r="U51" s="349"/>
      <c r="V51" s="348"/>
      <c r="W51" s="349"/>
      <c r="X51" s="323">
        <f t="shared" si="3"/>
        <v>0</v>
      </c>
      <c r="Y51" s="329"/>
    </row>
    <row r="52" spans="1:26" s="309" customFormat="1" ht="47.1" hidden="1" customHeight="1">
      <c r="A52" s="345">
        <v>3</v>
      </c>
      <c r="B52" s="350" t="s">
        <v>500</v>
      </c>
      <c r="C52" s="347"/>
      <c r="D52" s="347"/>
      <c r="E52" s="347"/>
      <c r="F52" s="347"/>
      <c r="G52" s="347"/>
      <c r="H52" s="347"/>
      <c r="I52" s="308"/>
      <c r="J52" s="319"/>
      <c r="K52" s="319"/>
      <c r="L52" s="319"/>
      <c r="M52" s="319"/>
      <c r="N52" s="319"/>
      <c r="O52" s="319"/>
      <c r="P52" s="290" t="e">
        <f>L52+#REF!</f>
        <v>#REF!</v>
      </c>
      <c r="Q52" s="290" t="e">
        <f>M52+#REF!</f>
        <v>#REF!</v>
      </c>
      <c r="R52" s="292"/>
      <c r="S52" s="292"/>
      <c r="T52" s="349">
        <v>197</v>
      </c>
      <c r="U52" s="349"/>
      <c r="V52" s="348"/>
      <c r="W52" s="349"/>
      <c r="X52" s="323">
        <f t="shared" si="3"/>
        <v>0</v>
      </c>
      <c r="Y52" s="329"/>
    </row>
    <row r="53" spans="1:26" s="309" customFormat="1" ht="45.75" hidden="1" customHeight="1">
      <c r="A53" s="345">
        <v>4</v>
      </c>
      <c r="B53" s="350" t="s">
        <v>501</v>
      </c>
      <c r="C53" s="347"/>
      <c r="D53" s="347"/>
      <c r="E53" s="347"/>
      <c r="F53" s="347"/>
      <c r="G53" s="347"/>
      <c r="H53" s="347"/>
      <c r="I53" s="308"/>
      <c r="J53" s="319"/>
      <c r="K53" s="319"/>
      <c r="L53" s="319"/>
      <c r="M53" s="319"/>
      <c r="N53" s="319"/>
      <c r="O53" s="319"/>
      <c r="P53" s="290"/>
      <c r="Q53" s="290"/>
      <c r="R53" s="292"/>
      <c r="S53" s="292"/>
      <c r="T53" s="349">
        <v>44</v>
      </c>
      <c r="U53" s="349"/>
      <c r="V53" s="348"/>
      <c r="W53" s="349"/>
      <c r="X53" s="323">
        <f t="shared" si="3"/>
        <v>0</v>
      </c>
      <c r="Y53" s="329"/>
    </row>
    <row r="54" spans="1:26" s="309" customFormat="1" ht="47.1" hidden="1" customHeight="1">
      <c r="A54" s="345">
        <v>5</v>
      </c>
      <c r="B54" s="350" t="s">
        <v>502</v>
      </c>
      <c r="C54" s="347"/>
      <c r="D54" s="347"/>
      <c r="E54" s="347"/>
      <c r="F54" s="347"/>
      <c r="G54" s="347"/>
      <c r="H54" s="347"/>
      <c r="I54" s="308"/>
      <c r="J54" s="319"/>
      <c r="K54" s="319"/>
      <c r="L54" s="319"/>
      <c r="M54" s="319"/>
      <c r="N54" s="319"/>
      <c r="O54" s="319"/>
      <c r="P54" s="290"/>
      <c r="Q54" s="290"/>
      <c r="R54" s="292"/>
      <c r="S54" s="292"/>
      <c r="T54" s="349">
        <v>13300</v>
      </c>
      <c r="U54" s="349"/>
      <c r="V54" s="348"/>
      <c r="W54" s="349"/>
      <c r="X54" s="323">
        <f t="shared" si="3"/>
        <v>0</v>
      </c>
      <c r="Y54" s="329"/>
    </row>
    <row r="55" spans="1:26" ht="26.45" hidden="1" customHeight="1">
      <c r="A55" s="267"/>
      <c r="B55" s="296"/>
      <c r="C55" s="270"/>
      <c r="D55" s="270"/>
      <c r="E55" s="270"/>
      <c r="F55" s="270"/>
      <c r="G55" s="270"/>
      <c r="H55" s="270"/>
      <c r="I55" s="340"/>
      <c r="J55" s="290"/>
      <c r="K55" s="290"/>
      <c r="L55" s="290"/>
      <c r="M55" s="290"/>
      <c r="N55" s="290"/>
      <c r="O55" s="290"/>
      <c r="P55" s="290"/>
      <c r="Q55" s="290"/>
      <c r="R55" s="341"/>
      <c r="S55" s="341"/>
      <c r="T55" s="290"/>
      <c r="U55" s="290"/>
      <c r="V55" s="290"/>
      <c r="W55" s="290"/>
      <c r="X55" s="323" t="e">
        <f t="shared" si="3"/>
        <v>#DIV/0!</v>
      </c>
      <c r="Y55" s="322"/>
    </row>
    <row r="56" spans="1:26" s="344" customFormat="1" ht="38.450000000000003" hidden="1" customHeight="1">
      <c r="A56" s="268"/>
      <c r="B56" s="291" t="s">
        <v>486</v>
      </c>
      <c r="C56" s="306"/>
      <c r="D56" s="306"/>
      <c r="E56" s="306"/>
      <c r="F56" s="306"/>
      <c r="G56" s="306"/>
      <c r="H56" s="306"/>
      <c r="I56" s="308"/>
      <c r="J56" s="292"/>
      <c r="K56" s="292"/>
      <c r="L56" s="292"/>
      <c r="M56" s="292"/>
      <c r="N56" s="292"/>
      <c r="O56" s="292"/>
      <c r="P56" s="292"/>
      <c r="Q56" s="292"/>
      <c r="R56" s="292"/>
      <c r="S56" s="292">
        <f t="shared" ref="S56:T56" si="5">S57+S418+S441</f>
        <v>2022634.7000000002</v>
      </c>
      <c r="T56" s="292" t="e">
        <f t="shared" si="5"/>
        <v>#REF!</v>
      </c>
      <c r="U56" s="292">
        <f>U57+U418+W441</f>
        <v>298076</v>
      </c>
      <c r="V56" s="323" t="e">
        <f>U56/T56*100</f>
        <v>#REF!</v>
      </c>
      <c r="W56" s="292" t="e">
        <f>W57+W418</f>
        <v>#REF!</v>
      </c>
      <c r="X56" s="323" t="e">
        <f t="shared" si="3"/>
        <v>#REF!</v>
      </c>
      <c r="Y56" s="324"/>
      <c r="Z56" s="309"/>
    </row>
    <row r="57" spans="1:26" s="344" customFormat="1" ht="34.5" hidden="1" customHeight="1">
      <c r="A57" s="268"/>
      <c r="B57" s="291" t="s">
        <v>489</v>
      </c>
      <c r="C57" s="306"/>
      <c r="D57" s="306"/>
      <c r="E57" s="306"/>
      <c r="F57" s="306"/>
      <c r="G57" s="306"/>
      <c r="H57" s="306"/>
      <c r="I57" s="308"/>
      <c r="J57" s="292">
        <f t="shared" ref="J57:S57" si="6">J59+J82+J115+J138+J162+J179+J200+J229+J249+J270+J283+J311+J316+J342+J380+J399</f>
        <v>7554076.2999999998</v>
      </c>
      <c r="K57" s="292">
        <f t="shared" si="6"/>
        <v>2446094.5</v>
      </c>
      <c r="L57" s="292">
        <f t="shared" si="6"/>
        <v>806752.69</v>
      </c>
      <c r="M57" s="292">
        <f t="shared" si="6"/>
        <v>25655</v>
      </c>
      <c r="N57" s="292">
        <f t="shared" si="6"/>
        <v>319043</v>
      </c>
      <c r="O57" s="292">
        <f t="shared" si="6"/>
        <v>106234</v>
      </c>
      <c r="P57" s="292" t="e">
        <f t="shared" si="6"/>
        <v>#REF!</v>
      </c>
      <c r="Q57" s="292" t="e">
        <f t="shared" si="6"/>
        <v>#REF!</v>
      </c>
      <c r="R57" s="292">
        <f t="shared" si="6"/>
        <v>3240584</v>
      </c>
      <c r="S57" s="292">
        <f t="shared" si="6"/>
        <v>1932727.7000000002</v>
      </c>
      <c r="T57" s="292" t="e">
        <f t="shared" ref="T57:U57" si="7">T59+T82+T115+T138+T162+T179+T200+T229+T249+T270+T283+T311+T316+T342+T380+T399</f>
        <v>#REF!</v>
      </c>
      <c r="U57" s="292">
        <f t="shared" si="7"/>
        <v>271814</v>
      </c>
      <c r="V57" s="323" t="e">
        <f>U57/T57*100</f>
        <v>#REF!</v>
      </c>
      <c r="W57" s="292" t="e">
        <f>W59+W82+W115+W138+W162+W179+W200+W229+W249+W270+W283+W311+W316+W342+W380+W399</f>
        <v>#REF!</v>
      </c>
      <c r="X57" s="323" t="e">
        <f t="shared" si="3"/>
        <v>#REF!</v>
      </c>
      <c r="Y57" s="324"/>
      <c r="Z57" s="309"/>
    </row>
    <row r="58" spans="1:26" s="309" customFormat="1" ht="26.45" hidden="1" customHeight="1">
      <c r="A58" s="304"/>
      <c r="B58" s="305" t="s">
        <v>503</v>
      </c>
      <c r="C58" s="306"/>
      <c r="D58" s="306"/>
      <c r="E58" s="306"/>
      <c r="F58" s="306"/>
      <c r="G58" s="306"/>
      <c r="H58" s="306"/>
      <c r="I58" s="308"/>
      <c r="J58" s="292"/>
      <c r="K58" s="292"/>
      <c r="L58" s="292"/>
      <c r="M58" s="292"/>
      <c r="N58" s="292"/>
      <c r="O58" s="292"/>
      <c r="P58" s="292"/>
      <c r="Q58" s="292"/>
      <c r="R58" s="292"/>
      <c r="S58" s="292"/>
      <c r="T58" s="292">
        <v>53002</v>
      </c>
      <c r="U58" s="292"/>
      <c r="V58" s="292"/>
      <c r="W58" s="292"/>
      <c r="X58" s="323">
        <f t="shared" si="3"/>
        <v>0</v>
      </c>
      <c r="Y58" s="322"/>
    </row>
    <row r="59" spans="1:26" s="344" customFormat="1" ht="29.25" hidden="1" customHeight="1">
      <c r="A59" s="351" t="s">
        <v>12</v>
      </c>
      <c r="B59" s="352" t="s">
        <v>504</v>
      </c>
      <c r="C59" s="306"/>
      <c r="D59" s="306"/>
      <c r="E59" s="306"/>
      <c r="F59" s="306"/>
      <c r="G59" s="353"/>
      <c r="H59" s="306"/>
      <c r="I59" s="308"/>
      <c r="J59" s="319">
        <f t="shared" ref="J59:U59" si="8">J60+J71+J76</f>
        <v>527456.69999999995</v>
      </c>
      <c r="K59" s="319">
        <f t="shared" si="8"/>
        <v>289432.90000000002</v>
      </c>
      <c r="L59" s="319">
        <f t="shared" si="8"/>
        <v>66406</v>
      </c>
      <c r="M59" s="319">
        <f t="shared" si="8"/>
        <v>0</v>
      </c>
      <c r="N59" s="319">
        <f t="shared" si="8"/>
        <v>48184</v>
      </c>
      <c r="O59" s="319">
        <f t="shared" si="8"/>
        <v>0</v>
      </c>
      <c r="P59" s="319" t="e">
        <f t="shared" si="8"/>
        <v>#REF!</v>
      </c>
      <c r="Q59" s="319" t="e">
        <f t="shared" si="8"/>
        <v>#REF!</v>
      </c>
      <c r="R59" s="319">
        <f t="shared" si="8"/>
        <v>222346</v>
      </c>
      <c r="S59" s="319">
        <f t="shared" si="8"/>
        <v>201574</v>
      </c>
      <c r="T59" s="319" t="e">
        <f t="shared" si="8"/>
        <v>#REF!</v>
      </c>
      <c r="U59" s="319">
        <f t="shared" si="8"/>
        <v>33304</v>
      </c>
      <c r="V59" s="323" t="e">
        <f>U59/T59*100</f>
        <v>#REF!</v>
      </c>
      <c r="W59" s="319" t="e">
        <f t="shared" ref="W59" si="9">W60+W71+W76</f>
        <v>#REF!</v>
      </c>
      <c r="X59" s="323" t="e">
        <f t="shared" si="3"/>
        <v>#REF!</v>
      </c>
      <c r="Y59" s="322"/>
      <c r="Z59" s="309"/>
    </row>
    <row r="60" spans="1:26" s="309" customFormat="1" ht="37.5" hidden="1" customHeight="1">
      <c r="A60" s="354" t="s">
        <v>13</v>
      </c>
      <c r="B60" s="355" t="s">
        <v>505</v>
      </c>
      <c r="C60" s="347"/>
      <c r="D60" s="347"/>
      <c r="E60" s="347"/>
      <c r="F60" s="347"/>
      <c r="G60" s="356"/>
      <c r="H60" s="347"/>
      <c r="I60" s="357"/>
      <c r="J60" s="358">
        <f>J61+J63</f>
        <v>139868.9</v>
      </c>
      <c r="K60" s="358">
        <f t="shared" ref="K60:S60" si="10">K61+K63</f>
        <v>89134.9</v>
      </c>
      <c r="L60" s="358">
        <f t="shared" si="10"/>
        <v>48184</v>
      </c>
      <c r="M60" s="358">
        <f t="shared" si="10"/>
        <v>0</v>
      </c>
      <c r="N60" s="358">
        <f t="shared" si="10"/>
        <v>48184</v>
      </c>
      <c r="O60" s="358">
        <f t="shared" si="10"/>
        <v>0</v>
      </c>
      <c r="P60" s="358" t="e">
        <f t="shared" si="10"/>
        <v>#REF!</v>
      </c>
      <c r="Q60" s="358" t="e">
        <f t="shared" si="10"/>
        <v>#REF!</v>
      </c>
      <c r="R60" s="358">
        <f t="shared" si="10"/>
        <v>87885</v>
      </c>
      <c r="S60" s="358">
        <f t="shared" si="10"/>
        <v>85335</v>
      </c>
      <c r="T60" s="292" t="e">
        <f>T61+T63</f>
        <v>#REF!</v>
      </c>
      <c r="U60" s="292">
        <f t="shared" ref="U60" si="11">U61+U63</f>
        <v>2847</v>
      </c>
      <c r="V60" s="323" t="e">
        <f>U60/T60*100</f>
        <v>#REF!</v>
      </c>
      <c r="W60" s="292" t="e">
        <f t="shared" ref="W60" si="12">W61+W63</f>
        <v>#REF!</v>
      </c>
      <c r="X60" s="323" t="e">
        <f t="shared" si="3"/>
        <v>#REF!</v>
      </c>
      <c r="Y60" s="347"/>
    </row>
    <row r="61" spans="1:26" s="362" customFormat="1" ht="29.25" hidden="1" customHeight="1">
      <c r="A61" s="314" t="s">
        <v>20</v>
      </c>
      <c r="B61" s="311" t="s">
        <v>272</v>
      </c>
      <c r="C61" s="359"/>
      <c r="D61" s="359"/>
      <c r="E61" s="359"/>
      <c r="F61" s="359"/>
      <c r="G61" s="312"/>
      <c r="H61" s="359"/>
      <c r="I61" s="360"/>
      <c r="J61" s="292">
        <f t="shared" ref="J61:S61" si="13">J62</f>
        <v>74900</v>
      </c>
      <c r="K61" s="292">
        <f t="shared" si="13"/>
        <v>26716</v>
      </c>
      <c r="L61" s="292">
        <f t="shared" si="13"/>
        <v>48184</v>
      </c>
      <c r="M61" s="292">
        <f t="shared" si="13"/>
        <v>0</v>
      </c>
      <c r="N61" s="292">
        <f t="shared" si="13"/>
        <v>48184</v>
      </c>
      <c r="O61" s="292">
        <f t="shared" si="13"/>
        <v>0</v>
      </c>
      <c r="P61" s="292" t="e">
        <f t="shared" si="13"/>
        <v>#REF!</v>
      </c>
      <c r="Q61" s="292" t="e">
        <f t="shared" si="13"/>
        <v>#REF!</v>
      </c>
      <c r="R61" s="292">
        <f t="shared" si="13"/>
        <v>26716</v>
      </c>
      <c r="S61" s="292">
        <f t="shared" si="13"/>
        <v>26716</v>
      </c>
      <c r="T61" s="292">
        <f t="shared" ref="T61:W61" si="14">T62</f>
        <v>6072</v>
      </c>
      <c r="U61" s="292">
        <f t="shared" si="14"/>
        <v>0</v>
      </c>
      <c r="V61" s="323">
        <f>U61/T61*100</f>
        <v>0</v>
      </c>
      <c r="W61" s="292">
        <f t="shared" si="14"/>
        <v>0</v>
      </c>
      <c r="X61" s="323">
        <f t="shared" si="3"/>
        <v>0</v>
      </c>
      <c r="Y61" s="359"/>
      <c r="Z61" s="361"/>
    </row>
    <row r="62" spans="1:26" s="369" customFormat="1" ht="49.7" hidden="1" customHeight="1">
      <c r="A62" s="363">
        <v>1</v>
      </c>
      <c r="B62" s="364" t="s">
        <v>506</v>
      </c>
      <c r="C62" s="365" t="s">
        <v>507</v>
      </c>
      <c r="D62" s="365"/>
      <c r="E62" s="329" t="s">
        <v>508</v>
      </c>
      <c r="F62" s="365"/>
      <c r="G62" s="270"/>
      <c r="H62" s="270"/>
      <c r="I62" s="329" t="s">
        <v>509</v>
      </c>
      <c r="J62" s="366">
        <v>74900</v>
      </c>
      <c r="K62" s="366">
        <v>26716</v>
      </c>
      <c r="L62" s="290">
        <v>48184</v>
      </c>
      <c r="M62" s="290">
        <v>0</v>
      </c>
      <c r="N62" s="290">
        <v>48184</v>
      </c>
      <c r="O62" s="290">
        <v>0</v>
      </c>
      <c r="P62" s="290" t="e">
        <f>L62+#REF!</f>
        <v>#REF!</v>
      </c>
      <c r="Q62" s="290" t="e">
        <f>M62+#REF!</f>
        <v>#REF!</v>
      </c>
      <c r="R62" s="367">
        <f>S62</f>
        <v>26716</v>
      </c>
      <c r="S62" s="290">
        <f>20700+6016</f>
        <v>26716</v>
      </c>
      <c r="T62" s="290">
        <v>6072</v>
      </c>
      <c r="U62" s="290"/>
      <c r="V62" s="290"/>
      <c r="W62" s="290"/>
      <c r="X62" s="323">
        <f t="shared" si="3"/>
        <v>0</v>
      </c>
      <c r="Y62" s="368" t="s">
        <v>510</v>
      </c>
      <c r="Z62" s="274"/>
    </row>
    <row r="63" spans="1:26" s="344" customFormat="1" ht="33.75" hidden="1" customHeight="1">
      <c r="A63" s="370" t="s">
        <v>21</v>
      </c>
      <c r="B63" s="311" t="s">
        <v>379</v>
      </c>
      <c r="C63" s="371"/>
      <c r="D63" s="371"/>
      <c r="E63" s="371"/>
      <c r="F63" s="371"/>
      <c r="G63" s="306"/>
      <c r="H63" s="306"/>
      <c r="I63" s="308"/>
      <c r="J63" s="292">
        <f>SUM(J64:J70)</f>
        <v>64968.9</v>
      </c>
      <c r="K63" s="292">
        <f t="shared" ref="K63:W63" si="15">SUM(K64:K70)</f>
        <v>62418.9</v>
      </c>
      <c r="L63" s="292">
        <f t="shared" si="15"/>
        <v>0</v>
      </c>
      <c r="M63" s="292">
        <f t="shared" si="15"/>
        <v>0</v>
      </c>
      <c r="N63" s="292">
        <f t="shared" si="15"/>
        <v>0</v>
      </c>
      <c r="O63" s="292">
        <f t="shared" si="15"/>
        <v>0</v>
      </c>
      <c r="P63" s="292" t="e">
        <f t="shared" si="15"/>
        <v>#REF!</v>
      </c>
      <c r="Q63" s="292" t="e">
        <f t="shared" si="15"/>
        <v>#REF!</v>
      </c>
      <c r="R63" s="292">
        <f t="shared" si="15"/>
        <v>61169</v>
      </c>
      <c r="S63" s="292">
        <f t="shared" si="15"/>
        <v>58619</v>
      </c>
      <c r="T63" s="292" t="e">
        <f t="shared" si="15"/>
        <v>#REF!</v>
      </c>
      <c r="U63" s="292">
        <f t="shared" si="15"/>
        <v>2847</v>
      </c>
      <c r="V63" s="372" t="e">
        <f t="shared" ref="V63:V68" si="16">U63/T63*100</f>
        <v>#REF!</v>
      </c>
      <c r="W63" s="292" t="e">
        <f t="shared" si="15"/>
        <v>#REF!</v>
      </c>
      <c r="X63" s="323" t="e">
        <f t="shared" si="3"/>
        <v>#REF!</v>
      </c>
      <c r="Y63" s="373"/>
      <c r="Z63" s="309"/>
    </row>
    <row r="64" spans="1:26" s="369" customFormat="1" ht="61.5" hidden="1" customHeight="1">
      <c r="A64" s="374">
        <v>1</v>
      </c>
      <c r="B64" s="375" t="s">
        <v>511</v>
      </c>
      <c r="C64" s="365" t="s">
        <v>507</v>
      </c>
      <c r="D64" s="365"/>
      <c r="E64" s="365"/>
      <c r="F64" s="365"/>
      <c r="G64" s="270"/>
      <c r="H64" s="270"/>
      <c r="I64" s="340" t="s">
        <v>512</v>
      </c>
      <c r="J64" s="290">
        <f>K64</f>
        <v>14990</v>
      </c>
      <c r="K64" s="290">
        <v>14990</v>
      </c>
      <c r="L64" s="290">
        <v>0</v>
      </c>
      <c r="M64" s="290">
        <v>0</v>
      </c>
      <c r="N64" s="290">
        <v>0</v>
      </c>
      <c r="O64" s="290">
        <v>0</v>
      </c>
      <c r="P64" s="290" t="e">
        <f>L64+#REF!</f>
        <v>#REF!</v>
      </c>
      <c r="Q64" s="290" t="e">
        <f>M64+#REF!</f>
        <v>#REF!</v>
      </c>
      <c r="R64" s="290">
        <f>S64</f>
        <v>14990</v>
      </c>
      <c r="S64" s="290">
        <v>14990</v>
      </c>
      <c r="T64" s="290" t="e">
        <f>S64-#REF!</f>
        <v>#REF!</v>
      </c>
      <c r="U64" s="290"/>
      <c r="V64" s="372" t="e">
        <f t="shared" si="16"/>
        <v>#REF!</v>
      </c>
      <c r="W64" s="290" t="e">
        <f>+T64</f>
        <v>#REF!</v>
      </c>
      <c r="X64" s="323" t="e">
        <f t="shared" si="3"/>
        <v>#REF!</v>
      </c>
      <c r="Y64" s="368" t="s">
        <v>513</v>
      </c>
      <c r="Z64" s="274" t="e">
        <f>T64</f>
        <v>#REF!</v>
      </c>
    </row>
    <row r="65" spans="1:26" s="280" customFormat="1" ht="36.75" hidden="1" customHeight="1">
      <c r="A65" s="363">
        <v>2</v>
      </c>
      <c r="B65" s="376" t="s">
        <v>514</v>
      </c>
      <c r="C65" s="365" t="s">
        <v>507</v>
      </c>
      <c r="D65" s="365"/>
      <c r="E65" s="329" t="s">
        <v>508</v>
      </c>
      <c r="F65" s="365"/>
      <c r="G65" s="377"/>
      <c r="H65" s="271" t="s">
        <v>397</v>
      </c>
      <c r="I65" s="340" t="s">
        <v>515</v>
      </c>
      <c r="J65" s="348">
        <v>14950</v>
      </c>
      <c r="K65" s="348">
        <v>12400</v>
      </c>
      <c r="L65" s="290"/>
      <c r="M65" s="290"/>
      <c r="N65" s="290"/>
      <c r="O65" s="290"/>
      <c r="P65" s="290" t="e">
        <f>L65+#REF!</f>
        <v>#REF!</v>
      </c>
      <c r="Q65" s="290" t="e">
        <f>M65+#REF!</f>
        <v>#REF!</v>
      </c>
      <c r="R65" s="348">
        <v>14950</v>
      </c>
      <c r="S65" s="348">
        <v>12400</v>
      </c>
      <c r="T65" s="290" t="e">
        <f>S65-#REF!</f>
        <v>#REF!</v>
      </c>
      <c r="U65" s="290"/>
      <c r="V65" s="372" t="e">
        <f t="shared" si="16"/>
        <v>#REF!</v>
      </c>
      <c r="W65" s="290" t="e">
        <f>+T65</f>
        <v>#REF!</v>
      </c>
      <c r="X65" s="323" t="e">
        <f t="shared" si="3"/>
        <v>#REF!</v>
      </c>
      <c r="Y65" s="368" t="s">
        <v>516</v>
      </c>
      <c r="Z65" s="339" t="e">
        <f>T65</f>
        <v>#REF!</v>
      </c>
    </row>
    <row r="66" spans="1:26" s="369" customFormat="1" ht="35.1" hidden="1" customHeight="1">
      <c r="A66" s="374">
        <v>3</v>
      </c>
      <c r="B66" s="376" t="s">
        <v>517</v>
      </c>
      <c r="C66" s="365" t="s">
        <v>507</v>
      </c>
      <c r="D66" s="365"/>
      <c r="E66" s="329" t="s">
        <v>508</v>
      </c>
      <c r="F66" s="365"/>
      <c r="G66" s="270"/>
      <c r="H66" s="271" t="s">
        <v>397</v>
      </c>
      <c r="I66" s="340" t="s">
        <v>518</v>
      </c>
      <c r="J66" s="290">
        <v>8400</v>
      </c>
      <c r="K66" s="290">
        <v>8400</v>
      </c>
      <c r="L66" s="290"/>
      <c r="M66" s="290"/>
      <c r="N66" s="290"/>
      <c r="O66" s="290"/>
      <c r="P66" s="290" t="e">
        <f>L66+#REF!</f>
        <v>#REF!</v>
      </c>
      <c r="Q66" s="290" t="e">
        <f>M66+#REF!</f>
        <v>#REF!</v>
      </c>
      <c r="R66" s="348">
        <v>8400</v>
      </c>
      <c r="S66" s="290">
        <v>8400</v>
      </c>
      <c r="T66" s="290" t="e">
        <f>S66-#REF!</f>
        <v>#REF!</v>
      </c>
      <c r="U66" s="290"/>
      <c r="V66" s="372" t="e">
        <f t="shared" si="16"/>
        <v>#REF!</v>
      </c>
      <c r="W66" s="290"/>
      <c r="X66" s="323" t="e">
        <f t="shared" si="3"/>
        <v>#REF!</v>
      </c>
      <c r="Y66" s="368" t="s">
        <v>519</v>
      </c>
      <c r="Z66" s="274" t="e">
        <f>T66</f>
        <v>#REF!</v>
      </c>
    </row>
    <row r="67" spans="1:26" s="369" customFormat="1" ht="35.1" hidden="1" customHeight="1">
      <c r="A67" s="363">
        <v>4</v>
      </c>
      <c r="B67" s="376" t="s">
        <v>520</v>
      </c>
      <c r="C67" s="365" t="s">
        <v>507</v>
      </c>
      <c r="D67" s="365"/>
      <c r="E67" s="329" t="s">
        <v>508</v>
      </c>
      <c r="F67" s="365"/>
      <c r="G67" s="270"/>
      <c r="H67" s="271" t="s">
        <v>397</v>
      </c>
      <c r="I67" s="340" t="s">
        <v>521</v>
      </c>
      <c r="J67" s="290">
        <v>10170</v>
      </c>
      <c r="K67" s="290">
        <v>10170</v>
      </c>
      <c r="L67" s="290"/>
      <c r="M67" s="290"/>
      <c r="N67" s="290"/>
      <c r="O67" s="290"/>
      <c r="P67" s="290" t="e">
        <f>L67+#REF!</f>
        <v>#REF!</v>
      </c>
      <c r="Q67" s="290" t="e">
        <f>M67+#REF!</f>
        <v>#REF!</v>
      </c>
      <c r="R67" s="348">
        <f>S67</f>
        <v>10170</v>
      </c>
      <c r="S67" s="290">
        <v>10170</v>
      </c>
      <c r="T67" s="290" t="e">
        <f>S67-#REF!</f>
        <v>#REF!</v>
      </c>
      <c r="U67" s="290">
        <v>2847</v>
      </c>
      <c r="V67" s="372" t="e">
        <f t="shared" si="16"/>
        <v>#REF!</v>
      </c>
      <c r="W67" s="290" t="e">
        <f>+T67</f>
        <v>#REF!</v>
      </c>
      <c r="X67" s="323" t="e">
        <f t="shared" si="3"/>
        <v>#REF!</v>
      </c>
      <c r="Y67" s="368" t="s">
        <v>513</v>
      </c>
      <c r="Z67" s="274"/>
    </row>
    <row r="68" spans="1:26" s="280" customFormat="1" ht="46.5" hidden="1" customHeight="1">
      <c r="A68" s="374">
        <v>5</v>
      </c>
      <c r="B68" s="376" t="s">
        <v>522</v>
      </c>
      <c r="C68" s="365" t="s">
        <v>507</v>
      </c>
      <c r="D68" s="365"/>
      <c r="E68" s="365"/>
      <c r="F68" s="365"/>
      <c r="G68" s="377"/>
      <c r="H68" s="271" t="s">
        <v>523</v>
      </c>
      <c r="I68" s="378" t="s">
        <v>524</v>
      </c>
      <c r="J68" s="348">
        <v>3000</v>
      </c>
      <c r="K68" s="348">
        <v>3000</v>
      </c>
      <c r="L68" s="290"/>
      <c r="M68" s="290"/>
      <c r="N68" s="290"/>
      <c r="O68" s="290"/>
      <c r="P68" s="290" t="e">
        <f>L68+#REF!</f>
        <v>#REF!</v>
      </c>
      <c r="Q68" s="290" t="e">
        <f>M68+#REF!</f>
        <v>#REF!</v>
      </c>
      <c r="R68" s="348">
        <f>S68</f>
        <v>3000</v>
      </c>
      <c r="S68" s="290">
        <v>3000</v>
      </c>
      <c r="T68" s="290">
        <v>1900</v>
      </c>
      <c r="U68" s="290"/>
      <c r="V68" s="372">
        <f t="shared" si="16"/>
        <v>0</v>
      </c>
      <c r="W68" s="290">
        <v>32</v>
      </c>
      <c r="X68" s="323">
        <f t="shared" si="3"/>
        <v>1.6842105263157894</v>
      </c>
      <c r="Y68" s="368" t="s">
        <v>525</v>
      </c>
      <c r="Z68" s="339">
        <f>T68</f>
        <v>1900</v>
      </c>
    </row>
    <row r="69" spans="1:26" s="280" customFormat="1" ht="38.450000000000003" hidden="1" customHeight="1">
      <c r="A69" s="363">
        <v>6</v>
      </c>
      <c r="B69" s="376" t="s">
        <v>526</v>
      </c>
      <c r="C69" s="365" t="s">
        <v>507</v>
      </c>
      <c r="D69" s="365"/>
      <c r="E69" s="365"/>
      <c r="F69" s="365"/>
      <c r="G69" s="377"/>
      <c r="H69" s="271" t="s">
        <v>397</v>
      </c>
      <c r="I69" s="379" t="s">
        <v>527</v>
      </c>
      <c r="J69" s="290">
        <v>9658.9</v>
      </c>
      <c r="K69" s="290">
        <v>9658.9</v>
      </c>
      <c r="L69" s="290"/>
      <c r="M69" s="290"/>
      <c r="N69" s="290" t="s">
        <v>481</v>
      </c>
      <c r="O69" s="290"/>
      <c r="P69" s="290" t="e">
        <f>L69+#REF!</f>
        <v>#REF!</v>
      </c>
      <c r="Q69" s="290" t="e">
        <f>M69+#REF!</f>
        <v>#REF!</v>
      </c>
      <c r="R69" s="348">
        <f>S69</f>
        <v>9659</v>
      </c>
      <c r="S69" s="290">
        <v>9659</v>
      </c>
      <c r="T69" s="290"/>
      <c r="U69" s="290"/>
      <c r="V69" s="372"/>
      <c r="W69" s="290"/>
      <c r="X69" s="323" t="e">
        <f t="shared" si="3"/>
        <v>#DIV/0!</v>
      </c>
      <c r="Y69" s="368" t="s">
        <v>528</v>
      </c>
      <c r="Z69" s="339">
        <f>T69</f>
        <v>0</v>
      </c>
    </row>
    <row r="70" spans="1:26" s="389" customFormat="1" ht="38.450000000000003" hidden="1" customHeight="1">
      <c r="A70" s="380">
        <v>7</v>
      </c>
      <c r="B70" s="381" t="s">
        <v>529</v>
      </c>
      <c r="C70" s="382"/>
      <c r="D70" s="382"/>
      <c r="E70" s="382"/>
      <c r="F70" s="382"/>
      <c r="G70" s="383"/>
      <c r="H70" s="384"/>
      <c r="I70" s="385" t="s">
        <v>530</v>
      </c>
      <c r="J70" s="386">
        <v>3800</v>
      </c>
      <c r="K70" s="386">
        <v>3800</v>
      </c>
      <c r="L70" s="367"/>
      <c r="M70" s="367"/>
      <c r="N70" s="367"/>
      <c r="O70" s="367"/>
      <c r="P70" s="367"/>
      <c r="Q70" s="367"/>
      <c r="R70" s="387"/>
      <c r="S70" s="367"/>
      <c r="T70" s="290"/>
      <c r="U70" s="290"/>
      <c r="V70" s="372"/>
      <c r="W70" s="290">
        <f>+T70</f>
        <v>0</v>
      </c>
      <c r="X70" s="323" t="e">
        <f t="shared" si="3"/>
        <v>#DIV/0!</v>
      </c>
      <c r="Y70" s="388"/>
    </row>
    <row r="71" spans="1:26" s="344" customFormat="1" ht="32.450000000000003" hidden="1" customHeight="1">
      <c r="A71" s="370" t="s">
        <v>271</v>
      </c>
      <c r="B71" s="390" t="s">
        <v>531</v>
      </c>
      <c r="C71" s="371"/>
      <c r="D71" s="371"/>
      <c r="E71" s="371"/>
      <c r="F71" s="371"/>
      <c r="G71" s="306"/>
      <c r="H71" s="306"/>
      <c r="I71" s="308"/>
      <c r="J71" s="292">
        <f>J72</f>
        <v>329697.8</v>
      </c>
      <c r="K71" s="292">
        <f t="shared" ref="K71:U71" si="17">K72</f>
        <v>151738</v>
      </c>
      <c r="L71" s="292">
        <f t="shared" si="17"/>
        <v>18222</v>
      </c>
      <c r="M71" s="292">
        <f t="shared" si="17"/>
        <v>0</v>
      </c>
      <c r="N71" s="292">
        <f t="shared" si="17"/>
        <v>0</v>
      </c>
      <c r="O71" s="292">
        <f t="shared" si="17"/>
        <v>0</v>
      </c>
      <c r="P71" s="292" t="e">
        <f t="shared" si="17"/>
        <v>#REF!</v>
      </c>
      <c r="Q71" s="292" t="e">
        <f t="shared" si="17"/>
        <v>#REF!</v>
      </c>
      <c r="R71" s="292">
        <f t="shared" si="17"/>
        <v>96344</v>
      </c>
      <c r="S71" s="292">
        <f t="shared" si="17"/>
        <v>78122</v>
      </c>
      <c r="T71" s="292">
        <f t="shared" si="17"/>
        <v>21400</v>
      </c>
      <c r="U71" s="292">
        <f t="shared" si="17"/>
        <v>20582</v>
      </c>
      <c r="V71" s="323">
        <f>U71/T71*100</f>
        <v>96.177570093457945</v>
      </c>
      <c r="W71" s="292">
        <f t="shared" ref="W71" si="18">W72</f>
        <v>21400</v>
      </c>
      <c r="X71" s="323">
        <f t="shared" si="3"/>
        <v>100</v>
      </c>
      <c r="Y71" s="373"/>
      <c r="Z71" s="309"/>
    </row>
    <row r="72" spans="1:26" s="344" customFormat="1" ht="33.75" hidden="1" customHeight="1">
      <c r="A72" s="391" t="s">
        <v>21</v>
      </c>
      <c r="B72" s="313" t="s">
        <v>379</v>
      </c>
      <c r="C72" s="371"/>
      <c r="D72" s="371"/>
      <c r="E72" s="371"/>
      <c r="F72" s="371"/>
      <c r="G72" s="306"/>
      <c r="H72" s="306"/>
      <c r="I72" s="294"/>
      <c r="J72" s="292">
        <f>SUM(J73:J75)</f>
        <v>329697.8</v>
      </c>
      <c r="K72" s="292">
        <f t="shared" ref="K72:S72" si="19">SUM(K73:K75)</f>
        <v>151738</v>
      </c>
      <c r="L72" s="292">
        <f t="shared" si="19"/>
        <v>18222</v>
      </c>
      <c r="M72" s="292">
        <f t="shared" si="19"/>
        <v>0</v>
      </c>
      <c r="N72" s="292">
        <f t="shared" si="19"/>
        <v>0</v>
      </c>
      <c r="O72" s="292">
        <f t="shared" si="19"/>
        <v>0</v>
      </c>
      <c r="P72" s="292" t="e">
        <f t="shared" si="19"/>
        <v>#REF!</v>
      </c>
      <c r="Q72" s="292" t="e">
        <f t="shared" si="19"/>
        <v>#REF!</v>
      </c>
      <c r="R72" s="292">
        <f t="shared" si="19"/>
        <v>96344</v>
      </c>
      <c r="S72" s="292">
        <f t="shared" si="19"/>
        <v>78122</v>
      </c>
      <c r="T72" s="292">
        <f>SUM(T73:T75)</f>
        <v>21400</v>
      </c>
      <c r="U72" s="292">
        <f t="shared" ref="U72:W72" si="20">SUM(U73:U75)</f>
        <v>20582</v>
      </c>
      <c r="V72" s="323">
        <f>U72/T72*100</f>
        <v>96.177570093457945</v>
      </c>
      <c r="W72" s="292">
        <f t="shared" si="20"/>
        <v>21400</v>
      </c>
      <c r="X72" s="323">
        <f t="shared" si="3"/>
        <v>100</v>
      </c>
      <c r="Y72" s="373"/>
      <c r="Z72" s="309"/>
    </row>
    <row r="73" spans="1:26" s="369" customFormat="1" ht="46.5" hidden="1" customHeight="1">
      <c r="A73" s="392" t="s">
        <v>36</v>
      </c>
      <c r="B73" s="393" t="s">
        <v>532</v>
      </c>
      <c r="C73" s="365" t="s">
        <v>507</v>
      </c>
      <c r="D73" s="365"/>
      <c r="E73" s="365" t="s">
        <v>533</v>
      </c>
      <c r="F73" s="365"/>
      <c r="G73" s="270"/>
      <c r="H73" s="270" t="s">
        <v>534</v>
      </c>
      <c r="I73" s="340" t="s">
        <v>535</v>
      </c>
      <c r="J73" s="290">
        <v>40000</v>
      </c>
      <c r="K73" s="290">
        <v>20000</v>
      </c>
      <c r="L73" s="290">
        <v>18222</v>
      </c>
      <c r="M73" s="290"/>
      <c r="N73" s="290"/>
      <c r="O73" s="290"/>
      <c r="P73" s="290" t="e">
        <f>L73+#REF!</f>
        <v>#REF!</v>
      </c>
      <c r="Q73" s="290" t="e">
        <f>M73+#REF!</f>
        <v>#REF!</v>
      </c>
      <c r="R73" s="290">
        <v>36444</v>
      </c>
      <c r="S73" s="290">
        <v>18222</v>
      </c>
      <c r="T73" s="290">
        <v>5500</v>
      </c>
      <c r="U73" s="290">
        <v>5000</v>
      </c>
      <c r="V73" s="290">
        <f t="shared" ref="V73:V80" si="21">+U73/T73*100</f>
        <v>90.909090909090907</v>
      </c>
      <c r="W73" s="290">
        <f>+T73</f>
        <v>5500</v>
      </c>
      <c r="X73" s="323">
        <f t="shared" si="3"/>
        <v>100</v>
      </c>
      <c r="Y73" s="368"/>
      <c r="Z73" s="274"/>
    </row>
    <row r="74" spans="1:26" s="280" customFormat="1" ht="51" hidden="1" customHeight="1">
      <c r="A74" s="374">
        <v>2</v>
      </c>
      <c r="B74" s="394" t="s">
        <v>536</v>
      </c>
      <c r="C74" s="365" t="s">
        <v>507</v>
      </c>
      <c r="D74" s="365"/>
      <c r="E74" s="365" t="s">
        <v>537</v>
      </c>
      <c r="F74" s="365"/>
      <c r="G74" s="377"/>
      <c r="H74" s="329" t="s">
        <v>538</v>
      </c>
      <c r="I74" s="395" t="s">
        <v>539</v>
      </c>
      <c r="J74" s="366">
        <v>279797.8</v>
      </c>
      <c r="K74" s="366">
        <v>121838</v>
      </c>
      <c r="L74" s="290"/>
      <c r="M74" s="290"/>
      <c r="N74" s="290"/>
      <c r="O74" s="290"/>
      <c r="P74" s="290"/>
      <c r="Q74" s="290"/>
      <c r="R74" s="348">
        <f>S74</f>
        <v>50000</v>
      </c>
      <c r="S74" s="290">
        <v>50000</v>
      </c>
      <c r="T74" s="290">
        <v>13400</v>
      </c>
      <c r="U74" s="290">
        <v>13400</v>
      </c>
      <c r="V74" s="290">
        <f t="shared" si="21"/>
        <v>100</v>
      </c>
      <c r="W74" s="290">
        <f>+T74</f>
        <v>13400</v>
      </c>
      <c r="X74" s="323">
        <f t="shared" ref="X74:X97" si="22">+W74/T74*100</f>
        <v>100</v>
      </c>
      <c r="Y74" s="233" t="s">
        <v>540</v>
      </c>
      <c r="Z74" s="339"/>
    </row>
    <row r="75" spans="1:26" s="280" customFormat="1" ht="44.1" hidden="1" customHeight="1">
      <c r="A75" s="374">
        <v>3</v>
      </c>
      <c r="B75" s="375" t="s">
        <v>541</v>
      </c>
      <c r="C75" s="365" t="s">
        <v>507</v>
      </c>
      <c r="D75" s="365"/>
      <c r="E75" s="329" t="s">
        <v>508</v>
      </c>
      <c r="F75" s="365"/>
      <c r="G75" s="377"/>
      <c r="H75" s="270" t="s">
        <v>542</v>
      </c>
      <c r="I75" s="340" t="s">
        <v>543</v>
      </c>
      <c r="J75" s="290">
        <f>K75</f>
        <v>9900</v>
      </c>
      <c r="K75" s="290">
        <v>9900</v>
      </c>
      <c r="L75" s="396"/>
      <c r="M75" s="396"/>
      <c r="N75" s="396"/>
      <c r="O75" s="396"/>
      <c r="P75" s="290" t="e">
        <f>L75+#REF!</f>
        <v>#REF!</v>
      </c>
      <c r="Q75" s="290" t="e">
        <f>M75+#REF!</f>
        <v>#REF!</v>
      </c>
      <c r="R75" s="348">
        <v>9900</v>
      </c>
      <c r="S75" s="348">
        <v>9900</v>
      </c>
      <c r="T75" s="290">
        <v>2500</v>
      </c>
      <c r="U75" s="290">
        <v>2182</v>
      </c>
      <c r="V75" s="290">
        <f t="shared" si="21"/>
        <v>87.28</v>
      </c>
      <c r="W75" s="290">
        <f>+T75</f>
        <v>2500</v>
      </c>
      <c r="X75" s="323">
        <f t="shared" si="22"/>
        <v>100</v>
      </c>
      <c r="Y75" s="329"/>
      <c r="Z75" s="339"/>
    </row>
    <row r="76" spans="1:26" s="344" customFormat="1" ht="38.450000000000003" hidden="1" customHeight="1">
      <c r="A76" s="268" t="s">
        <v>277</v>
      </c>
      <c r="B76" s="352" t="s">
        <v>430</v>
      </c>
      <c r="C76" s="371"/>
      <c r="D76" s="371"/>
      <c r="E76" s="371"/>
      <c r="F76" s="371"/>
      <c r="G76" s="306"/>
      <c r="H76" s="306"/>
      <c r="I76" s="294"/>
      <c r="J76" s="292">
        <f>J77</f>
        <v>57890</v>
      </c>
      <c r="K76" s="292">
        <f t="shared" ref="K76:W76" si="23">K77</f>
        <v>48560</v>
      </c>
      <c r="L76" s="292">
        <f t="shared" si="23"/>
        <v>0</v>
      </c>
      <c r="M76" s="292">
        <f t="shared" si="23"/>
        <v>0</v>
      </c>
      <c r="N76" s="292">
        <f t="shared" si="23"/>
        <v>0</v>
      </c>
      <c r="O76" s="292">
        <f t="shared" si="23"/>
        <v>0</v>
      </c>
      <c r="P76" s="292" t="e">
        <f t="shared" si="23"/>
        <v>#REF!</v>
      </c>
      <c r="Q76" s="292" t="e">
        <f t="shared" si="23"/>
        <v>#REF!</v>
      </c>
      <c r="R76" s="292">
        <f t="shared" si="23"/>
        <v>38117</v>
      </c>
      <c r="S76" s="292">
        <f t="shared" si="23"/>
        <v>38117</v>
      </c>
      <c r="T76" s="292">
        <f t="shared" si="23"/>
        <v>13800</v>
      </c>
      <c r="U76" s="292">
        <f t="shared" si="23"/>
        <v>9875</v>
      </c>
      <c r="V76" s="323">
        <f t="shared" si="21"/>
        <v>71.55797101449275</v>
      </c>
      <c r="W76" s="292">
        <f t="shared" si="23"/>
        <v>13800</v>
      </c>
      <c r="X76" s="323">
        <f t="shared" si="22"/>
        <v>100</v>
      </c>
      <c r="Y76" s="306"/>
      <c r="Z76" s="309"/>
    </row>
    <row r="77" spans="1:26" s="344" customFormat="1" ht="28.5" hidden="1" customHeight="1">
      <c r="A77" s="268"/>
      <c r="B77" s="313" t="s">
        <v>379</v>
      </c>
      <c r="C77" s="371"/>
      <c r="D77" s="371"/>
      <c r="E77" s="371"/>
      <c r="F77" s="371"/>
      <c r="G77" s="397"/>
      <c r="H77" s="306"/>
      <c r="I77" s="308"/>
      <c r="J77" s="319">
        <f>SUM(J78:J81)</f>
        <v>57890</v>
      </c>
      <c r="K77" s="319">
        <f t="shared" ref="K77:S77" si="24">SUM(K78:K81)</f>
        <v>48560</v>
      </c>
      <c r="L77" s="319">
        <f t="shared" si="24"/>
        <v>0</v>
      </c>
      <c r="M77" s="319">
        <f t="shared" si="24"/>
        <v>0</v>
      </c>
      <c r="N77" s="319">
        <f t="shared" si="24"/>
        <v>0</v>
      </c>
      <c r="O77" s="319">
        <f t="shared" si="24"/>
        <v>0</v>
      </c>
      <c r="P77" s="319" t="e">
        <f t="shared" si="24"/>
        <v>#REF!</v>
      </c>
      <c r="Q77" s="319" t="e">
        <f t="shared" si="24"/>
        <v>#REF!</v>
      </c>
      <c r="R77" s="319">
        <f t="shared" si="24"/>
        <v>38117</v>
      </c>
      <c r="S77" s="319">
        <f t="shared" si="24"/>
        <v>38117</v>
      </c>
      <c r="T77" s="319">
        <f>SUM(T78:T81)</f>
        <v>13800</v>
      </c>
      <c r="U77" s="319">
        <f t="shared" ref="U77:W77" si="25">SUM(U78:U81)</f>
        <v>9875</v>
      </c>
      <c r="V77" s="323">
        <f t="shared" si="21"/>
        <v>71.55797101449275</v>
      </c>
      <c r="W77" s="319">
        <f t="shared" si="25"/>
        <v>13800</v>
      </c>
      <c r="X77" s="323">
        <f t="shared" si="22"/>
        <v>100</v>
      </c>
      <c r="Y77" s="308"/>
      <c r="Z77" s="309"/>
    </row>
    <row r="78" spans="1:26" s="369" customFormat="1" ht="34.5" hidden="1" customHeight="1">
      <c r="A78" s="374">
        <v>1</v>
      </c>
      <c r="B78" s="376" t="s">
        <v>544</v>
      </c>
      <c r="C78" s="365" t="s">
        <v>507</v>
      </c>
      <c r="D78" s="365"/>
      <c r="E78" s="329" t="s">
        <v>508</v>
      </c>
      <c r="F78" s="365"/>
      <c r="G78" s="270" t="s">
        <v>545</v>
      </c>
      <c r="H78" s="270" t="s">
        <v>383</v>
      </c>
      <c r="I78" s="340" t="s">
        <v>546</v>
      </c>
      <c r="J78" s="290">
        <v>14900</v>
      </c>
      <c r="K78" s="290">
        <v>5570</v>
      </c>
      <c r="L78" s="290"/>
      <c r="M78" s="290"/>
      <c r="N78" s="290"/>
      <c r="O78" s="290"/>
      <c r="P78" s="290" t="e">
        <f>L78+#REF!</f>
        <v>#REF!</v>
      </c>
      <c r="Q78" s="290" t="e">
        <f>M78+#REF!</f>
        <v>#REF!</v>
      </c>
      <c r="R78" s="290">
        <f>+S78</f>
        <v>5571</v>
      </c>
      <c r="S78" s="290">
        <v>5571</v>
      </c>
      <c r="T78" s="290">
        <v>3400</v>
      </c>
      <c r="U78" s="290">
        <v>3075</v>
      </c>
      <c r="V78" s="290">
        <f t="shared" si="21"/>
        <v>90.441176470588232</v>
      </c>
      <c r="W78" s="290">
        <f>+T78</f>
        <v>3400</v>
      </c>
      <c r="X78" s="323">
        <f t="shared" si="22"/>
        <v>100</v>
      </c>
      <c r="Y78" s="270" t="s">
        <v>547</v>
      </c>
      <c r="Z78" s="274">
        <f>T78</f>
        <v>3400</v>
      </c>
    </row>
    <row r="79" spans="1:26" s="369" customFormat="1" ht="42" hidden="1" customHeight="1">
      <c r="A79" s="374">
        <v>2</v>
      </c>
      <c r="B79" s="394" t="s">
        <v>548</v>
      </c>
      <c r="C79" s="365" t="s">
        <v>507</v>
      </c>
      <c r="D79" s="365"/>
      <c r="E79" s="329" t="s">
        <v>549</v>
      </c>
      <c r="F79" s="365"/>
      <c r="G79" s="270"/>
      <c r="H79" s="270" t="s">
        <v>550</v>
      </c>
      <c r="I79" s="398" t="s">
        <v>551</v>
      </c>
      <c r="J79" s="366">
        <f>+K79</f>
        <v>8000</v>
      </c>
      <c r="K79" s="366">
        <v>8000</v>
      </c>
      <c r="L79" s="290"/>
      <c r="M79" s="290"/>
      <c r="N79" s="290"/>
      <c r="O79" s="290"/>
      <c r="P79" s="290"/>
      <c r="Q79" s="290"/>
      <c r="R79" s="290">
        <f>S79</f>
        <v>8000</v>
      </c>
      <c r="S79" s="290">
        <v>8000</v>
      </c>
      <c r="T79" s="290">
        <v>3000</v>
      </c>
      <c r="U79" s="290">
        <v>3000</v>
      </c>
      <c r="V79" s="290">
        <f t="shared" si="21"/>
        <v>100</v>
      </c>
      <c r="W79" s="290">
        <f>+T79</f>
        <v>3000</v>
      </c>
      <c r="X79" s="323">
        <f t="shared" si="22"/>
        <v>100</v>
      </c>
      <c r="Y79" s="270" t="s">
        <v>547</v>
      </c>
      <c r="Z79" s="274"/>
    </row>
    <row r="80" spans="1:26" s="369" customFormat="1" ht="42" hidden="1" customHeight="1">
      <c r="A80" s="374">
        <v>3</v>
      </c>
      <c r="B80" s="394" t="s">
        <v>552</v>
      </c>
      <c r="C80" s="365"/>
      <c r="D80" s="365"/>
      <c r="E80" s="329" t="s">
        <v>508</v>
      </c>
      <c r="F80" s="365"/>
      <c r="G80" s="270"/>
      <c r="H80" s="270"/>
      <c r="I80" s="398" t="s">
        <v>553</v>
      </c>
      <c r="J80" s="366">
        <f>+K80</f>
        <v>20000</v>
      </c>
      <c r="K80" s="366">
        <v>20000</v>
      </c>
      <c r="L80" s="290"/>
      <c r="M80" s="290"/>
      <c r="N80" s="290"/>
      <c r="O80" s="290"/>
      <c r="P80" s="290"/>
      <c r="Q80" s="290"/>
      <c r="R80" s="290">
        <f>+S80</f>
        <v>9546</v>
      </c>
      <c r="S80" s="399">
        <f>10000-454</f>
        <v>9546</v>
      </c>
      <c r="T80" s="290">
        <v>4400</v>
      </c>
      <c r="U80" s="290">
        <v>3800</v>
      </c>
      <c r="V80" s="290">
        <f t="shared" si="21"/>
        <v>86.36363636363636</v>
      </c>
      <c r="W80" s="290">
        <f>+T80</f>
        <v>4400</v>
      </c>
      <c r="X80" s="323">
        <f t="shared" si="22"/>
        <v>100</v>
      </c>
      <c r="Y80" s="270" t="s">
        <v>547</v>
      </c>
      <c r="Z80" s="274"/>
    </row>
    <row r="81" spans="1:26" s="280" customFormat="1" ht="54" hidden="1" customHeight="1">
      <c r="A81" s="374">
        <v>4</v>
      </c>
      <c r="B81" s="394" t="s">
        <v>554</v>
      </c>
      <c r="C81" s="365" t="s">
        <v>507</v>
      </c>
      <c r="D81" s="365"/>
      <c r="E81" s="365"/>
      <c r="F81" s="365"/>
      <c r="G81" s="377"/>
      <c r="H81" s="270" t="s">
        <v>550</v>
      </c>
      <c r="I81" s="398" t="s">
        <v>555</v>
      </c>
      <c r="J81" s="400">
        <f>+K81</f>
        <v>14990</v>
      </c>
      <c r="K81" s="400">
        <v>14990</v>
      </c>
      <c r="L81" s="331"/>
      <c r="M81" s="331"/>
      <c r="N81" s="331"/>
      <c r="O81" s="331"/>
      <c r="P81" s="331"/>
      <c r="Q81" s="331"/>
      <c r="R81" s="331">
        <f>+S81</f>
        <v>15000</v>
      </c>
      <c r="S81" s="331">
        <v>15000</v>
      </c>
      <c r="T81" s="290">
        <v>3000</v>
      </c>
      <c r="U81" s="290"/>
      <c r="V81" s="290"/>
      <c r="W81" s="290">
        <f>+T81</f>
        <v>3000</v>
      </c>
      <c r="X81" s="323">
        <f t="shared" si="22"/>
        <v>100</v>
      </c>
      <c r="Y81" s="270" t="s">
        <v>556</v>
      </c>
      <c r="Z81" s="339"/>
    </row>
    <row r="82" spans="1:26" s="344" customFormat="1" ht="36.75" hidden="1" customHeight="1">
      <c r="A82" s="351" t="s">
        <v>17</v>
      </c>
      <c r="B82" s="352" t="s">
        <v>368</v>
      </c>
      <c r="C82" s="306"/>
      <c r="D82" s="306"/>
      <c r="E82" s="306"/>
      <c r="F82" s="306"/>
      <c r="G82" s="312"/>
      <c r="H82" s="306"/>
      <c r="I82" s="308"/>
      <c r="J82" s="292">
        <f>J83+J89+J100+J108+J112</f>
        <v>312442</v>
      </c>
      <c r="K82" s="292">
        <f t="shared" ref="K82:U82" si="26">K83+K89+K100+K108+K112</f>
        <v>184650</v>
      </c>
      <c r="L82" s="292">
        <f t="shared" si="26"/>
        <v>12320</v>
      </c>
      <c r="M82" s="292">
        <f t="shared" si="26"/>
        <v>0</v>
      </c>
      <c r="N82" s="292">
        <f t="shared" si="26"/>
        <v>12320</v>
      </c>
      <c r="O82" s="292">
        <f t="shared" si="26"/>
        <v>0</v>
      </c>
      <c r="P82" s="292" t="e">
        <f t="shared" si="26"/>
        <v>#REF!</v>
      </c>
      <c r="Q82" s="292" t="e">
        <f t="shared" si="26"/>
        <v>#REF!</v>
      </c>
      <c r="R82" s="292">
        <f t="shared" si="26"/>
        <v>246779.6</v>
      </c>
      <c r="S82" s="292">
        <f t="shared" si="26"/>
        <v>150626</v>
      </c>
      <c r="T82" s="292" t="e">
        <f t="shared" si="26"/>
        <v>#REF!</v>
      </c>
      <c r="U82" s="292">
        <f t="shared" si="26"/>
        <v>31525</v>
      </c>
      <c r="V82" s="323" t="e">
        <f>+U82/T82*100</f>
        <v>#REF!</v>
      </c>
      <c r="W82" s="292" t="e">
        <f t="shared" ref="W82" si="27">W83+W89+W100+W108+W112</f>
        <v>#REF!</v>
      </c>
      <c r="X82" s="323" t="e">
        <f t="shared" si="22"/>
        <v>#REF!</v>
      </c>
      <c r="Y82" s="373"/>
      <c r="Z82" s="309"/>
    </row>
    <row r="83" spans="1:26" s="236" customFormat="1" ht="39.75" hidden="1" customHeight="1">
      <c r="A83" s="354" t="s">
        <v>13</v>
      </c>
      <c r="B83" s="355" t="s">
        <v>505</v>
      </c>
      <c r="C83" s="359"/>
      <c r="D83" s="359"/>
      <c r="E83" s="359"/>
      <c r="F83" s="359"/>
      <c r="G83" s="359"/>
      <c r="H83" s="359"/>
      <c r="I83" s="360"/>
      <c r="J83" s="401">
        <f>J84</f>
        <v>111000</v>
      </c>
      <c r="K83" s="401">
        <f t="shared" ref="K83:W84" si="28">K84</f>
        <v>11100</v>
      </c>
      <c r="L83" s="401">
        <f t="shared" si="28"/>
        <v>12320</v>
      </c>
      <c r="M83" s="401">
        <f t="shared" si="28"/>
        <v>0</v>
      </c>
      <c r="N83" s="401">
        <f t="shared" si="28"/>
        <v>12320</v>
      </c>
      <c r="O83" s="401">
        <f t="shared" si="28"/>
        <v>0</v>
      </c>
      <c r="P83" s="401" t="e">
        <f t="shared" si="28"/>
        <v>#REF!</v>
      </c>
      <c r="Q83" s="401" t="e">
        <f t="shared" si="28"/>
        <v>#REF!</v>
      </c>
      <c r="R83" s="401">
        <f t="shared" si="28"/>
        <v>87580</v>
      </c>
      <c r="S83" s="401">
        <f t="shared" si="28"/>
        <v>9990</v>
      </c>
      <c r="T83" s="401">
        <f t="shared" si="28"/>
        <v>1000</v>
      </c>
      <c r="U83" s="401">
        <f t="shared" si="28"/>
        <v>0</v>
      </c>
      <c r="V83" s="402">
        <f>+U83/T83*100</f>
        <v>0</v>
      </c>
      <c r="W83" s="401">
        <f t="shared" si="28"/>
        <v>1000</v>
      </c>
      <c r="X83" s="323">
        <f t="shared" si="22"/>
        <v>100</v>
      </c>
      <c r="Y83" s="359"/>
      <c r="Z83" s="403"/>
    </row>
    <row r="84" spans="1:26" s="405" customFormat="1" ht="39.75" hidden="1" customHeight="1">
      <c r="A84" s="304" t="s">
        <v>20</v>
      </c>
      <c r="B84" s="311" t="s">
        <v>272</v>
      </c>
      <c r="C84" s="306"/>
      <c r="D84" s="306"/>
      <c r="E84" s="306"/>
      <c r="F84" s="306"/>
      <c r="G84" s="306"/>
      <c r="H84" s="306"/>
      <c r="I84" s="308"/>
      <c r="J84" s="292">
        <f>J85</f>
        <v>111000</v>
      </c>
      <c r="K84" s="292">
        <f t="shared" si="28"/>
        <v>11100</v>
      </c>
      <c r="L84" s="292">
        <f t="shared" si="28"/>
        <v>12320</v>
      </c>
      <c r="M84" s="292">
        <f t="shared" si="28"/>
        <v>0</v>
      </c>
      <c r="N84" s="292">
        <f t="shared" si="28"/>
        <v>12320</v>
      </c>
      <c r="O84" s="292">
        <f t="shared" si="28"/>
        <v>0</v>
      </c>
      <c r="P84" s="292" t="e">
        <f t="shared" si="28"/>
        <v>#REF!</v>
      </c>
      <c r="Q84" s="292" t="e">
        <f t="shared" si="28"/>
        <v>#REF!</v>
      </c>
      <c r="R84" s="292">
        <f t="shared" si="28"/>
        <v>87580</v>
      </c>
      <c r="S84" s="292">
        <f t="shared" si="28"/>
        <v>9990</v>
      </c>
      <c r="T84" s="292">
        <f t="shared" si="28"/>
        <v>1000</v>
      </c>
      <c r="U84" s="292">
        <f t="shared" si="28"/>
        <v>0</v>
      </c>
      <c r="V84" s="402">
        <f>+U84/T84*100</f>
        <v>0</v>
      </c>
      <c r="W84" s="292">
        <f t="shared" si="28"/>
        <v>1000</v>
      </c>
      <c r="X84" s="323">
        <f t="shared" si="22"/>
        <v>100</v>
      </c>
      <c r="Y84" s="306"/>
      <c r="Z84" s="404"/>
    </row>
    <row r="85" spans="1:26" s="235" customFormat="1" ht="38.25" hidden="1" customHeight="1">
      <c r="A85" s="363">
        <v>1</v>
      </c>
      <c r="B85" s="406" t="s">
        <v>301</v>
      </c>
      <c r="C85" s="270" t="s">
        <v>557</v>
      </c>
      <c r="D85" s="270"/>
      <c r="E85" s="270" t="s">
        <v>558</v>
      </c>
      <c r="F85" s="270"/>
      <c r="G85" s="407" t="s">
        <v>559</v>
      </c>
      <c r="H85" s="407" t="s">
        <v>560</v>
      </c>
      <c r="I85" s="340" t="s">
        <v>302</v>
      </c>
      <c r="J85" s="408">
        <v>111000</v>
      </c>
      <c r="K85" s="408">
        <f>J85-99900</f>
        <v>11100</v>
      </c>
      <c r="L85" s="290">
        <v>12320</v>
      </c>
      <c r="M85" s="290"/>
      <c r="N85" s="290">
        <f>L85</f>
        <v>12320</v>
      </c>
      <c r="O85" s="290"/>
      <c r="P85" s="290" t="e">
        <f>L85+#REF!</f>
        <v>#REF!</v>
      </c>
      <c r="Q85" s="290" t="e">
        <f>M85+#REF!</f>
        <v>#REF!</v>
      </c>
      <c r="R85" s="348">
        <v>87580</v>
      </c>
      <c r="S85" s="348">
        <v>9990</v>
      </c>
      <c r="T85" s="290">
        <v>1000</v>
      </c>
      <c r="U85" s="290"/>
      <c r="V85" s="290">
        <f>+U85/T85*100</f>
        <v>0</v>
      </c>
      <c r="W85" s="290">
        <f>+T85</f>
        <v>1000</v>
      </c>
      <c r="X85" s="323">
        <f t="shared" si="22"/>
        <v>100</v>
      </c>
      <c r="Y85" s="368"/>
      <c r="Z85" s="409"/>
    </row>
    <row r="86" spans="1:26" s="405" customFormat="1" ht="29.25" hidden="1" customHeight="1">
      <c r="A86" s="391" t="s">
        <v>21</v>
      </c>
      <c r="B86" s="313" t="s">
        <v>379</v>
      </c>
      <c r="C86" s="306"/>
      <c r="D86" s="306"/>
      <c r="E86" s="306"/>
      <c r="F86" s="306"/>
      <c r="G86" s="410"/>
      <c r="H86" s="410"/>
      <c r="I86" s="308"/>
      <c r="J86" s="411">
        <f>SUM(J87:J87)</f>
        <v>50000</v>
      </c>
      <c r="K86" s="411">
        <f t="shared" ref="K86:T86" si="29">SUM(K87:K87)</f>
        <v>20000</v>
      </c>
      <c r="L86" s="411">
        <f t="shared" si="29"/>
        <v>30000</v>
      </c>
      <c r="M86" s="411">
        <f t="shared" si="29"/>
        <v>0</v>
      </c>
      <c r="N86" s="411">
        <f t="shared" si="29"/>
        <v>30000</v>
      </c>
      <c r="O86" s="411">
        <f t="shared" si="29"/>
        <v>0</v>
      </c>
      <c r="P86" s="411" t="e">
        <f t="shared" si="29"/>
        <v>#REF!</v>
      </c>
      <c r="Q86" s="411" t="e">
        <f t="shared" si="29"/>
        <v>#REF!</v>
      </c>
      <c r="R86" s="411">
        <f t="shared" si="29"/>
        <v>15000</v>
      </c>
      <c r="S86" s="411">
        <f t="shared" si="29"/>
        <v>15000</v>
      </c>
      <c r="T86" s="411">
        <f t="shared" si="29"/>
        <v>0</v>
      </c>
      <c r="U86" s="411"/>
      <c r="V86" s="411"/>
      <c r="W86" s="411"/>
      <c r="X86" s="323" t="e">
        <f t="shared" si="22"/>
        <v>#DIV/0!</v>
      </c>
      <c r="Y86" s="373"/>
      <c r="Z86" s="404"/>
    </row>
    <row r="87" spans="1:26" s="369" customFormat="1" ht="39.200000000000003" hidden="1" customHeight="1">
      <c r="A87" s="412">
        <v>1</v>
      </c>
      <c r="B87" s="413" t="s">
        <v>561</v>
      </c>
      <c r="C87" s="270" t="s">
        <v>557</v>
      </c>
      <c r="D87" s="270"/>
      <c r="E87" s="270"/>
      <c r="F87" s="270"/>
      <c r="G87" s="270"/>
      <c r="H87" s="270"/>
      <c r="I87" s="340" t="s">
        <v>562</v>
      </c>
      <c r="J87" s="290">
        <v>50000</v>
      </c>
      <c r="K87" s="290">
        <v>20000</v>
      </c>
      <c r="L87" s="290">
        <v>30000</v>
      </c>
      <c r="M87" s="290"/>
      <c r="N87" s="290">
        <v>30000</v>
      </c>
      <c r="O87" s="290">
        <v>0</v>
      </c>
      <c r="P87" s="290" t="e">
        <f>L87+#REF!</f>
        <v>#REF!</v>
      </c>
      <c r="Q87" s="290" t="e">
        <f>M87+#REF!</f>
        <v>#REF!</v>
      </c>
      <c r="R87" s="290">
        <f>S87</f>
        <v>15000</v>
      </c>
      <c r="S87" s="290">
        <v>15000</v>
      </c>
      <c r="T87" s="290"/>
      <c r="U87" s="290"/>
      <c r="V87" s="290"/>
      <c r="W87" s="290"/>
      <c r="X87" s="323" t="e">
        <f t="shared" si="22"/>
        <v>#DIV/0!</v>
      </c>
      <c r="Y87" s="368"/>
      <c r="Z87" s="274"/>
    </row>
    <row r="88" spans="1:26" s="280" customFormat="1" ht="48.95" hidden="1" customHeight="1">
      <c r="A88" s="267">
        <v>2</v>
      </c>
      <c r="B88" s="414" t="s">
        <v>563</v>
      </c>
      <c r="C88" s="270" t="s">
        <v>557</v>
      </c>
      <c r="D88" s="270"/>
      <c r="E88" s="270" t="s">
        <v>558</v>
      </c>
      <c r="F88" s="270"/>
      <c r="G88" s="377"/>
      <c r="H88" s="270" t="s">
        <v>523</v>
      </c>
      <c r="I88" s="340" t="s">
        <v>564</v>
      </c>
      <c r="J88" s="290">
        <v>13000</v>
      </c>
      <c r="K88" s="290">
        <v>13000</v>
      </c>
      <c r="L88" s="290"/>
      <c r="M88" s="290"/>
      <c r="N88" s="290"/>
      <c r="O88" s="290"/>
      <c r="P88" s="290" t="e">
        <f>L88+#REF!</f>
        <v>#REF!</v>
      </c>
      <c r="Q88" s="290" t="e">
        <f>M88+#REF!</f>
        <v>#REF!</v>
      </c>
      <c r="R88" s="290">
        <f>S88</f>
        <v>13000</v>
      </c>
      <c r="S88" s="290">
        <v>13000</v>
      </c>
      <c r="T88" s="290"/>
      <c r="U88" s="290"/>
      <c r="V88" s="290"/>
      <c r="W88" s="290"/>
      <c r="X88" s="323" t="e">
        <f t="shared" si="22"/>
        <v>#DIV/0!</v>
      </c>
      <c r="Y88" s="415"/>
      <c r="Z88" s="339"/>
    </row>
    <row r="89" spans="1:26" s="361" customFormat="1" ht="38.25" hidden="1" customHeight="1">
      <c r="A89" s="304" t="s">
        <v>15</v>
      </c>
      <c r="B89" s="311" t="s">
        <v>565</v>
      </c>
      <c r="C89" s="359"/>
      <c r="D89" s="359"/>
      <c r="E89" s="359"/>
      <c r="F89" s="359"/>
      <c r="G89" s="359"/>
      <c r="H89" s="359"/>
      <c r="I89" s="360"/>
      <c r="J89" s="401">
        <f>J90</f>
        <v>125542</v>
      </c>
      <c r="K89" s="401">
        <f t="shared" ref="K89:U89" si="30">K90</f>
        <v>97650</v>
      </c>
      <c r="L89" s="401">
        <f t="shared" si="30"/>
        <v>0</v>
      </c>
      <c r="M89" s="401">
        <f t="shared" si="30"/>
        <v>0</v>
      </c>
      <c r="N89" s="401">
        <f t="shared" si="30"/>
        <v>0</v>
      </c>
      <c r="O89" s="401">
        <f t="shared" si="30"/>
        <v>0</v>
      </c>
      <c r="P89" s="401" t="e">
        <f t="shared" si="30"/>
        <v>#REF!</v>
      </c>
      <c r="Q89" s="401" t="e">
        <f t="shared" si="30"/>
        <v>#REF!</v>
      </c>
      <c r="R89" s="401">
        <f t="shared" si="30"/>
        <v>93377.600000000006</v>
      </c>
      <c r="S89" s="401">
        <f t="shared" si="30"/>
        <v>83126</v>
      </c>
      <c r="T89" s="401" t="e">
        <f t="shared" si="30"/>
        <v>#REF!</v>
      </c>
      <c r="U89" s="401">
        <f t="shared" si="30"/>
        <v>6455</v>
      </c>
      <c r="V89" s="402" t="e">
        <f t="shared" ref="V89:V97" si="31">+U89/T89*100</f>
        <v>#REF!</v>
      </c>
      <c r="W89" s="401" t="e">
        <f t="shared" ref="W89" si="32">W90</f>
        <v>#REF!</v>
      </c>
      <c r="X89" s="323" t="e">
        <f t="shared" si="22"/>
        <v>#REF!</v>
      </c>
      <c r="Y89" s="377"/>
    </row>
    <row r="90" spans="1:26" s="361" customFormat="1" ht="38.25" hidden="1" customHeight="1">
      <c r="A90" s="391" t="s">
        <v>39</v>
      </c>
      <c r="B90" s="313" t="s">
        <v>379</v>
      </c>
      <c r="C90" s="359"/>
      <c r="D90" s="359"/>
      <c r="E90" s="359"/>
      <c r="F90" s="359"/>
      <c r="G90" s="359"/>
      <c r="H90" s="359"/>
      <c r="I90" s="360"/>
      <c r="J90" s="401">
        <f>SUM(J91:J99)</f>
        <v>125542</v>
      </c>
      <c r="K90" s="401">
        <f t="shared" ref="K90:W90" si="33">SUM(K91:K99)</f>
        <v>97650</v>
      </c>
      <c r="L90" s="401">
        <f t="shared" si="33"/>
        <v>0</v>
      </c>
      <c r="M90" s="401">
        <f t="shared" si="33"/>
        <v>0</v>
      </c>
      <c r="N90" s="401">
        <f t="shared" si="33"/>
        <v>0</v>
      </c>
      <c r="O90" s="401">
        <f t="shared" si="33"/>
        <v>0</v>
      </c>
      <c r="P90" s="401" t="e">
        <f t="shared" si="33"/>
        <v>#REF!</v>
      </c>
      <c r="Q90" s="401" t="e">
        <f t="shared" si="33"/>
        <v>#REF!</v>
      </c>
      <c r="R90" s="401">
        <f t="shared" si="33"/>
        <v>93377.600000000006</v>
      </c>
      <c r="S90" s="401">
        <f t="shared" si="33"/>
        <v>83126</v>
      </c>
      <c r="T90" s="401" t="e">
        <f t="shared" si="33"/>
        <v>#REF!</v>
      </c>
      <c r="U90" s="401">
        <f t="shared" si="33"/>
        <v>6455</v>
      </c>
      <c r="V90" s="402" t="e">
        <f t="shared" si="31"/>
        <v>#REF!</v>
      </c>
      <c r="W90" s="401" t="e">
        <f t="shared" si="33"/>
        <v>#REF!</v>
      </c>
      <c r="X90" s="323" t="e">
        <f t="shared" si="22"/>
        <v>#REF!</v>
      </c>
      <c r="Y90" s="377"/>
    </row>
    <row r="91" spans="1:26" s="280" customFormat="1" ht="58.7" hidden="1" customHeight="1">
      <c r="A91" s="267">
        <v>1</v>
      </c>
      <c r="B91" s="376" t="s">
        <v>566</v>
      </c>
      <c r="C91" s="270" t="s">
        <v>557</v>
      </c>
      <c r="D91" s="270"/>
      <c r="E91" s="270" t="s">
        <v>558</v>
      </c>
      <c r="F91" s="270"/>
      <c r="G91" s="270"/>
      <c r="H91" s="270"/>
      <c r="I91" s="340" t="s">
        <v>567</v>
      </c>
      <c r="J91" s="290">
        <f>K91</f>
        <v>32000</v>
      </c>
      <c r="K91" s="290">
        <v>32000</v>
      </c>
      <c r="L91" s="290"/>
      <c r="M91" s="290"/>
      <c r="N91" s="290"/>
      <c r="O91" s="290"/>
      <c r="P91" s="290" t="e">
        <f>L91+#REF!</f>
        <v>#REF!</v>
      </c>
      <c r="Q91" s="290" t="e">
        <f>M91+#REF!</f>
        <v>#REF!</v>
      </c>
      <c r="R91" s="290">
        <f>S91</f>
        <v>28800</v>
      </c>
      <c r="S91" s="290">
        <v>28800</v>
      </c>
      <c r="T91" s="290">
        <f>10700+1180</f>
        <v>11880</v>
      </c>
      <c r="U91" s="290">
        <v>573</v>
      </c>
      <c r="V91" s="372">
        <f t="shared" si="31"/>
        <v>4.8232323232323226</v>
      </c>
      <c r="W91" s="290">
        <f t="shared" ref="W91:W98" si="34">+T91</f>
        <v>11880</v>
      </c>
      <c r="X91" s="323">
        <f t="shared" si="22"/>
        <v>100</v>
      </c>
      <c r="Y91" s="412" t="s">
        <v>568</v>
      </c>
      <c r="Z91" s="339"/>
    </row>
    <row r="92" spans="1:26" s="280" customFormat="1" ht="46.5" hidden="1" customHeight="1">
      <c r="A92" s="267">
        <v>2</v>
      </c>
      <c r="B92" s="416" t="s">
        <v>569</v>
      </c>
      <c r="C92" s="270" t="s">
        <v>557</v>
      </c>
      <c r="D92" s="270"/>
      <c r="E92" s="270" t="s">
        <v>558</v>
      </c>
      <c r="F92" s="270"/>
      <c r="G92" s="270" t="s">
        <v>570</v>
      </c>
      <c r="H92" s="270" t="s">
        <v>397</v>
      </c>
      <c r="I92" s="340" t="s">
        <v>571</v>
      </c>
      <c r="J92" s="290">
        <f>K92</f>
        <v>7914</v>
      </c>
      <c r="K92" s="290">
        <v>7914</v>
      </c>
      <c r="L92" s="290"/>
      <c r="M92" s="290"/>
      <c r="N92" s="290"/>
      <c r="O92" s="290"/>
      <c r="P92" s="290" t="e">
        <f>L92+#REF!</f>
        <v>#REF!</v>
      </c>
      <c r="Q92" s="290" t="e">
        <f>M92+#REF!</f>
        <v>#REF!</v>
      </c>
      <c r="R92" s="290">
        <f>S92</f>
        <v>7928</v>
      </c>
      <c r="S92" s="290">
        <v>7928</v>
      </c>
      <c r="T92" s="290">
        <v>3100</v>
      </c>
      <c r="U92" s="290">
        <v>1983</v>
      </c>
      <c r="V92" s="372">
        <f t="shared" si="31"/>
        <v>63.967741935483872</v>
      </c>
      <c r="W92" s="290">
        <f t="shared" si="34"/>
        <v>3100</v>
      </c>
      <c r="X92" s="323">
        <f t="shared" si="22"/>
        <v>100</v>
      </c>
      <c r="Y92" s="415" t="s">
        <v>513</v>
      </c>
      <c r="Z92" s="339"/>
    </row>
    <row r="93" spans="1:26" s="280" customFormat="1" ht="48.95" hidden="1" customHeight="1">
      <c r="A93" s="267">
        <v>3</v>
      </c>
      <c r="B93" s="416" t="s">
        <v>572</v>
      </c>
      <c r="C93" s="270" t="s">
        <v>557</v>
      </c>
      <c r="D93" s="270"/>
      <c r="E93" s="270" t="s">
        <v>558</v>
      </c>
      <c r="F93" s="270"/>
      <c r="G93" s="377"/>
      <c r="H93" s="270" t="s">
        <v>523</v>
      </c>
      <c r="I93" s="340" t="s">
        <v>573</v>
      </c>
      <c r="J93" s="290">
        <v>9000</v>
      </c>
      <c r="K93" s="290">
        <v>9000</v>
      </c>
      <c r="L93" s="290"/>
      <c r="M93" s="290"/>
      <c r="N93" s="290"/>
      <c r="O93" s="290"/>
      <c r="P93" s="290" t="e">
        <f>L93+#REF!</f>
        <v>#REF!</v>
      </c>
      <c r="Q93" s="290" t="e">
        <f>M93+#REF!</f>
        <v>#REF!</v>
      </c>
      <c r="R93" s="290">
        <f>S93</f>
        <v>9000</v>
      </c>
      <c r="S93" s="290">
        <v>9000</v>
      </c>
      <c r="T93" s="290"/>
      <c r="U93" s="290"/>
      <c r="V93" s="372" t="e">
        <f t="shared" si="31"/>
        <v>#DIV/0!</v>
      </c>
      <c r="W93" s="290">
        <f t="shared" si="34"/>
        <v>0</v>
      </c>
      <c r="X93" s="323" t="e">
        <f t="shared" si="22"/>
        <v>#DIV/0!</v>
      </c>
      <c r="Y93" s="415" t="s">
        <v>513</v>
      </c>
      <c r="Z93" s="339"/>
    </row>
    <row r="94" spans="1:26" s="280" customFormat="1" ht="42.6" hidden="1" customHeight="1">
      <c r="A94" s="267">
        <v>4</v>
      </c>
      <c r="B94" s="376" t="s">
        <v>574</v>
      </c>
      <c r="C94" s="270" t="s">
        <v>557</v>
      </c>
      <c r="D94" s="270"/>
      <c r="E94" s="270" t="s">
        <v>558</v>
      </c>
      <c r="F94" s="270"/>
      <c r="G94" s="377"/>
      <c r="H94" s="271" t="s">
        <v>575</v>
      </c>
      <c r="I94" s="340" t="s">
        <v>576</v>
      </c>
      <c r="J94" s="290">
        <v>4630</v>
      </c>
      <c r="K94" s="290">
        <v>4630</v>
      </c>
      <c r="L94" s="290"/>
      <c r="M94" s="290"/>
      <c r="N94" s="290"/>
      <c r="O94" s="290"/>
      <c r="P94" s="290" t="e">
        <f>L94+#REF!</f>
        <v>#REF!</v>
      </c>
      <c r="Q94" s="290" t="e">
        <f>M94+#REF!</f>
        <v>#REF!</v>
      </c>
      <c r="R94" s="290">
        <f>S94</f>
        <v>4630</v>
      </c>
      <c r="S94" s="290">
        <v>4630</v>
      </c>
      <c r="T94" s="290"/>
      <c r="U94" s="290"/>
      <c r="V94" s="372" t="e">
        <f t="shared" si="31"/>
        <v>#DIV/0!</v>
      </c>
      <c r="W94" s="290">
        <f t="shared" si="34"/>
        <v>0</v>
      </c>
      <c r="X94" s="323" t="e">
        <f t="shared" si="22"/>
        <v>#DIV/0!</v>
      </c>
      <c r="Y94" s="412" t="s">
        <v>513</v>
      </c>
      <c r="Z94" s="339"/>
    </row>
    <row r="95" spans="1:26" s="369" customFormat="1" ht="43.5" hidden="1" customHeight="1">
      <c r="A95" s="267">
        <v>5</v>
      </c>
      <c r="B95" s="376" t="s">
        <v>577</v>
      </c>
      <c r="C95" s="270" t="s">
        <v>557</v>
      </c>
      <c r="D95" s="270"/>
      <c r="E95" s="270" t="s">
        <v>558</v>
      </c>
      <c r="F95" s="270"/>
      <c r="G95" s="270"/>
      <c r="H95" s="270" t="s">
        <v>397</v>
      </c>
      <c r="I95" s="340" t="s">
        <v>578</v>
      </c>
      <c r="J95" s="290">
        <v>25000</v>
      </c>
      <c r="K95" s="290">
        <v>22000</v>
      </c>
      <c r="L95" s="290"/>
      <c r="M95" s="290"/>
      <c r="N95" s="290"/>
      <c r="O95" s="290"/>
      <c r="P95" s="290" t="e">
        <f>L95+#REF!</f>
        <v>#REF!</v>
      </c>
      <c r="Q95" s="290" t="e">
        <f>M95+#REF!</f>
        <v>#REF!</v>
      </c>
      <c r="R95" s="290">
        <v>22500</v>
      </c>
      <c r="S95" s="290">
        <v>19800</v>
      </c>
      <c r="T95" s="290">
        <v>8237</v>
      </c>
      <c r="U95" s="290">
        <v>3768</v>
      </c>
      <c r="V95" s="372">
        <f t="shared" si="31"/>
        <v>45.744810003642101</v>
      </c>
      <c r="W95" s="290">
        <f t="shared" si="34"/>
        <v>8237</v>
      </c>
      <c r="X95" s="323">
        <f t="shared" si="22"/>
        <v>100</v>
      </c>
      <c r="Y95" s="269" t="s">
        <v>579</v>
      </c>
      <c r="Z95" s="274"/>
    </row>
    <row r="96" spans="1:26" s="369" customFormat="1" ht="44.45" hidden="1" customHeight="1">
      <c r="A96" s="267">
        <v>6</v>
      </c>
      <c r="B96" s="376" t="s">
        <v>580</v>
      </c>
      <c r="C96" s="270" t="s">
        <v>557</v>
      </c>
      <c r="D96" s="270"/>
      <c r="E96" s="270" t="s">
        <v>558</v>
      </c>
      <c r="F96" s="270"/>
      <c r="G96" s="270"/>
      <c r="H96" s="270" t="s">
        <v>550</v>
      </c>
      <c r="I96" s="340" t="s">
        <v>581</v>
      </c>
      <c r="J96" s="290">
        <v>7484</v>
      </c>
      <c r="K96" s="290">
        <v>4184</v>
      </c>
      <c r="L96" s="290"/>
      <c r="M96" s="290"/>
      <c r="N96" s="290"/>
      <c r="O96" s="290"/>
      <c r="P96" s="290" t="e">
        <f>L96+#REF!</f>
        <v>#REF!</v>
      </c>
      <c r="Q96" s="290" t="e">
        <f>M96+#REF!</f>
        <v>#REF!</v>
      </c>
      <c r="R96" s="290">
        <v>7484</v>
      </c>
      <c r="S96" s="290">
        <v>7484</v>
      </c>
      <c r="T96" s="290" t="e">
        <f>S96-#REF!</f>
        <v>#REF!</v>
      </c>
      <c r="U96" s="290">
        <v>83</v>
      </c>
      <c r="V96" s="372" t="e">
        <f t="shared" si="31"/>
        <v>#REF!</v>
      </c>
      <c r="W96" s="290" t="e">
        <f t="shared" si="34"/>
        <v>#REF!</v>
      </c>
      <c r="X96" s="323" t="e">
        <f t="shared" si="22"/>
        <v>#REF!</v>
      </c>
      <c r="Y96" s="412" t="s">
        <v>513</v>
      </c>
      <c r="Z96" s="274"/>
    </row>
    <row r="97" spans="1:26" s="369" customFormat="1" ht="43.5" hidden="1" customHeight="1">
      <c r="A97" s="267">
        <v>7</v>
      </c>
      <c r="B97" s="413" t="s">
        <v>582</v>
      </c>
      <c r="C97" s="270"/>
      <c r="D97" s="270"/>
      <c r="E97" s="270" t="s">
        <v>583</v>
      </c>
      <c r="F97" s="270"/>
      <c r="G97" s="270"/>
      <c r="H97" s="270" t="s">
        <v>575</v>
      </c>
      <c r="I97" s="340" t="s">
        <v>584</v>
      </c>
      <c r="J97" s="290">
        <v>14484</v>
      </c>
      <c r="K97" s="290">
        <v>5484</v>
      </c>
      <c r="L97" s="290"/>
      <c r="M97" s="290"/>
      <c r="N97" s="290"/>
      <c r="O97" s="290"/>
      <c r="P97" s="290" t="e">
        <f>L97+#REF!</f>
        <v>#REF!</v>
      </c>
      <c r="Q97" s="290" t="e">
        <f>M97+#REF!</f>
        <v>#REF!</v>
      </c>
      <c r="R97" s="290">
        <v>13035.6</v>
      </c>
      <c r="S97" s="290">
        <v>5484</v>
      </c>
      <c r="T97" s="290" t="e">
        <f>S97-#REF!</f>
        <v>#REF!</v>
      </c>
      <c r="U97" s="290">
        <v>48</v>
      </c>
      <c r="V97" s="372" t="e">
        <f t="shared" si="31"/>
        <v>#REF!</v>
      </c>
      <c r="W97" s="290" t="e">
        <f t="shared" si="34"/>
        <v>#REF!</v>
      </c>
      <c r="X97" s="323" t="e">
        <f t="shared" si="22"/>
        <v>#REF!</v>
      </c>
      <c r="Y97" s="368" t="s">
        <v>585</v>
      </c>
      <c r="Z97" s="274"/>
    </row>
    <row r="98" spans="1:26" s="369" customFormat="1" ht="39.200000000000003" hidden="1" customHeight="1">
      <c r="A98" s="267">
        <v>8</v>
      </c>
      <c r="B98" s="413" t="s">
        <v>574</v>
      </c>
      <c r="C98" s="270"/>
      <c r="D98" s="270"/>
      <c r="E98" s="270"/>
      <c r="F98" s="270"/>
      <c r="G98" s="270"/>
      <c r="H98" s="270"/>
      <c r="I98" s="417" t="s">
        <v>576</v>
      </c>
      <c r="J98" s="418">
        <v>4630</v>
      </c>
      <c r="K98" s="418">
        <v>4630</v>
      </c>
      <c r="L98" s="290"/>
      <c r="M98" s="290"/>
      <c r="N98" s="290"/>
      <c r="O98" s="290"/>
      <c r="P98" s="290"/>
      <c r="Q98" s="290"/>
      <c r="R98" s="290"/>
      <c r="S98" s="290"/>
      <c r="T98" s="290"/>
      <c r="U98" s="290"/>
      <c r="V98" s="372"/>
      <c r="W98" s="290">
        <f t="shared" si="34"/>
        <v>0</v>
      </c>
      <c r="X98" s="323"/>
      <c r="Y98" s="368"/>
      <c r="Z98" s="274"/>
    </row>
    <row r="99" spans="1:26" s="369" customFormat="1" ht="49.7" hidden="1" customHeight="1">
      <c r="A99" s="267">
        <v>9</v>
      </c>
      <c r="B99" s="413" t="s">
        <v>586</v>
      </c>
      <c r="C99" s="270"/>
      <c r="D99" s="270"/>
      <c r="E99" s="270"/>
      <c r="F99" s="270"/>
      <c r="G99" s="270"/>
      <c r="H99" s="270"/>
      <c r="I99" s="419" t="s">
        <v>587</v>
      </c>
      <c r="J99" s="418">
        <v>20400</v>
      </c>
      <c r="K99" s="418">
        <v>7808</v>
      </c>
      <c r="L99" s="290"/>
      <c r="M99" s="290"/>
      <c r="N99" s="290"/>
      <c r="O99" s="290"/>
      <c r="P99" s="290"/>
      <c r="Q99" s="290"/>
      <c r="R99" s="290"/>
      <c r="S99" s="290"/>
      <c r="T99" s="290"/>
      <c r="U99" s="290"/>
      <c r="V99" s="372"/>
      <c r="W99" s="290"/>
      <c r="X99" s="323"/>
      <c r="Y99" s="368"/>
      <c r="Z99" s="274"/>
    </row>
    <row r="100" spans="1:26" s="344" customFormat="1" ht="34.5" hidden="1" customHeight="1">
      <c r="A100" s="268" t="s">
        <v>271</v>
      </c>
      <c r="B100" s="390" t="s">
        <v>531</v>
      </c>
      <c r="C100" s="306"/>
      <c r="D100" s="306"/>
      <c r="E100" s="306"/>
      <c r="F100" s="306"/>
      <c r="G100" s="306"/>
      <c r="H100" s="306"/>
      <c r="I100" s="308"/>
      <c r="J100" s="319">
        <f>J101</f>
        <v>57900</v>
      </c>
      <c r="K100" s="319">
        <f t="shared" ref="K100:U100" si="35">K101</f>
        <v>57900</v>
      </c>
      <c r="L100" s="319">
        <f t="shared" si="35"/>
        <v>0</v>
      </c>
      <c r="M100" s="319">
        <f t="shared" si="35"/>
        <v>0</v>
      </c>
      <c r="N100" s="319">
        <f t="shared" si="35"/>
        <v>0</v>
      </c>
      <c r="O100" s="319">
        <f t="shared" si="35"/>
        <v>0</v>
      </c>
      <c r="P100" s="319" t="e">
        <f t="shared" si="35"/>
        <v>#REF!</v>
      </c>
      <c r="Q100" s="319" t="e">
        <f t="shared" si="35"/>
        <v>#REF!</v>
      </c>
      <c r="R100" s="319">
        <f t="shared" si="35"/>
        <v>55400</v>
      </c>
      <c r="S100" s="319">
        <f t="shared" si="35"/>
        <v>47088</v>
      </c>
      <c r="T100" s="319" t="e">
        <f t="shared" si="35"/>
        <v>#REF!</v>
      </c>
      <c r="U100" s="319">
        <f t="shared" si="35"/>
        <v>22986</v>
      </c>
      <c r="V100" s="402" t="e">
        <f t="shared" ref="V100:V107" si="36">+U100/T100*100</f>
        <v>#REF!</v>
      </c>
      <c r="W100" s="319" t="e">
        <f t="shared" ref="W100" si="37">W101</f>
        <v>#REF!</v>
      </c>
      <c r="X100" s="323" t="e">
        <f t="shared" ref="X100:X118" si="38">+W100/T100*100</f>
        <v>#REF!</v>
      </c>
      <c r="Y100" s="373"/>
      <c r="Z100" s="309"/>
    </row>
    <row r="101" spans="1:26" s="361" customFormat="1" ht="30.95" hidden="1" customHeight="1">
      <c r="A101" s="391" t="s">
        <v>20</v>
      </c>
      <c r="B101" s="313" t="s">
        <v>379</v>
      </c>
      <c r="C101" s="359"/>
      <c r="D101" s="359"/>
      <c r="E101" s="359"/>
      <c r="F101" s="359"/>
      <c r="G101" s="359"/>
      <c r="H101" s="359"/>
      <c r="I101" s="360"/>
      <c r="J101" s="420">
        <f>SUM(J102:J106)</f>
        <v>57900</v>
      </c>
      <c r="K101" s="420">
        <f t="shared" ref="K101:S101" si="39">SUM(K102:K106)</f>
        <v>57900</v>
      </c>
      <c r="L101" s="420">
        <f t="shared" si="39"/>
        <v>0</v>
      </c>
      <c r="M101" s="420">
        <f t="shared" si="39"/>
        <v>0</v>
      </c>
      <c r="N101" s="420">
        <f t="shared" si="39"/>
        <v>0</v>
      </c>
      <c r="O101" s="420">
        <f t="shared" si="39"/>
        <v>0</v>
      </c>
      <c r="P101" s="420" t="e">
        <f t="shared" si="39"/>
        <v>#REF!</v>
      </c>
      <c r="Q101" s="420" t="e">
        <f t="shared" si="39"/>
        <v>#REF!</v>
      </c>
      <c r="R101" s="420">
        <f t="shared" si="39"/>
        <v>55400</v>
      </c>
      <c r="S101" s="420">
        <f t="shared" si="39"/>
        <v>47088</v>
      </c>
      <c r="T101" s="420" t="e">
        <f>SUM(T102:T107)</f>
        <v>#REF!</v>
      </c>
      <c r="U101" s="420">
        <f t="shared" ref="U101" si="40">SUM(U102:U107)</f>
        <v>22986</v>
      </c>
      <c r="V101" s="402" t="e">
        <f t="shared" si="36"/>
        <v>#REF!</v>
      </c>
      <c r="W101" s="420" t="e">
        <f t="shared" ref="W101" si="41">SUM(W102:W107)</f>
        <v>#REF!</v>
      </c>
      <c r="X101" s="323" t="e">
        <f t="shared" si="38"/>
        <v>#REF!</v>
      </c>
      <c r="Y101" s="421"/>
    </row>
    <row r="102" spans="1:26" s="280" customFormat="1" ht="91.5" hidden="1" customHeight="1">
      <c r="A102" s="267">
        <v>1</v>
      </c>
      <c r="B102" s="376" t="s">
        <v>588</v>
      </c>
      <c r="C102" s="270" t="s">
        <v>557</v>
      </c>
      <c r="D102" s="270"/>
      <c r="E102" s="270" t="s">
        <v>589</v>
      </c>
      <c r="F102" s="270"/>
      <c r="G102" s="377"/>
      <c r="H102" s="270" t="s">
        <v>397</v>
      </c>
      <c r="I102" s="340" t="s">
        <v>590</v>
      </c>
      <c r="J102" s="290">
        <v>13400</v>
      </c>
      <c r="K102" s="290">
        <v>13400</v>
      </c>
      <c r="L102" s="290"/>
      <c r="M102" s="290"/>
      <c r="N102" s="290"/>
      <c r="O102" s="290"/>
      <c r="P102" s="290" t="e">
        <f>L102+#REF!</f>
        <v>#REF!</v>
      </c>
      <c r="Q102" s="290" t="e">
        <f>M102+#REF!</f>
        <v>#REF!</v>
      </c>
      <c r="R102" s="290">
        <v>13400</v>
      </c>
      <c r="S102" s="290">
        <v>5088</v>
      </c>
      <c r="T102" s="290">
        <v>2212</v>
      </c>
      <c r="U102" s="290">
        <v>1509</v>
      </c>
      <c r="V102" s="372">
        <f t="shared" si="36"/>
        <v>68.21880650994575</v>
      </c>
      <c r="W102" s="290">
        <f t="shared" ref="W102:W107" si="42">+T102</f>
        <v>2212</v>
      </c>
      <c r="X102" s="323">
        <f t="shared" si="38"/>
        <v>100</v>
      </c>
      <c r="Y102" s="422" t="s">
        <v>591</v>
      </c>
      <c r="Z102" s="339"/>
    </row>
    <row r="103" spans="1:26" s="369" customFormat="1" ht="48.2" hidden="1" customHeight="1">
      <c r="A103" s="267">
        <v>2</v>
      </c>
      <c r="B103" s="376" t="s">
        <v>592</v>
      </c>
      <c r="C103" s="270" t="s">
        <v>557</v>
      </c>
      <c r="D103" s="270"/>
      <c r="E103" s="270" t="s">
        <v>558</v>
      </c>
      <c r="F103" s="270"/>
      <c r="G103" s="270"/>
      <c r="H103" s="270" t="s">
        <v>542</v>
      </c>
      <c r="I103" s="395" t="s">
        <v>593</v>
      </c>
      <c r="J103" s="366">
        <v>5400</v>
      </c>
      <c r="K103" s="366">
        <v>5400</v>
      </c>
      <c r="L103" s="290"/>
      <c r="M103" s="290"/>
      <c r="N103" s="290"/>
      <c r="O103" s="290"/>
      <c r="P103" s="290" t="e">
        <f>L103+#REF!</f>
        <v>#REF!</v>
      </c>
      <c r="Q103" s="290" t="e">
        <f>M103+#REF!</f>
        <v>#REF!</v>
      </c>
      <c r="R103" s="290">
        <f>S103</f>
        <v>5400</v>
      </c>
      <c r="S103" s="290">
        <v>5400</v>
      </c>
      <c r="T103" s="290" t="e">
        <f>S103-#REF!</f>
        <v>#REF!</v>
      </c>
      <c r="U103" s="290">
        <v>1827</v>
      </c>
      <c r="V103" s="372" t="e">
        <f t="shared" si="36"/>
        <v>#REF!</v>
      </c>
      <c r="W103" s="290" t="e">
        <f t="shared" si="42"/>
        <v>#REF!</v>
      </c>
      <c r="X103" s="323" t="e">
        <f t="shared" si="38"/>
        <v>#REF!</v>
      </c>
      <c r="Y103" s="270"/>
      <c r="Z103" s="274"/>
    </row>
    <row r="104" spans="1:26" s="280" customFormat="1" ht="43.5" hidden="1" customHeight="1">
      <c r="A104" s="267">
        <v>3</v>
      </c>
      <c r="B104" s="376" t="s">
        <v>594</v>
      </c>
      <c r="C104" s="270" t="s">
        <v>557</v>
      </c>
      <c r="D104" s="270"/>
      <c r="E104" s="270" t="s">
        <v>558</v>
      </c>
      <c r="F104" s="270"/>
      <c r="G104" s="377"/>
      <c r="H104" s="329" t="s">
        <v>397</v>
      </c>
      <c r="I104" s="395" t="s">
        <v>595</v>
      </c>
      <c r="J104" s="366">
        <f>K104</f>
        <v>7300</v>
      </c>
      <c r="K104" s="366">
        <v>7300</v>
      </c>
      <c r="L104" s="290"/>
      <c r="M104" s="290"/>
      <c r="N104" s="290"/>
      <c r="O104" s="290"/>
      <c r="P104" s="290" t="e">
        <f>L104+#REF!</f>
        <v>#REF!</v>
      </c>
      <c r="Q104" s="290" t="e">
        <f>M104+#REF!</f>
        <v>#REF!</v>
      </c>
      <c r="R104" s="290">
        <f>S104</f>
        <v>7300</v>
      </c>
      <c r="S104" s="290">
        <v>7300</v>
      </c>
      <c r="T104" s="290">
        <v>3500</v>
      </c>
      <c r="U104" s="290">
        <v>2517</v>
      </c>
      <c r="V104" s="372">
        <f t="shared" si="36"/>
        <v>71.914285714285725</v>
      </c>
      <c r="W104" s="290">
        <f t="shared" si="42"/>
        <v>3500</v>
      </c>
      <c r="X104" s="323">
        <f t="shared" si="38"/>
        <v>100</v>
      </c>
      <c r="Y104" s="329"/>
      <c r="Z104" s="339">
        <f>T104</f>
        <v>3500</v>
      </c>
    </row>
    <row r="105" spans="1:26" s="369" customFormat="1" ht="49.7" hidden="1" customHeight="1">
      <c r="A105" s="267">
        <v>4</v>
      </c>
      <c r="B105" s="416" t="s">
        <v>596</v>
      </c>
      <c r="C105" s="270" t="s">
        <v>557</v>
      </c>
      <c r="D105" s="270"/>
      <c r="E105" s="270" t="s">
        <v>558</v>
      </c>
      <c r="F105" s="270"/>
      <c r="G105" s="270"/>
      <c r="H105" s="270" t="s">
        <v>550</v>
      </c>
      <c r="I105" s="368" t="s">
        <v>597</v>
      </c>
      <c r="J105" s="290">
        <f>K105</f>
        <v>25000</v>
      </c>
      <c r="K105" s="290">
        <v>25000</v>
      </c>
      <c r="L105" s="290"/>
      <c r="M105" s="290"/>
      <c r="N105" s="290"/>
      <c r="O105" s="290"/>
      <c r="P105" s="290" t="e">
        <f>L105+#REF!</f>
        <v>#REF!</v>
      </c>
      <c r="Q105" s="290" t="e">
        <f>M105+#REF!</f>
        <v>#REF!</v>
      </c>
      <c r="R105" s="290">
        <f>S105</f>
        <v>22500</v>
      </c>
      <c r="S105" s="290">
        <v>22500</v>
      </c>
      <c r="T105" s="290">
        <v>6000</v>
      </c>
      <c r="U105" s="290">
        <v>5342</v>
      </c>
      <c r="V105" s="372">
        <f t="shared" si="36"/>
        <v>89.033333333333331</v>
      </c>
      <c r="W105" s="290">
        <f t="shared" si="42"/>
        <v>6000</v>
      </c>
      <c r="X105" s="323">
        <f t="shared" si="38"/>
        <v>100</v>
      </c>
      <c r="Y105" s="270"/>
      <c r="Z105" s="274"/>
    </row>
    <row r="106" spans="1:26" s="369" customFormat="1" ht="44.45" hidden="1" customHeight="1">
      <c r="A106" s="267">
        <v>6</v>
      </c>
      <c r="B106" s="376" t="s">
        <v>598</v>
      </c>
      <c r="C106" s="270" t="s">
        <v>557</v>
      </c>
      <c r="D106" s="270"/>
      <c r="E106" s="270" t="s">
        <v>599</v>
      </c>
      <c r="F106" s="270"/>
      <c r="G106" s="270"/>
      <c r="H106" s="329" t="s">
        <v>397</v>
      </c>
      <c r="I106" s="395" t="s">
        <v>600</v>
      </c>
      <c r="J106" s="366">
        <v>6800</v>
      </c>
      <c r="K106" s="366">
        <v>6800</v>
      </c>
      <c r="L106" s="290"/>
      <c r="M106" s="290"/>
      <c r="N106" s="290"/>
      <c r="O106" s="290"/>
      <c r="P106" s="290" t="e">
        <f>L106+#REF!</f>
        <v>#REF!</v>
      </c>
      <c r="Q106" s="290" t="e">
        <f>M106+#REF!</f>
        <v>#REF!</v>
      </c>
      <c r="R106" s="290">
        <v>6800</v>
      </c>
      <c r="S106" s="290">
        <v>6800</v>
      </c>
      <c r="T106" s="290">
        <v>2500</v>
      </c>
      <c r="U106" s="290">
        <v>2399</v>
      </c>
      <c r="V106" s="372">
        <f t="shared" si="36"/>
        <v>95.960000000000008</v>
      </c>
      <c r="W106" s="290">
        <f t="shared" si="42"/>
        <v>2500</v>
      </c>
      <c r="X106" s="323">
        <f t="shared" si="38"/>
        <v>100</v>
      </c>
      <c r="Y106" s="269"/>
      <c r="Z106" s="274"/>
    </row>
    <row r="107" spans="1:26" ht="49.7" hidden="1" customHeight="1">
      <c r="A107" s="327">
        <v>7</v>
      </c>
      <c r="B107" s="394" t="s">
        <v>601</v>
      </c>
      <c r="C107" s="329"/>
      <c r="D107" s="329"/>
      <c r="E107" s="329"/>
      <c r="F107" s="329"/>
      <c r="G107" s="329"/>
      <c r="H107" s="270" t="s">
        <v>550</v>
      </c>
      <c r="I107" s="398" t="s">
        <v>555</v>
      </c>
      <c r="J107" s="400">
        <f>+K107</f>
        <v>14990</v>
      </c>
      <c r="K107" s="400">
        <v>14990</v>
      </c>
      <c r="L107" s="331"/>
      <c r="M107" s="331"/>
      <c r="N107" s="331"/>
      <c r="O107" s="331"/>
      <c r="P107" s="331"/>
      <c r="Q107" s="331"/>
      <c r="R107" s="331">
        <f>+S107</f>
        <v>15000</v>
      </c>
      <c r="S107" s="331">
        <v>15000</v>
      </c>
      <c r="T107" s="290">
        <v>10000</v>
      </c>
      <c r="U107" s="290">
        <v>9392</v>
      </c>
      <c r="V107" s="372">
        <f t="shared" si="36"/>
        <v>93.92</v>
      </c>
      <c r="W107" s="290">
        <f t="shared" si="42"/>
        <v>10000</v>
      </c>
      <c r="X107" s="323">
        <f t="shared" si="38"/>
        <v>100</v>
      </c>
      <c r="Y107" s="423" t="s">
        <v>602</v>
      </c>
    </row>
    <row r="108" spans="1:26" s="344" customFormat="1" ht="32.25" hidden="1" customHeight="1">
      <c r="A108" s="268" t="s">
        <v>277</v>
      </c>
      <c r="B108" s="352" t="s">
        <v>603</v>
      </c>
      <c r="C108" s="306"/>
      <c r="D108" s="306"/>
      <c r="E108" s="306"/>
      <c r="F108" s="306"/>
      <c r="G108" s="306"/>
      <c r="H108" s="306"/>
      <c r="I108" s="308"/>
      <c r="J108" s="292">
        <f>J109</f>
        <v>7000</v>
      </c>
      <c r="K108" s="292">
        <f t="shared" ref="K108:W108" si="43">K109</f>
        <v>7000</v>
      </c>
      <c r="L108" s="292">
        <f t="shared" si="43"/>
        <v>0</v>
      </c>
      <c r="M108" s="292">
        <f t="shared" si="43"/>
        <v>0</v>
      </c>
      <c r="N108" s="292">
        <f t="shared" si="43"/>
        <v>0</v>
      </c>
      <c r="O108" s="292">
        <f t="shared" si="43"/>
        <v>0</v>
      </c>
      <c r="P108" s="292" t="e">
        <f t="shared" si="43"/>
        <v>#REF!</v>
      </c>
      <c r="Q108" s="292" t="e">
        <f t="shared" si="43"/>
        <v>#REF!</v>
      </c>
      <c r="R108" s="292">
        <f t="shared" si="43"/>
        <v>3000</v>
      </c>
      <c r="S108" s="292">
        <f t="shared" si="43"/>
        <v>3000</v>
      </c>
      <c r="T108" s="292">
        <f t="shared" si="43"/>
        <v>2450</v>
      </c>
      <c r="U108" s="292">
        <f t="shared" si="43"/>
        <v>2084</v>
      </c>
      <c r="V108" s="292">
        <f t="shared" si="43"/>
        <v>85.061224489795919</v>
      </c>
      <c r="W108" s="292">
        <f t="shared" si="43"/>
        <v>2450</v>
      </c>
      <c r="X108" s="323">
        <f t="shared" si="38"/>
        <v>100</v>
      </c>
      <c r="Y108" s="424"/>
      <c r="Z108" s="309"/>
    </row>
    <row r="109" spans="1:26" s="344" customFormat="1" ht="35.450000000000003" hidden="1" customHeight="1">
      <c r="A109" s="391" t="s">
        <v>20</v>
      </c>
      <c r="B109" s="313" t="s">
        <v>379</v>
      </c>
      <c r="C109" s="306"/>
      <c r="D109" s="306"/>
      <c r="E109" s="306"/>
      <c r="F109" s="306"/>
      <c r="G109" s="306"/>
      <c r="H109" s="306"/>
      <c r="I109" s="308"/>
      <c r="J109" s="292">
        <f>+J110</f>
        <v>7000</v>
      </c>
      <c r="K109" s="292">
        <f t="shared" ref="K109:W109" si="44">+K110</f>
        <v>7000</v>
      </c>
      <c r="L109" s="292">
        <f t="shared" si="44"/>
        <v>0</v>
      </c>
      <c r="M109" s="292">
        <f t="shared" si="44"/>
        <v>0</v>
      </c>
      <c r="N109" s="292">
        <f t="shared" si="44"/>
        <v>0</v>
      </c>
      <c r="O109" s="292">
        <f t="shared" si="44"/>
        <v>0</v>
      </c>
      <c r="P109" s="292" t="e">
        <f t="shared" si="44"/>
        <v>#REF!</v>
      </c>
      <c r="Q109" s="292" t="e">
        <f t="shared" si="44"/>
        <v>#REF!</v>
      </c>
      <c r="R109" s="292">
        <f t="shared" si="44"/>
        <v>3000</v>
      </c>
      <c r="S109" s="292">
        <f t="shared" si="44"/>
        <v>3000</v>
      </c>
      <c r="T109" s="292">
        <f t="shared" si="44"/>
        <v>2450</v>
      </c>
      <c r="U109" s="292">
        <f t="shared" si="44"/>
        <v>2084</v>
      </c>
      <c r="V109" s="292">
        <f t="shared" si="44"/>
        <v>85.061224489795919</v>
      </c>
      <c r="W109" s="292">
        <f t="shared" si="44"/>
        <v>2450</v>
      </c>
      <c r="X109" s="323">
        <f t="shared" si="38"/>
        <v>100</v>
      </c>
      <c r="Y109" s="424"/>
      <c r="Z109" s="309"/>
    </row>
    <row r="110" spans="1:26" s="369" customFormat="1" ht="41.25" hidden="1" customHeight="1">
      <c r="A110" s="267">
        <v>1</v>
      </c>
      <c r="B110" s="425" t="s">
        <v>604</v>
      </c>
      <c r="C110" s="270" t="s">
        <v>557</v>
      </c>
      <c r="D110" s="270"/>
      <c r="E110" s="270" t="s">
        <v>558</v>
      </c>
      <c r="F110" s="270"/>
      <c r="G110" s="270"/>
      <c r="H110" s="270" t="s">
        <v>605</v>
      </c>
      <c r="I110" s="368" t="s">
        <v>606</v>
      </c>
      <c r="J110" s="290">
        <v>7000</v>
      </c>
      <c r="K110" s="290">
        <v>7000</v>
      </c>
      <c r="L110" s="290"/>
      <c r="M110" s="290"/>
      <c r="N110" s="290"/>
      <c r="O110" s="290"/>
      <c r="P110" s="290" t="e">
        <f>L110+#REF!</f>
        <v>#REF!</v>
      </c>
      <c r="Q110" s="290" t="e">
        <f>M110+#REF!</f>
        <v>#REF!</v>
      </c>
      <c r="R110" s="348">
        <f>S110</f>
        <v>3000</v>
      </c>
      <c r="S110" s="348">
        <v>3000</v>
      </c>
      <c r="T110" s="290">
        <v>2450</v>
      </c>
      <c r="U110" s="290">
        <v>2084</v>
      </c>
      <c r="V110" s="372">
        <f>+U110/T110*100</f>
        <v>85.061224489795919</v>
      </c>
      <c r="W110" s="290">
        <f>+T110</f>
        <v>2450</v>
      </c>
      <c r="X110" s="323">
        <f t="shared" si="38"/>
        <v>100</v>
      </c>
      <c r="Y110" s="269" t="s">
        <v>547</v>
      </c>
      <c r="Z110" s="274"/>
    </row>
    <row r="111" spans="1:26" s="369" customFormat="1" ht="38.25" hidden="1" customHeight="1">
      <c r="A111" s="267">
        <v>2</v>
      </c>
      <c r="B111" s="376" t="s">
        <v>607</v>
      </c>
      <c r="C111" s="270" t="s">
        <v>557</v>
      </c>
      <c r="D111" s="270"/>
      <c r="E111" s="270" t="s">
        <v>558</v>
      </c>
      <c r="F111" s="270"/>
      <c r="G111" s="270"/>
      <c r="H111" s="270"/>
      <c r="I111" s="340"/>
      <c r="J111" s="290">
        <f>+K111</f>
        <v>7000</v>
      </c>
      <c r="K111" s="290">
        <v>7000</v>
      </c>
      <c r="L111" s="290"/>
      <c r="M111" s="290"/>
      <c r="N111" s="290"/>
      <c r="O111" s="290"/>
      <c r="P111" s="290" t="e">
        <f>L111+#REF!</f>
        <v>#REF!</v>
      </c>
      <c r="Q111" s="290" t="e">
        <f>M111+#REF!</f>
        <v>#REF!</v>
      </c>
      <c r="R111" s="290">
        <f>S111</f>
        <v>5000</v>
      </c>
      <c r="S111" s="290">
        <v>5000</v>
      </c>
      <c r="T111" s="290"/>
      <c r="U111" s="290"/>
      <c r="V111" s="290"/>
      <c r="W111" s="290"/>
      <c r="X111" s="323" t="e">
        <f t="shared" si="38"/>
        <v>#DIV/0!</v>
      </c>
      <c r="Y111" s="270"/>
      <c r="Z111" s="274"/>
    </row>
    <row r="112" spans="1:26" s="362" customFormat="1" ht="28.5" hidden="1" customHeight="1">
      <c r="A112" s="426"/>
      <c r="B112" s="427" t="s">
        <v>92</v>
      </c>
      <c r="C112" s="359"/>
      <c r="D112" s="359"/>
      <c r="E112" s="359"/>
      <c r="F112" s="359"/>
      <c r="G112" s="359"/>
      <c r="H112" s="359"/>
      <c r="I112" s="360"/>
      <c r="J112" s="401">
        <f>+J113+J114</f>
        <v>11000</v>
      </c>
      <c r="K112" s="401">
        <f t="shared" ref="K112:W112" si="45">+K113+K114</f>
        <v>11000</v>
      </c>
      <c r="L112" s="401">
        <f t="shared" si="45"/>
        <v>0</v>
      </c>
      <c r="M112" s="401">
        <f t="shared" si="45"/>
        <v>0</v>
      </c>
      <c r="N112" s="401">
        <f t="shared" si="45"/>
        <v>0</v>
      </c>
      <c r="O112" s="401">
        <f t="shared" si="45"/>
        <v>0</v>
      </c>
      <c r="P112" s="401">
        <f t="shared" si="45"/>
        <v>0</v>
      </c>
      <c r="Q112" s="401">
        <f t="shared" si="45"/>
        <v>0</v>
      </c>
      <c r="R112" s="401">
        <f t="shared" si="45"/>
        <v>7422</v>
      </c>
      <c r="S112" s="401">
        <f t="shared" si="45"/>
        <v>7422</v>
      </c>
      <c r="T112" s="401">
        <f t="shared" si="45"/>
        <v>100</v>
      </c>
      <c r="U112" s="401">
        <f t="shared" si="45"/>
        <v>0</v>
      </c>
      <c r="V112" s="401">
        <f t="shared" si="45"/>
        <v>0</v>
      </c>
      <c r="W112" s="401">
        <f t="shared" si="45"/>
        <v>100</v>
      </c>
      <c r="X112" s="323">
        <f t="shared" si="38"/>
        <v>100</v>
      </c>
      <c r="Y112" s="359"/>
      <c r="Z112" s="361"/>
    </row>
    <row r="113" spans="1:26" s="369" customFormat="1" ht="37.5" hidden="1" customHeight="1">
      <c r="A113" s="267">
        <v>1</v>
      </c>
      <c r="B113" s="394" t="s">
        <v>608</v>
      </c>
      <c r="C113" s="270"/>
      <c r="D113" s="270"/>
      <c r="E113" s="270"/>
      <c r="F113" s="270"/>
      <c r="G113" s="270"/>
      <c r="H113" s="270"/>
      <c r="I113" s="340"/>
      <c r="J113" s="290">
        <f>+K113</f>
        <v>4000</v>
      </c>
      <c r="K113" s="290">
        <v>4000</v>
      </c>
      <c r="L113" s="290"/>
      <c r="M113" s="290"/>
      <c r="N113" s="290"/>
      <c r="O113" s="290"/>
      <c r="P113" s="290"/>
      <c r="Q113" s="290"/>
      <c r="R113" s="290">
        <f>+S113</f>
        <v>4000</v>
      </c>
      <c r="S113" s="290">
        <v>4000</v>
      </c>
      <c r="T113" s="290">
        <v>50</v>
      </c>
      <c r="U113" s="290"/>
      <c r="V113" s="290"/>
      <c r="W113" s="290">
        <f>+T113</f>
        <v>50</v>
      </c>
      <c r="X113" s="323">
        <f t="shared" si="38"/>
        <v>100</v>
      </c>
      <c r="Y113" s="270" t="s">
        <v>609</v>
      </c>
      <c r="Z113" s="274">
        <f>+T113</f>
        <v>50</v>
      </c>
    </row>
    <row r="114" spans="1:26" s="369" customFormat="1" ht="37.5" hidden="1" customHeight="1">
      <c r="A114" s="267">
        <v>2</v>
      </c>
      <c r="B114" s="428" t="s">
        <v>610</v>
      </c>
      <c r="C114" s="270"/>
      <c r="D114" s="270"/>
      <c r="E114" s="270"/>
      <c r="F114" s="270"/>
      <c r="G114" s="270"/>
      <c r="H114" s="270"/>
      <c r="I114" s="340"/>
      <c r="J114" s="290">
        <f>+K114</f>
        <v>7000</v>
      </c>
      <c r="K114" s="290">
        <v>7000</v>
      </c>
      <c r="L114" s="290"/>
      <c r="M114" s="290"/>
      <c r="N114" s="290"/>
      <c r="O114" s="290"/>
      <c r="P114" s="290"/>
      <c r="Q114" s="290"/>
      <c r="R114" s="290">
        <f>+S114</f>
        <v>3422</v>
      </c>
      <c r="S114" s="290">
        <v>3422</v>
      </c>
      <c r="T114" s="290">
        <v>50</v>
      </c>
      <c r="U114" s="290"/>
      <c r="V114" s="290"/>
      <c r="W114" s="290">
        <f>+T114</f>
        <v>50</v>
      </c>
      <c r="X114" s="323">
        <f t="shared" si="38"/>
        <v>100</v>
      </c>
      <c r="Y114" s="270" t="s">
        <v>609</v>
      </c>
      <c r="Z114" s="274"/>
    </row>
    <row r="115" spans="1:26" s="344" customFormat="1" ht="28.5" hidden="1" customHeight="1">
      <c r="A115" s="351" t="s">
        <v>120</v>
      </c>
      <c r="B115" s="352" t="s">
        <v>366</v>
      </c>
      <c r="C115" s="306"/>
      <c r="D115" s="306"/>
      <c r="E115" s="306"/>
      <c r="F115" s="306"/>
      <c r="G115" s="312"/>
      <c r="H115" s="306"/>
      <c r="I115" s="308"/>
      <c r="J115" s="292">
        <f t="shared" ref="J115:S115" si="46">J116+J122+J130</f>
        <v>164580</v>
      </c>
      <c r="K115" s="292">
        <f t="shared" si="46"/>
        <v>110521</v>
      </c>
      <c r="L115" s="292">
        <f t="shared" si="46"/>
        <v>0</v>
      </c>
      <c r="M115" s="292">
        <f t="shared" si="46"/>
        <v>0</v>
      </c>
      <c r="N115" s="292">
        <f t="shared" si="46"/>
        <v>0</v>
      </c>
      <c r="O115" s="292">
        <f t="shared" si="46"/>
        <v>0</v>
      </c>
      <c r="P115" s="292" t="e">
        <f t="shared" si="46"/>
        <v>#REF!</v>
      </c>
      <c r="Q115" s="292" t="e">
        <f t="shared" si="46"/>
        <v>#REF!</v>
      </c>
      <c r="R115" s="292">
        <f t="shared" si="46"/>
        <v>89364</v>
      </c>
      <c r="S115" s="292">
        <f t="shared" si="46"/>
        <v>84705</v>
      </c>
      <c r="T115" s="292" t="e">
        <f t="shared" ref="T115:W115" si="47">T116+T122+T130</f>
        <v>#REF!</v>
      </c>
      <c r="U115" s="292">
        <f t="shared" si="47"/>
        <v>16952</v>
      </c>
      <c r="V115" s="323" t="e">
        <f>+U115/T115*100</f>
        <v>#REF!</v>
      </c>
      <c r="W115" s="292" t="e">
        <f t="shared" si="47"/>
        <v>#REF!</v>
      </c>
      <c r="X115" s="323" t="e">
        <f t="shared" si="38"/>
        <v>#REF!</v>
      </c>
      <c r="Y115" s="373"/>
      <c r="Z115" s="309"/>
    </row>
    <row r="116" spans="1:26" s="344" customFormat="1" ht="38.1" hidden="1" customHeight="1">
      <c r="A116" s="304" t="s">
        <v>15</v>
      </c>
      <c r="B116" s="311" t="s">
        <v>565</v>
      </c>
      <c r="C116" s="429"/>
      <c r="D116" s="429"/>
      <c r="E116" s="429"/>
      <c r="F116" s="429"/>
      <c r="G116" s="306"/>
      <c r="H116" s="306"/>
      <c r="I116" s="308"/>
      <c r="J116" s="319">
        <f>J117</f>
        <v>78680</v>
      </c>
      <c r="K116" s="319">
        <f t="shared" ref="K116:W116" si="48">K117</f>
        <v>29280</v>
      </c>
      <c r="L116" s="319">
        <f t="shared" si="48"/>
        <v>0</v>
      </c>
      <c r="M116" s="319">
        <f t="shared" si="48"/>
        <v>0</v>
      </c>
      <c r="N116" s="319">
        <f t="shared" si="48"/>
        <v>0</v>
      </c>
      <c r="O116" s="319">
        <f t="shared" si="48"/>
        <v>0</v>
      </c>
      <c r="P116" s="319" t="e">
        <f t="shared" si="48"/>
        <v>#REF!</v>
      </c>
      <c r="Q116" s="319" t="e">
        <f t="shared" si="48"/>
        <v>#REF!</v>
      </c>
      <c r="R116" s="319">
        <f t="shared" si="48"/>
        <v>7500</v>
      </c>
      <c r="S116" s="319">
        <f t="shared" si="48"/>
        <v>7500</v>
      </c>
      <c r="T116" s="319" t="e">
        <f t="shared" si="48"/>
        <v>#REF!</v>
      </c>
      <c r="U116" s="319">
        <f t="shared" si="48"/>
        <v>0</v>
      </c>
      <c r="V116" s="319" t="e">
        <f t="shared" si="48"/>
        <v>#REF!</v>
      </c>
      <c r="W116" s="319" t="e">
        <f t="shared" si="48"/>
        <v>#REF!</v>
      </c>
      <c r="X116" s="323" t="e">
        <f t="shared" si="38"/>
        <v>#REF!</v>
      </c>
      <c r="Y116" s="373"/>
      <c r="Z116" s="309"/>
    </row>
    <row r="117" spans="1:26" s="344" customFormat="1" ht="32.25" hidden="1" customHeight="1">
      <c r="A117" s="391" t="s">
        <v>20</v>
      </c>
      <c r="B117" s="313" t="s">
        <v>379</v>
      </c>
      <c r="C117" s="429"/>
      <c r="D117" s="429"/>
      <c r="E117" s="429"/>
      <c r="F117" s="429"/>
      <c r="G117" s="306"/>
      <c r="H117" s="306"/>
      <c r="I117" s="308"/>
      <c r="J117" s="319">
        <f>J118+J119+J120+J121</f>
        <v>78680</v>
      </c>
      <c r="K117" s="319">
        <f t="shared" ref="K117:T117" si="49">K118+K119+K120+K121</f>
        <v>29280</v>
      </c>
      <c r="L117" s="319">
        <f t="shared" si="49"/>
        <v>0</v>
      </c>
      <c r="M117" s="319">
        <f t="shared" si="49"/>
        <v>0</v>
      </c>
      <c r="N117" s="319">
        <f t="shared" si="49"/>
        <v>0</v>
      </c>
      <c r="O117" s="319">
        <f t="shared" si="49"/>
        <v>0</v>
      </c>
      <c r="P117" s="319" t="e">
        <f t="shared" si="49"/>
        <v>#REF!</v>
      </c>
      <c r="Q117" s="319" t="e">
        <f t="shared" si="49"/>
        <v>#REF!</v>
      </c>
      <c r="R117" s="319">
        <f t="shared" si="49"/>
        <v>7500</v>
      </c>
      <c r="S117" s="319">
        <f t="shared" si="49"/>
        <v>7500</v>
      </c>
      <c r="T117" s="319" t="e">
        <f t="shared" si="49"/>
        <v>#REF!</v>
      </c>
      <c r="U117" s="319">
        <f t="shared" ref="U117:W117" si="50">U118+U119+U120+U121</f>
        <v>0</v>
      </c>
      <c r="V117" s="319" t="e">
        <f t="shared" si="50"/>
        <v>#REF!</v>
      </c>
      <c r="W117" s="319" t="e">
        <f t="shared" si="50"/>
        <v>#REF!</v>
      </c>
      <c r="X117" s="323" t="e">
        <f t="shared" si="38"/>
        <v>#REF!</v>
      </c>
      <c r="Y117" s="373"/>
      <c r="Z117" s="309"/>
    </row>
    <row r="118" spans="1:26" s="280" customFormat="1" ht="33.6" hidden="1" customHeight="1">
      <c r="A118" s="412">
        <v>1</v>
      </c>
      <c r="B118" s="376" t="s">
        <v>611</v>
      </c>
      <c r="C118" s="430" t="s">
        <v>612</v>
      </c>
      <c r="D118" s="430"/>
      <c r="E118" s="379" t="s">
        <v>613</v>
      </c>
      <c r="F118" s="430"/>
      <c r="G118" s="377"/>
      <c r="H118" s="271" t="s">
        <v>397</v>
      </c>
      <c r="I118" s="340" t="s">
        <v>614</v>
      </c>
      <c r="J118" s="348">
        <v>7500</v>
      </c>
      <c r="K118" s="348">
        <v>7500</v>
      </c>
      <c r="L118" s="290"/>
      <c r="M118" s="290"/>
      <c r="N118" s="290"/>
      <c r="O118" s="290"/>
      <c r="P118" s="290" t="e">
        <f>L118+#REF!</f>
        <v>#REF!</v>
      </c>
      <c r="Q118" s="290" t="e">
        <f>M118+#REF!</f>
        <v>#REF!</v>
      </c>
      <c r="R118" s="290">
        <f>S118</f>
        <v>7500</v>
      </c>
      <c r="S118" s="290">
        <v>7500</v>
      </c>
      <c r="T118" s="290" t="e">
        <f>S118-#REF!</f>
        <v>#REF!</v>
      </c>
      <c r="U118" s="290"/>
      <c r="V118" s="372" t="e">
        <f>+U118/T118*100</f>
        <v>#REF!</v>
      </c>
      <c r="W118" s="290" t="e">
        <f>+T118</f>
        <v>#REF!</v>
      </c>
      <c r="X118" s="323" t="e">
        <f t="shared" si="38"/>
        <v>#REF!</v>
      </c>
      <c r="Y118" s="270" t="s">
        <v>513</v>
      </c>
      <c r="Z118" s="339"/>
    </row>
    <row r="119" spans="1:26" s="280" customFormat="1" ht="33.6" hidden="1" customHeight="1">
      <c r="A119" s="412">
        <v>2</v>
      </c>
      <c r="B119" s="376" t="s">
        <v>615</v>
      </c>
      <c r="C119" s="430"/>
      <c r="D119" s="430"/>
      <c r="E119" s="379"/>
      <c r="F119" s="430"/>
      <c r="G119" s="377"/>
      <c r="H119" s="271"/>
      <c r="I119" s="419" t="s">
        <v>616</v>
      </c>
      <c r="J119" s="418">
        <v>14500</v>
      </c>
      <c r="K119" s="418">
        <v>14500</v>
      </c>
      <c r="L119" s="290"/>
      <c r="M119" s="290"/>
      <c r="N119" s="290"/>
      <c r="O119" s="290"/>
      <c r="P119" s="290"/>
      <c r="Q119" s="290"/>
      <c r="R119" s="290"/>
      <c r="S119" s="290"/>
      <c r="T119" s="290"/>
      <c r="U119" s="290"/>
      <c r="V119" s="372"/>
      <c r="W119" s="290">
        <f>+T119</f>
        <v>0</v>
      </c>
      <c r="X119" s="323"/>
      <c r="Y119" s="270"/>
      <c r="Z119" s="339"/>
    </row>
    <row r="120" spans="1:26" s="280" customFormat="1" ht="33.6" hidden="1" customHeight="1">
      <c r="A120" s="412">
        <v>3</v>
      </c>
      <c r="B120" s="376" t="s">
        <v>617</v>
      </c>
      <c r="C120" s="430"/>
      <c r="D120" s="430"/>
      <c r="E120" s="379"/>
      <c r="F120" s="430"/>
      <c r="G120" s="377"/>
      <c r="H120" s="271"/>
      <c r="I120" s="417" t="s">
        <v>618</v>
      </c>
      <c r="J120" s="418">
        <v>4680</v>
      </c>
      <c r="K120" s="418">
        <v>4680</v>
      </c>
      <c r="L120" s="290"/>
      <c r="M120" s="290"/>
      <c r="N120" s="290"/>
      <c r="O120" s="290"/>
      <c r="P120" s="290"/>
      <c r="Q120" s="290"/>
      <c r="R120" s="290"/>
      <c r="S120" s="290"/>
      <c r="T120" s="290"/>
      <c r="U120" s="290"/>
      <c r="V120" s="290"/>
      <c r="W120" s="290">
        <f>+T120</f>
        <v>0</v>
      </c>
      <c r="X120" s="323"/>
      <c r="Y120" s="270"/>
      <c r="Z120" s="339"/>
    </row>
    <row r="121" spans="1:26" s="280" customFormat="1" ht="60.75" hidden="1" customHeight="1">
      <c r="A121" s="412">
        <v>4</v>
      </c>
      <c r="B121" s="376" t="s">
        <v>619</v>
      </c>
      <c r="C121" s="430"/>
      <c r="D121" s="430"/>
      <c r="E121" s="379"/>
      <c r="F121" s="430"/>
      <c r="G121" s="377"/>
      <c r="H121" s="271"/>
      <c r="I121" s="419" t="s">
        <v>620</v>
      </c>
      <c r="J121" s="418">
        <v>52000</v>
      </c>
      <c r="K121" s="432">
        <v>2600</v>
      </c>
      <c r="L121" s="290"/>
      <c r="M121" s="290"/>
      <c r="N121" s="290"/>
      <c r="O121" s="290"/>
      <c r="P121" s="290"/>
      <c r="Q121" s="290"/>
      <c r="R121" s="290"/>
      <c r="S121" s="290"/>
      <c r="T121" s="290"/>
      <c r="U121" s="290"/>
      <c r="V121" s="290"/>
      <c r="W121" s="290">
        <f>+T121</f>
        <v>0</v>
      </c>
      <c r="X121" s="323"/>
      <c r="Y121" s="270"/>
      <c r="Z121" s="339"/>
    </row>
    <row r="122" spans="1:26" s="309" customFormat="1" ht="33.75" hidden="1" customHeight="1">
      <c r="A122" s="433" t="s">
        <v>271</v>
      </c>
      <c r="B122" s="390" t="s">
        <v>531</v>
      </c>
      <c r="C122" s="434"/>
      <c r="D122" s="434"/>
      <c r="E122" s="434"/>
      <c r="F122" s="434"/>
      <c r="G122" s="434"/>
      <c r="H122" s="434"/>
      <c r="I122" s="357"/>
      <c r="J122" s="435">
        <f>J123</f>
        <v>55400</v>
      </c>
      <c r="K122" s="435">
        <f t="shared" ref="K122:W122" si="51">K123</f>
        <v>55400</v>
      </c>
      <c r="L122" s="435">
        <f t="shared" si="51"/>
        <v>0</v>
      </c>
      <c r="M122" s="435">
        <f t="shared" si="51"/>
        <v>0</v>
      </c>
      <c r="N122" s="435">
        <f t="shared" si="51"/>
        <v>0</v>
      </c>
      <c r="O122" s="435">
        <f t="shared" si="51"/>
        <v>0</v>
      </c>
      <c r="P122" s="435" t="e">
        <f t="shared" si="51"/>
        <v>#REF!</v>
      </c>
      <c r="Q122" s="435" t="e">
        <f t="shared" si="51"/>
        <v>#REF!</v>
      </c>
      <c r="R122" s="435">
        <f t="shared" si="51"/>
        <v>53300</v>
      </c>
      <c r="S122" s="435">
        <f t="shared" si="51"/>
        <v>53300</v>
      </c>
      <c r="T122" s="319" t="e">
        <f t="shared" si="51"/>
        <v>#REF!</v>
      </c>
      <c r="U122" s="319">
        <f t="shared" si="51"/>
        <v>9626</v>
      </c>
      <c r="V122" s="323" t="e">
        <f t="shared" ref="V122:V135" si="52">+U122/T122*100</f>
        <v>#REF!</v>
      </c>
      <c r="W122" s="319" t="e">
        <f t="shared" si="51"/>
        <v>#REF!</v>
      </c>
      <c r="X122" s="323" t="e">
        <f t="shared" ref="X122:X154" si="53">+W122/T122*100</f>
        <v>#REF!</v>
      </c>
      <c r="Y122" s="347"/>
    </row>
    <row r="123" spans="1:26" s="361" customFormat="1" ht="33.75" hidden="1" customHeight="1">
      <c r="A123" s="391" t="s">
        <v>20</v>
      </c>
      <c r="B123" s="313" t="s">
        <v>379</v>
      </c>
      <c r="C123" s="436"/>
      <c r="D123" s="436"/>
      <c r="E123" s="436"/>
      <c r="F123" s="436"/>
      <c r="G123" s="436"/>
      <c r="H123" s="436"/>
      <c r="I123" s="360"/>
      <c r="J123" s="420">
        <f>SUM(J124:J129)</f>
        <v>55400</v>
      </c>
      <c r="K123" s="420">
        <f t="shared" ref="K123:S123" si="54">SUM(K124:K129)</f>
        <v>55400</v>
      </c>
      <c r="L123" s="420">
        <f t="shared" si="54"/>
        <v>0</v>
      </c>
      <c r="M123" s="420">
        <f t="shared" si="54"/>
        <v>0</v>
      </c>
      <c r="N123" s="420">
        <f t="shared" si="54"/>
        <v>0</v>
      </c>
      <c r="O123" s="420">
        <f t="shared" si="54"/>
        <v>0</v>
      </c>
      <c r="P123" s="420" t="e">
        <f t="shared" si="54"/>
        <v>#REF!</v>
      </c>
      <c r="Q123" s="420" t="e">
        <f t="shared" si="54"/>
        <v>#REF!</v>
      </c>
      <c r="R123" s="420">
        <f t="shared" si="54"/>
        <v>53300</v>
      </c>
      <c r="S123" s="420">
        <f t="shared" si="54"/>
        <v>53300</v>
      </c>
      <c r="T123" s="420" t="e">
        <f>SUM(T124:T129)</f>
        <v>#REF!</v>
      </c>
      <c r="U123" s="420">
        <f t="shared" ref="U123:W123" si="55">SUM(U124:U129)</f>
        <v>9626</v>
      </c>
      <c r="V123" s="402" t="e">
        <f t="shared" si="52"/>
        <v>#REF!</v>
      </c>
      <c r="W123" s="420" t="e">
        <f t="shared" si="55"/>
        <v>#REF!</v>
      </c>
      <c r="X123" s="323" t="e">
        <f t="shared" si="53"/>
        <v>#REF!</v>
      </c>
      <c r="Y123" s="359"/>
    </row>
    <row r="124" spans="1:26" s="369" customFormat="1" ht="41.1" hidden="1" customHeight="1">
      <c r="A124" s="412">
        <v>1</v>
      </c>
      <c r="B124" s="414" t="s">
        <v>621</v>
      </c>
      <c r="C124" s="430" t="s">
        <v>612</v>
      </c>
      <c r="D124" s="430"/>
      <c r="E124" s="379" t="s">
        <v>613</v>
      </c>
      <c r="F124" s="430"/>
      <c r="G124" s="270"/>
      <c r="H124" s="271" t="s">
        <v>622</v>
      </c>
      <c r="I124" s="289" t="s">
        <v>623</v>
      </c>
      <c r="J124" s="290">
        <v>21000</v>
      </c>
      <c r="K124" s="290">
        <v>21000</v>
      </c>
      <c r="L124" s="290"/>
      <c r="M124" s="290"/>
      <c r="N124" s="290"/>
      <c r="O124" s="290"/>
      <c r="P124" s="290" t="e">
        <f>L124+#REF!</f>
        <v>#REF!</v>
      </c>
      <c r="Q124" s="290" t="e">
        <f>M124+#REF!</f>
        <v>#REF!</v>
      </c>
      <c r="R124" s="290">
        <v>18900</v>
      </c>
      <c r="S124" s="290">
        <v>18900</v>
      </c>
      <c r="T124" s="290">
        <v>7500</v>
      </c>
      <c r="U124" s="290"/>
      <c r="V124" s="372">
        <f t="shared" si="52"/>
        <v>0</v>
      </c>
      <c r="W124" s="290">
        <f t="shared" ref="W124:W129" si="56">+T124</f>
        <v>7500</v>
      </c>
      <c r="X124" s="323">
        <f t="shared" si="53"/>
        <v>100</v>
      </c>
      <c r="Y124" s="368"/>
      <c r="Z124" s="274">
        <f>T124</f>
        <v>7500</v>
      </c>
    </row>
    <row r="125" spans="1:26" s="280" customFormat="1" ht="42.75" hidden="1" customHeight="1">
      <c r="A125" s="412">
        <v>3</v>
      </c>
      <c r="B125" s="376" t="s">
        <v>624</v>
      </c>
      <c r="C125" s="430" t="s">
        <v>612</v>
      </c>
      <c r="D125" s="430"/>
      <c r="E125" s="379" t="s">
        <v>613</v>
      </c>
      <c r="F125" s="430"/>
      <c r="G125" s="377"/>
      <c r="H125" s="271" t="s">
        <v>550</v>
      </c>
      <c r="I125" s="340" t="s">
        <v>625</v>
      </c>
      <c r="J125" s="290">
        <v>7300</v>
      </c>
      <c r="K125" s="290">
        <v>7300</v>
      </c>
      <c r="L125" s="290"/>
      <c r="M125" s="290"/>
      <c r="N125" s="290"/>
      <c r="O125" s="290"/>
      <c r="P125" s="290" t="e">
        <f>L125+#REF!</f>
        <v>#REF!</v>
      </c>
      <c r="Q125" s="290" t="e">
        <f>M125+#REF!</f>
        <v>#REF!</v>
      </c>
      <c r="R125" s="290">
        <f>S125</f>
        <v>7300</v>
      </c>
      <c r="S125" s="290">
        <v>7300</v>
      </c>
      <c r="T125" s="290">
        <v>4000</v>
      </c>
      <c r="U125" s="290">
        <v>2765</v>
      </c>
      <c r="V125" s="372">
        <f t="shared" si="52"/>
        <v>69.125</v>
      </c>
      <c r="W125" s="290">
        <f t="shared" si="56"/>
        <v>4000</v>
      </c>
      <c r="X125" s="323">
        <f t="shared" si="53"/>
        <v>100</v>
      </c>
      <c r="Y125" s="368"/>
      <c r="Z125" s="339"/>
    </row>
    <row r="126" spans="1:26" s="280" customFormat="1" ht="44.45" hidden="1" customHeight="1">
      <c r="A126" s="412">
        <v>4</v>
      </c>
      <c r="B126" s="437" t="s">
        <v>626</v>
      </c>
      <c r="C126" s="430" t="s">
        <v>612</v>
      </c>
      <c r="D126" s="430"/>
      <c r="E126" s="379" t="s">
        <v>613</v>
      </c>
      <c r="F126" s="430"/>
      <c r="G126" s="377"/>
      <c r="H126" s="271" t="s">
        <v>550</v>
      </c>
      <c r="I126" s="340" t="s">
        <v>627</v>
      </c>
      <c r="J126" s="290">
        <v>7300</v>
      </c>
      <c r="K126" s="290">
        <v>7300</v>
      </c>
      <c r="L126" s="290"/>
      <c r="M126" s="290"/>
      <c r="N126" s="290"/>
      <c r="O126" s="290"/>
      <c r="P126" s="290" t="e">
        <f>L126+#REF!</f>
        <v>#REF!</v>
      </c>
      <c r="Q126" s="290" t="e">
        <f>M126+#REF!</f>
        <v>#REF!</v>
      </c>
      <c r="R126" s="290">
        <f>S126</f>
        <v>7300</v>
      </c>
      <c r="S126" s="290">
        <v>7300</v>
      </c>
      <c r="T126" s="290">
        <v>4200</v>
      </c>
      <c r="U126" s="290">
        <v>3766</v>
      </c>
      <c r="V126" s="372">
        <f t="shared" si="52"/>
        <v>89.666666666666657</v>
      </c>
      <c r="W126" s="290">
        <f t="shared" si="56"/>
        <v>4200</v>
      </c>
      <c r="X126" s="323">
        <f t="shared" si="53"/>
        <v>100</v>
      </c>
      <c r="Y126" s="368"/>
      <c r="Z126" s="339"/>
    </row>
    <row r="127" spans="1:26" s="280" customFormat="1" ht="44.45" hidden="1" customHeight="1">
      <c r="A127" s="412">
        <v>5</v>
      </c>
      <c r="B127" s="376" t="s">
        <v>628</v>
      </c>
      <c r="C127" s="430" t="s">
        <v>612</v>
      </c>
      <c r="D127" s="430"/>
      <c r="E127" s="379" t="s">
        <v>613</v>
      </c>
      <c r="F127" s="430"/>
      <c r="G127" s="377"/>
      <c r="H127" s="271" t="s">
        <v>550</v>
      </c>
      <c r="I127" s="340" t="s">
        <v>629</v>
      </c>
      <c r="J127" s="290">
        <v>7500</v>
      </c>
      <c r="K127" s="290">
        <v>7500</v>
      </c>
      <c r="L127" s="290"/>
      <c r="M127" s="290"/>
      <c r="N127" s="290"/>
      <c r="O127" s="290"/>
      <c r="P127" s="290" t="e">
        <f>L127+#REF!</f>
        <v>#REF!</v>
      </c>
      <c r="Q127" s="290" t="e">
        <f>M127+#REF!</f>
        <v>#REF!</v>
      </c>
      <c r="R127" s="290">
        <f>S127</f>
        <v>7500</v>
      </c>
      <c r="S127" s="290">
        <v>7500</v>
      </c>
      <c r="T127" s="290">
        <v>2500</v>
      </c>
      <c r="U127" s="290">
        <v>2500</v>
      </c>
      <c r="V127" s="372">
        <f t="shared" si="52"/>
        <v>100</v>
      </c>
      <c r="W127" s="290">
        <f t="shared" si="56"/>
        <v>2500</v>
      </c>
      <c r="X127" s="323">
        <f t="shared" si="53"/>
        <v>100</v>
      </c>
      <c r="Y127" s="368"/>
      <c r="Z127" s="339"/>
    </row>
    <row r="128" spans="1:26" s="280" customFormat="1" ht="38.25" hidden="1" customHeight="1">
      <c r="A128" s="412">
        <v>6</v>
      </c>
      <c r="B128" s="376" t="s">
        <v>630</v>
      </c>
      <c r="C128" s="430" t="s">
        <v>612</v>
      </c>
      <c r="D128" s="430"/>
      <c r="E128" s="379" t="s">
        <v>613</v>
      </c>
      <c r="F128" s="430"/>
      <c r="G128" s="377"/>
      <c r="H128" s="271" t="s">
        <v>550</v>
      </c>
      <c r="I128" s="340" t="s">
        <v>631</v>
      </c>
      <c r="J128" s="290">
        <v>7300</v>
      </c>
      <c r="K128" s="290">
        <v>7300</v>
      </c>
      <c r="L128" s="290"/>
      <c r="M128" s="290"/>
      <c r="N128" s="290"/>
      <c r="O128" s="290"/>
      <c r="P128" s="290" t="e">
        <f>L128+#REF!</f>
        <v>#REF!</v>
      </c>
      <c r="Q128" s="290" t="e">
        <f>M128+#REF!</f>
        <v>#REF!</v>
      </c>
      <c r="R128" s="290">
        <f>S128</f>
        <v>7300</v>
      </c>
      <c r="S128" s="290">
        <v>7300</v>
      </c>
      <c r="T128" s="290">
        <v>2500</v>
      </c>
      <c r="U128" s="290">
        <v>595</v>
      </c>
      <c r="V128" s="372">
        <f t="shared" si="52"/>
        <v>23.799999999999997</v>
      </c>
      <c r="W128" s="290">
        <f t="shared" si="56"/>
        <v>2500</v>
      </c>
      <c r="X128" s="323">
        <f t="shared" si="53"/>
        <v>100</v>
      </c>
      <c r="Y128" s="368"/>
      <c r="Z128" s="339"/>
    </row>
    <row r="129" spans="1:26" s="280" customFormat="1" ht="40.700000000000003" hidden="1" customHeight="1">
      <c r="A129" s="412">
        <v>7</v>
      </c>
      <c r="B129" s="376" t="s">
        <v>632</v>
      </c>
      <c r="C129" s="430" t="s">
        <v>612</v>
      </c>
      <c r="D129" s="430"/>
      <c r="E129" s="379" t="s">
        <v>613</v>
      </c>
      <c r="F129" s="430"/>
      <c r="G129" s="377"/>
      <c r="H129" s="270" t="s">
        <v>550</v>
      </c>
      <c r="I129" s="368" t="s">
        <v>633</v>
      </c>
      <c r="J129" s="366">
        <v>5000</v>
      </c>
      <c r="K129" s="366">
        <v>5000</v>
      </c>
      <c r="L129" s="290"/>
      <c r="M129" s="290"/>
      <c r="N129" s="290"/>
      <c r="O129" s="290"/>
      <c r="P129" s="290" t="e">
        <f>L129+#REF!</f>
        <v>#REF!</v>
      </c>
      <c r="Q129" s="290" t="e">
        <f>M129+#REF!</f>
        <v>#REF!</v>
      </c>
      <c r="R129" s="290">
        <v>5000</v>
      </c>
      <c r="S129" s="290">
        <f>R129</f>
        <v>5000</v>
      </c>
      <c r="T129" s="290" t="e">
        <f>S129-#REF!</f>
        <v>#REF!</v>
      </c>
      <c r="U129" s="290"/>
      <c r="V129" s="372" t="e">
        <f t="shared" si="52"/>
        <v>#REF!</v>
      </c>
      <c r="W129" s="290" t="e">
        <f t="shared" si="56"/>
        <v>#REF!</v>
      </c>
      <c r="X129" s="323" t="e">
        <f t="shared" si="53"/>
        <v>#REF!</v>
      </c>
      <c r="Y129" s="368"/>
      <c r="Z129" s="339"/>
    </row>
    <row r="130" spans="1:26" s="362" customFormat="1" ht="39.200000000000003" hidden="1" customHeight="1">
      <c r="A130" s="370" t="s">
        <v>277</v>
      </c>
      <c r="B130" s="352" t="s">
        <v>603</v>
      </c>
      <c r="C130" s="429"/>
      <c r="D130" s="429"/>
      <c r="E130" s="429"/>
      <c r="F130" s="429"/>
      <c r="G130" s="359"/>
      <c r="H130" s="359"/>
      <c r="I130" s="308"/>
      <c r="J130" s="292">
        <f>J131</f>
        <v>30500</v>
      </c>
      <c r="K130" s="292">
        <f t="shared" ref="K130:W130" si="57">K131</f>
        <v>25841</v>
      </c>
      <c r="L130" s="292">
        <f t="shared" si="57"/>
        <v>0</v>
      </c>
      <c r="M130" s="292">
        <f t="shared" si="57"/>
        <v>0</v>
      </c>
      <c r="N130" s="292">
        <f t="shared" si="57"/>
        <v>0</v>
      </c>
      <c r="O130" s="292">
        <f t="shared" si="57"/>
        <v>0</v>
      </c>
      <c r="P130" s="292" t="e">
        <f t="shared" si="57"/>
        <v>#REF!</v>
      </c>
      <c r="Q130" s="292" t="e">
        <f t="shared" si="57"/>
        <v>#REF!</v>
      </c>
      <c r="R130" s="292">
        <f t="shared" si="57"/>
        <v>28564</v>
      </c>
      <c r="S130" s="292">
        <f t="shared" si="57"/>
        <v>23905</v>
      </c>
      <c r="T130" s="292">
        <f t="shared" si="57"/>
        <v>10434</v>
      </c>
      <c r="U130" s="292">
        <f t="shared" si="57"/>
        <v>7326</v>
      </c>
      <c r="V130" s="402">
        <f t="shared" si="52"/>
        <v>70.212765957446805</v>
      </c>
      <c r="W130" s="292">
        <f t="shared" si="57"/>
        <v>10434</v>
      </c>
      <c r="X130" s="323">
        <f t="shared" si="53"/>
        <v>100</v>
      </c>
      <c r="Y130" s="359"/>
      <c r="Z130" s="361"/>
    </row>
    <row r="131" spans="1:26" s="362" customFormat="1" ht="30.75" hidden="1" customHeight="1">
      <c r="A131" s="391" t="s">
        <v>20</v>
      </c>
      <c r="B131" s="313" t="s">
        <v>379</v>
      </c>
      <c r="C131" s="429"/>
      <c r="D131" s="429"/>
      <c r="E131" s="429"/>
      <c r="F131" s="429"/>
      <c r="G131" s="359"/>
      <c r="H131" s="359"/>
      <c r="I131" s="308"/>
      <c r="J131" s="292">
        <f>SUM(J132:J135)</f>
        <v>30500</v>
      </c>
      <c r="K131" s="292">
        <f t="shared" ref="K131:W131" si="58">SUM(K132:K135)</f>
        <v>25841</v>
      </c>
      <c r="L131" s="292">
        <f t="shared" si="58"/>
        <v>0</v>
      </c>
      <c r="M131" s="292">
        <f t="shared" si="58"/>
        <v>0</v>
      </c>
      <c r="N131" s="292">
        <f t="shared" si="58"/>
        <v>0</v>
      </c>
      <c r="O131" s="292">
        <f t="shared" si="58"/>
        <v>0</v>
      </c>
      <c r="P131" s="292" t="e">
        <f t="shared" si="58"/>
        <v>#REF!</v>
      </c>
      <c r="Q131" s="292" t="e">
        <f t="shared" si="58"/>
        <v>#REF!</v>
      </c>
      <c r="R131" s="292">
        <f t="shared" si="58"/>
        <v>28564</v>
      </c>
      <c r="S131" s="292">
        <f t="shared" si="58"/>
        <v>23905</v>
      </c>
      <c r="T131" s="292">
        <f t="shared" si="58"/>
        <v>10434</v>
      </c>
      <c r="U131" s="292">
        <f t="shared" si="58"/>
        <v>7326</v>
      </c>
      <c r="V131" s="402">
        <f t="shared" si="52"/>
        <v>70.212765957446805</v>
      </c>
      <c r="W131" s="292">
        <f t="shared" si="58"/>
        <v>10434</v>
      </c>
      <c r="X131" s="323">
        <f t="shared" si="53"/>
        <v>100</v>
      </c>
      <c r="Y131" s="359"/>
      <c r="Z131" s="361"/>
    </row>
    <row r="132" spans="1:26" s="361" customFormat="1" ht="42" hidden="1" customHeight="1">
      <c r="A132" s="438" t="s">
        <v>36</v>
      </c>
      <c r="B132" s="439" t="s">
        <v>634</v>
      </c>
      <c r="C132" s="440"/>
      <c r="D132" s="440"/>
      <c r="E132" s="379" t="s">
        <v>613</v>
      </c>
      <c r="F132" s="440"/>
      <c r="G132" s="270" t="s">
        <v>635</v>
      </c>
      <c r="H132" s="270" t="s">
        <v>550</v>
      </c>
      <c r="I132" s="368" t="s">
        <v>636</v>
      </c>
      <c r="J132" s="331">
        <f>K132</f>
        <v>6500</v>
      </c>
      <c r="K132" s="331">
        <v>6500</v>
      </c>
      <c r="L132" s="358"/>
      <c r="M132" s="358"/>
      <c r="N132" s="358"/>
      <c r="O132" s="358"/>
      <c r="P132" s="358"/>
      <c r="Q132" s="358"/>
      <c r="R132" s="331">
        <f>S132</f>
        <v>4564</v>
      </c>
      <c r="S132" s="331">
        <v>4564</v>
      </c>
      <c r="T132" s="290">
        <v>2900</v>
      </c>
      <c r="U132" s="290">
        <v>2781</v>
      </c>
      <c r="V132" s="372">
        <f t="shared" si="52"/>
        <v>95.896551724137936</v>
      </c>
      <c r="W132" s="290">
        <f>+T132</f>
        <v>2900</v>
      </c>
      <c r="X132" s="323">
        <f t="shared" si="53"/>
        <v>100</v>
      </c>
      <c r="Y132" s="270" t="s">
        <v>547</v>
      </c>
      <c r="Z132" s="361">
        <f>T132</f>
        <v>2900</v>
      </c>
    </row>
    <row r="133" spans="1:26" s="280" customFormat="1" ht="39.200000000000003" hidden="1" customHeight="1">
      <c r="A133" s="412">
        <v>2</v>
      </c>
      <c r="B133" s="414" t="s">
        <v>637</v>
      </c>
      <c r="C133" s="430"/>
      <c r="D133" s="430"/>
      <c r="E133" s="379" t="s">
        <v>613</v>
      </c>
      <c r="F133" s="430"/>
      <c r="G133" s="270" t="s">
        <v>638</v>
      </c>
      <c r="H133" s="270" t="s">
        <v>639</v>
      </c>
      <c r="I133" s="368" t="s">
        <v>640</v>
      </c>
      <c r="J133" s="290">
        <f>+K133</f>
        <v>8000</v>
      </c>
      <c r="K133" s="290">
        <v>8000</v>
      </c>
      <c r="L133" s="290"/>
      <c r="M133" s="290"/>
      <c r="N133" s="290"/>
      <c r="O133" s="290"/>
      <c r="P133" s="290" t="e">
        <f>L133+#REF!</f>
        <v>#REF!</v>
      </c>
      <c r="Q133" s="290" t="e">
        <f>M133+#REF!</f>
        <v>#REF!</v>
      </c>
      <c r="R133" s="290">
        <v>8000</v>
      </c>
      <c r="S133" s="290">
        <v>8000</v>
      </c>
      <c r="T133" s="290">
        <v>3034</v>
      </c>
      <c r="U133" s="290">
        <v>3034</v>
      </c>
      <c r="V133" s="372">
        <f t="shared" si="52"/>
        <v>100</v>
      </c>
      <c r="W133" s="290">
        <f>+T133</f>
        <v>3034</v>
      </c>
      <c r="X133" s="323">
        <f t="shared" si="53"/>
        <v>100</v>
      </c>
      <c r="Y133" s="270" t="s">
        <v>547</v>
      </c>
      <c r="Z133" s="339">
        <f>T133</f>
        <v>3034</v>
      </c>
    </row>
    <row r="134" spans="1:26" s="369" customFormat="1" ht="42.95" hidden="1" customHeight="1">
      <c r="A134" s="441" t="s">
        <v>281</v>
      </c>
      <c r="B134" s="442" t="s">
        <v>641</v>
      </c>
      <c r="C134" s="430" t="s">
        <v>612</v>
      </c>
      <c r="D134" s="430"/>
      <c r="E134" s="379" t="s">
        <v>613</v>
      </c>
      <c r="F134" s="430"/>
      <c r="G134" s="270" t="s">
        <v>642</v>
      </c>
      <c r="H134" s="270"/>
      <c r="I134" s="368" t="s">
        <v>643</v>
      </c>
      <c r="J134" s="290">
        <v>11000</v>
      </c>
      <c r="K134" s="290">
        <v>6341</v>
      </c>
      <c r="L134" s="290"/>
      <c r="M134" s="290"/>
      <c r="N134" s="290"/>
      <c r="O134" s="290"/>
      <c r="P134" s="290" t="e">
        <f>L134+#REF!</f>
        <v>#REF!</v>
      </c>
      <c r="Q134" s="290" t="e">
        <f>M134+#REF!</f>
        <v>#REF!</v>
      </c>
      <c r="R134" s="348">
        <v>11000</v>
      </c>
      <c r="S134" s="348">
        <v>6341</v>
      </c>
      <c r="T134" s="290">
        <v>3000</v>
      </c>
      <c r="U134" s="290">
        <v>11</v>
      </c>
      <c r="V134" s="372">
        <f t="shared" si="52"/>
        <v>0.36666666666666664</v>
      </c>
      <c r="W134" s="290">
        <f>+T134</f>
        <v>3000</v>
      </c>
      <c r="X134" s="323">
        <f t="shared" si="53"/>
        <v>100</v>
      </c>
      <c r="Y134" s="270" t="s">
        <v>547</v>
      </c>
      <c r="Z134" s="274"/>
    </row>
    <row r="135" spans="1:26" s="369" customFormat="1" ht="38.1" hidden="1" customHeight="1">
      <c r="A135" s="412">
        <v>4</v>
      </c>
      <c r="B135" s="414" t="s">
        <v>644</v>
      </c>
      <c r="C135" s="430" t="s">
        <v>612</v>
      </c>
      <c r="D135" s="430"/>
      <c r="E135" s="379" t="s">
        <v>613</v>
      </c>
      <c r="F135" s="430"/>
      <c r="G135" s="270"/>
      <c r="H135" s="270"/>
      <c r="I135" s="368" t="s">
        <v>645</v>
      </c>
      <c r="J135" s="290">
        <f>+K135</f>
        <v>5000</v>
      </c>
      <c r="K135" s="290">
        <v>5000</v>
      </c>
      <c r="L135" s="290"/>
      <c r="M135" s="290"/>
      <c r="N135" s="290"/>
      <c r="O135" s="290"/>
      <c r="P135" s="290" t="e">
        <f>L135+#REF!</f>
        <v>#REF!</v>
      </c>
      <c r="Q135" s="290" t="e">
        <f>M135+#REF!</f>
        <v>#REF!</v>
      </c>
      <c r="R135" s="290">
        <v>5000</v>
      </c>
      <c r="S135" s="290">
        <v>5000</v>
      </c>
      <c r="T135" s="290">
        <v>1500</v>
      </c>
      <c r="U135" s="290">
        <v>1500</v>
      </c>
      <c r="V135" s="372">
        <f t="shared" si="52"/>
        <v>100</v>
      </c>
      <c r="W135" s="290">
        <f>+T135</f>
        <v>1500</v>
      </c>
      <c r="X135" s="323">
        <f t="shared" si="53"/>
        <v>100</v>
      </c>
      <c r="Y135" s="270" t="s">
        <v>547</v>
      </c>
      <c r="Z135" s="274">
        <f>T135</f>
        <v>1500</v>
      </c>
    </row>
    <row r="136" spans="1:26" s="369" customFormat="1" ht="34.5" hidden="1" customHeight="1">
      <c r="A136" s="441" t="s">
        <v>646</v>
      </c>
      <c r="B136" s="376" t="s">
        <v>647</v>
      </c>
      <c r="C136" s="430" t="s">
        <v>612</v>
      </c>
      <c r="D136" s="430"/>
      <c r="E136" s="379" t="s">
        <v>613</v>
      </c>
      <c r="F136" s="430"/>
      <c r="G136" s="270"/>
      <c r="H136" s="270"/>
      <c r="I136" s="289"/>
      <c r="J136" s="290"/>
      <c r="K136" s="290"/>
      <c r="L136" s="290"/>
      <c r="M136" s="290"/>
      <c r="N136" s="290"/>
      <c r="O136" s="290"/>
      <c r="P136" s="290" t="e">
        <f>L136+#REF!</f>
        <v>#REF!</v>
      </c>
      <c r="Q136" s="290" t="e">
        <f>M136+#REF!</f>
        <v>#REF!</v>
      </c>
      <c r="R136" s="290">
        <v>3000</v>
      </c>
      <c r="S136" s="290">
        <v>3000</v>
      </c>
      <c r="T136" s="290"/>
      <c r="U136" s="290"/>
      <c r="V136" s="290"/>
      <c r="W136" s="290"/>
      <c r="X136" s="323" t="e">
        <f t="shared" si="53"/>
        <v>#DIV/0!</v>
      </c>
      <c r="Y136" s="270" t="s">
        <v>547</v>
      </c>
      <c r="Z136" s="339"/>
    </row>
    <row r="137" spans="1:26" s="361" customFormat="1" ht="31.7" hidden="1" customHeight="1">
      <c r="A137" s="314"/>
      <c r="B137" s="311" t="s">
        <v>503</v>
      </c>
      <c r="C137" s="359"/>
      <c r="D137" s="359"/>
      <c r="E137" s="359"/>
      <c r="F137" s="359"/>
      <c r="G137" s="312"/>
      <c r="H137" s="359"/>
      <c r="I137" s="360"/>
      <c r="J137" s="292"/>
      <c r="K137" s="292"/>
      <c r="L137" s="292"/>
      <c r="M137" s="292"/>
      <c r="N137" s="292"/>
      <c r="O137" s="292"/>
      <c r="P137" s="290"/>
      <c r="Q137" s="290"/>
      <c r="R137" s="292"/>
      <c r="S137" s="292"/>
      <c r="T137" s="292">
        <v>28851</v>
      </c>
      <c r="U137" s="292"/>
      <c r="V137" s="292"/>
      <c r="W137" s="292"/>
      <c r="X137" s="323">
        <f t="shared" si="53"/>
        <v>0</v>
      </c>
      <c r="Y137" s="347"/>
    </row>
    <row r="138" spans="1:26" s="344" customFormat="1" ht="33.950000000000003" hidden="1" customHeight="1">
      <c r="A138" s="351" t="s">
        <v>122</v>
      </c>
      <c r="B138" s="352" t="s">
        <v>648</v>
      </c>
      <c r="C138" s="306"/>
      <c r="D138" s="306"/>
      <c r="E138" s="306"/>
      <c r="F138" s="306"/>
      <c r="G138" s="312"/>
      <c r="H138" s="306"/>
      <c r="I138" s="308"/>
      <c r="J138" s="292">
        <f t="shared" ref="J138:S138" si="59">J139+J142+J146+J152</f>
        <v>198051</v>
      </c>
      <c r="K138" s="292">
        <f t="shared" si="59"/>
        <v>96322</v>
      </c>
      <c r="L138" s="292">
        <f t="shared" si="59"/>
        <v>36388</v>
      </c>
      <c r="M138" s="292">
        <f t="shared" si="59"/>
        <v>3542</v>
      </c>
      <c r="N138" s="292">
        <f t="shared" si="59"/>
        <v>36388</v>
      </c>
      <c r="O138" s="292">
        <f t="shared" si="59"/>
        <v>58184</v>
      </c>
      <c r="P138" s="292" t="e">
        <f t="shared" si="59"/>
        <v>#REF!</v>
      </c>
      <c r="Q138" s="292" t="e">
        <f t="shared" si="59"/>
        <v>#REF!</v>
      </c>
      <c r="R138" s="292">
        <f t="shared" si="59"/>
        <v>149842</v>
      </c>
      <c r="S138" s="292">
        <f t="shared" si="59"/>
        <v>89342</v>
      </c>
      <c r="T138" s="292" t="e">
        <f t="shared" ref="T138:W138" si="60">T139+T142+T146+T152</f>
        <v>#REF!</v>
      </c>
      <c r="U138" s="292">
        <f t="shared" si="60"/>
        <v>12461</v>
      </c>
      <c r="V138" s="323" t="e">
        <f t="shared" ref="V138:V153" si="61">+U138/T138*100</f>
        <v>#REF!</v>
      </c>
      <c r="W138" s="292" t="e">
        <f t="shared" si="60"/>
        <v>#REF!</v>
      </c>
      <c r="X138" s="323" t="e">
        <f t="shared" si="53"/>
        <v>#REF!</v>
      </c>
      <c r="Y138" s="373"/>
      <c r="Z138" s="309"/>
    </row>
    <row r="139" spans="1:26" s="344" customFormat="1" ht="37.15" hidden="1" customHeight="1">
      <c r="A139" s="304" t="s">
        <v>13</v>
      </c>
      <c r="B139" s="355" t="s">
        <v>505</v>
      </c>
      <c r="C139" s="351"/>
      <c r="D139" s="351"/>
      <c r="E139" s="351"/>
      <c r="F139" s="351"/>
      <c r="G139" s="306"/>
      <c r="H139" s="306"/>
      <c r="I139" s="308"/>
      <c r="J139" s="292">
        <f>+J140</f>
        <v>87000</v>
      </c>
      <c r="K139" s="292">
        <f t="shared" ref="K139:W139" si="62">+K140</f>
        <v>23480</v>
      </c>
      <c r="L139" s="292">
        <f t="shared" si="62"/>
        <v>36388</v>
      </c>
      <c r="M139" s="292">
        <f t="shared" si="62"/>
        <v>3542</v>
      </c>
      <c r="N139" s="292">
        <f t="shared" si="62"/>
        <v>36388</v>
      </c>
      <c r="O139" s="292">
        <f t="shared" si="62"/>
        <v>11000</v>
      </c>
      <c r="P139" s="292" t="e">
        <f t="shared" si="62"/>
        <v>#REF!</v>
      </c>
      <c r="Q139" s="292" t="e">
        <f t="shared" si="62"/>
        <v>#REF!</v>
      </c>
      <c r="R139" s="292">
        <f t="shared" si="62"/>
        <v>47000</v>
      </c>
      <c r="S139" s="292">
        <f t="shared" si="62"/>
        <v>19000</v>
      </c>
      <c r="T139" s="292" t="e">
        <f t="shared" si="62"/>
        <v>#REF!</v>
      </c>
      <c r="U139" s="292">
        <f t="shared" si="62"/>
        <v>1384</v>
      </c>
      <c r="V139" s="323" t="e">
        <f t="shared" si="61"/>
        <v>#REF!</v>
      </c>
      <c r="W139" s="292" t="e">
        <f t="shared" si="62"/>
        <v>#REF!</v>
      </c>
      <c r="X139" s="323" t="e">
        <f t="shared" si="53"/>
        <v>#REF!</v>
      </c>
      <c r="Y139" s="373"/>
      <c r="Z139" s="309"/>
    </row>
    <row r="140" spans="1:26" s="344" customFormat="1" ht="30.95" hidden="1" customHeight="1">
      <c r="A140" s="391" t="s">
        <v>20</v>
      </c>
      <c r="B140" s="313" t="s">
        <v>272</v>
      </c>
      <c r="C140" s="351"/>
      <c r="D140" s="351"/>
      <c r="E140" s="351"/>
      <c r="F140" s="351"/>
      <c r="G140" s="306"/>
      <c r="H140" s="306"/>
      <c r="I140" s="308"/>
      <c r="J140" s="292">
        <f>J141</f>
        <v>87000</v>
      </c>
      <c r="K140" s="292">
        <f t="shared" ref="K140:S140" si="63">K141</f>
        <v>23480</v>
      </c>
      <c r="L140" s="292">
        <f t="shared" si="63"/>
        <v>36388</v>
      </c>
      <c r="M140" s="292">
        <f t="shared" si="63"/>
        <v>3542</v>
      </c>
      <c r="N140" s="292">
        <f t="shared" si="63"/>
        <v>36388</v>
      </c>
      <c r="O140" s="292">
        <f t="shared" si="63"/>
        <v>11000</v>
      </c>
      <c r="P140" s="292" t="e">
        <f t="shared" si="63"/>
        <v>#REF!</v>
      </c>
      <c r="Q140" s="292" t="e">
        <f t="shared" si="63"/>
        <v>#REF!</v>
      </c>
      <c r="R140" s="292">
        <f t="shared" si="63"/>
        <v>47000</v>
      </c>
      <c r="S140" s="292">
        <f t="shared" si="63"/>
        <v>19000</v>
      </c>
      <c r="T140" s="292" t="e">
        <f>T141</f>
        <v>#REF!</v>
      </c>
      <c r="U140" s="292">
        <f t="shared" ref="U140:W140" si="64">U141</f>
        <v>1384</v>
      </c>
      <c r="V140" s="402" t="e">
        <f t="shared" si="61"/>
        <v>#REF!</v>
      </c>
      <c r="W140" s="292" t="e">
        <f t="shared" si="64"/>
        <v>#REF!</v>
      </c>
      <c r="X140" s="323" t="e">
        <f t="shared" si="53"/>
        <v>#REF!</v>
      </c>
      <c r="Y140" s="373"/>
      <c r="Z140" s="309"/>
    </row>
    <row r="141" spans="1:26" s="369" customFormat="1" ht="38.450000000000003" hidden="1" customHeight="1">
      <c r="A141" s="392" t="s">
        <v>36</v>
      </c>
      <c r="B141" s="393" t="s">
        <v>649</v>
      </c>
      <c r="C141" s="412" t="s">
        <v>650</v>
      </c>
      <c r="D141" s="412"/>
      <c r="E141" s="379" t="s">
        <v>651</v>
      </c>
      <c r="F141" s="412"/>
      <c r="G141" s="270"/>
      <c r="H141" s="270"/>
      <c r="I141" s="340" t="s">
        <v>652</v>
      </c>
      <c r="J141" s="290">
        <v>87000</v>
      </c>
      <c r="K141" s="290">
        <v>23480</v>
      </c>
      <c r="L141" s="290">
        <v>36388</v>
      </c>
      <c r="M141" s="290">
        <v>3542</v>
      </c>
      <c r="N141" s="290">
        <v>36388</v>
      </c>
      <c r="O141" s="290">
        <v>11000</v>
      </c>
      <c r="P141" s="290" t="e">
        <f>L141+#REF!</f>
        <v>#REF!</v>
      </c>
      <c r="Q141" s="290" t="e">
        <f>M141+#REF!</f>
        <v>#REF!</v>
      </c>
      <c r="R141" s="290">
        <v>47000</v>
      </c>
      <c r="S141" s="290">
        <v>19000</v>
      </c>
      <c r="T141" s="290" t="e">
        <f>S141-#REF!</f>
        <v>#REF!</v>
      </c>
      <c r="U141" s="290">
        <v>1384</v>
      </c>
      <c r="V141" s="372" t="e">
        <f t="shared" si="61"/>
        <v>#REF!</v>
      </c>
      <c r="W141" s="290" t="e">
        <f>+T141</f>
        <v>#REF!</v>
      </c>
      <c r="X141" s="323" t="e">
        <f t="shared" si="53"/>
        <v>#REF!</v>
      </c>
      <c r="Y141" s="368" t="s">
        <v>513</v>
      </c>
      <c r="Z141" s="274"/>
    </row>
    <row r="142" spans="1:26" s="344" customFormat="1" ht="30.95" hidden="1" customHeight="1">
      <c r="A142" s="304" t="s">
        <v>15</v>
      </c>
      <c r="B142" s="311" t="s">
        <v>653</v>
      </c>
      <c r="C142" s="351"/>
      <c r="D142" s="351"/>
      <c r="E142" s="351"/>
      <c r="F142" s="351"/>
      <c r="G142" s="306"/>
      <c r="H142" s="306"/>
      <c r="I142" s="308"/>
      <c r="J142" s="292">
        <f>J143</f>
        <v>12800</v>
      </c>
      <c r="K142" s="292">
        <f t="shared" ref="K142:W142" si="65">K143</f>
        <v>12800</v>
      </c>
      <c r="L142" s="292">
        <f t="shared" si="65"/>
        <v>0</v>
      </c>
      <c r="M142" s="292">
        <f t="shared" si="65"/>
        <v>0</v>
      </c>
      <c r="N142" s="292">
        <f t="shared" si="65"/>
        <v>0</v>
      </c>
      <c r="O142" s="292">
        <f t="shared" si="65"/>
        <v>0</v>
      </c>
      <c r="P142" s="292" t="e">
        <f t="shared" si="65"/>
        <v>#REF!</v>
      </c>
      <c r="Q142" s="292" t="e">
        <f t="shared" si="65"/>
        <v>#REF!</v>
      </c>
      <c r="R142" s="292">
        <f t="shared" si="65"/>
        <v>12800</v>
      </c>
      <c r="S142" s="292">
        <f t="shared" si="65"/>
        <v>12800</v>
      </c>
      <c r="T142" s="292" t="e">
        <f t="shared" si="65"/>
        <v>#REF!</v>
      </c>
      <c r="U142" s="292">
        <f t="shared" si="65"/>
        <v>3902</v>
      </c>
      <c r="V142" s="323" t="e">
        <f t="shared" si="61"/>
        <v>#REF!</v>
      </c>
      <c r="W142" s="292" t="e">
        <f t="shared" si="65"/>
        <v>#REF!</v>
      </c>
      <c r="X142" s="323" t="e">
        <f t="shared" si="53"/>
        <v>#REF!</v>
      </c>
      <c r="Y142" s="373"/>
      <c r="Z142" s="309"/>
    </row>
    <row r="143" spans="1:26" s="362" customFormat="1" ht="24.75" hidden="1" customHeight="1">
      <c r="A143" s="391" t="s">
        <v>21</v>
      </c>
      <c r="B143" s="313" t="s">
        <v>379</v>
      </c>
      <c r="C143" s="359"/>
      <c r="D143" s="359"/>
      <c r="E143" s="359"/>
      <c r="F143" s="359"/>
      <c r="G143" s="359"/>
      <c r="H143" s="359"/>
      <c r="I143" s="360"/>
      <c r="J143" s="401">
        <f t="shared" ref="J143:T143" si="66">SUM(J144:J145)</f>
        <v>12800</v>
      </c>
      <c r="K143" s="401">
        <f t="shared" si="66"/>
        <v>12800</v>
      </c>
      <c r="L143" s="401">
        <f t="shared" si="66"/>
        <v>0</v>
      </c>
      <c r="M143" s="401">
        <f t="shared" si="66"/>
        <v>0</v>
      </c>
      <c r="N143" s="401">
        <f t="shared" si="66"/>
        <v>0</v>
      </c>
      <c r="O143" s="401">
        <f t="shared" si="66"/>
        <v>0</v>
      </c>
      <c r="P143" s="401" t="e">
        <f t="shared" si="66"/>
        <v>#REF!</v>
      </c>
      <c r="Q143" s="401" t="e">
        <f t="shared" si="66"/>
        <v>#REF!</v>
      </c>
      <c r="R143" s="401">
        <f t="shared" si="66"/>
        <v>12800</v>
      </c>
      <c r="S143" s="401">
        <f t="shared" si="66"/>
        <v>12800</v>
      </c>
      <c r="T143" s="401" t="e">
        <f t="shared" si="66"/>
        <v>#REF!</v>
      </c>
      <c r="U143" s="401">
        <f t="shared" ref="U143:W143" si="67">SUM(U144:U145)</f>
        <v>3902</v>
      </c>
      <c r="V143" s="402" t="e">
        <f t="shared" si="61"/>
        <v>#REF!</v>
      </c>
      <c r="W143" s="401" t="e">
        <f t="shared" si="67"/>
        <v>#REF!</v>
      </c>
      <c r="X143" s="323" t="e">
        <f t="shared" si="53"/>
        <v>#REF!</v>
      </c>
      <c r="Y143" s="377"/>
      <c r="Z143" s="361"/>
    </row>
    <row r="144" spans="1:26" s="280" customFormat="1" ht="38.1" hidden="1" customHeight="1">
      <c r="A144" s="267">
        <v>1</v>
      </c>
      <c r="B144" s="376" t="s">
        <v>654</v>
      </c>
      <c r="C144" s="412" t="s">
        <v>650</v>
      </c>
      <c r="D144" s="412"/>
      <c r="E144" s="379" t="s">
        <v>651</v>
      </c>
      <c r="F144" s="412"/>
      <c r="G144" s="377"/>
      <c r="H144" s="270" t="s">
        <v>575</v>
      </c>
      <c r="I144" s="340" t="s">
        <v>655</v>
      </c>
      <c r="J144" s="348">
        <v>4800</v>
      </c>
      <c r="K144" s="348">
        <v>4800</v>
      </c>
      <c r="L144" s="290"/>
      <c r="M144" s="290"/>
      <c r="N144" s="290"/>
      <c r="O144" s="290"/>
      <c r="P144" s="290" t="e">
        <f>L144+#REF!</f>
        <v>#REF!</v>
      </c>
      <c r="Q144" s="290" t="e">
        <f>M144+#REF!</f>
        <v>#REF!</v>
      </c>
      <c r="R144" s="290">
        <f>S144</f>
        <v>4800</v>
      </c>
      <c r="S144" s="290">
        <v>4800</v>
      </c>
      <c r="T144" s="290">
        <v>500</v>
      </c>
      <c r="U144" s="290">
        <v>319</v>
      </c>
      <c r="V144" s="372">
        <f t="shared" si="61"/>
        <v>63.800000000000004</v>
      </c>
      <c r="W144" s="290">
        <f>+T144</f>
        <v>500</v>
      </c>
      <c r="X144" s="323">
        <f t="shared" si="53"/>
        <v>100</v>
      </c>
      <c r="Y144" s="270"/>
      <c r="Z144" s="339">
        <f>T144</f>
        <v>500</v>
      </c>
    </row>
    <row r="145" spans="1:26" s="280" customFormat="1" ht="47.45" hidden="1" customHeight="1">
      <c r="A145" s="267">
        <v>2</v>
      </c>
      <c r="B145" s="376" t="s">
        <v>656</v>
      </c>
      <c r="C145" s="412" t="s">
        <v>650</v>
      </c>
      <c r="D145" s="412"/>
      <c r="E145" s="379" t="s">
        <v>651</v>
      </c>
      <c r="F145" s="412"/>
      <c r="G145" s="377"/>
      <c r="H145" s="270" t="s">
        <v>657</v>
      </c>
      <c r="I145" s="289" t="s">
        <v>658</v>
      </c>
      <c r="J145" s="290">
        <v>8000</v>
      </c>
      <c r="K145" s="290">
        <v>8000</v>
      </c>
      <c r="L145" s="290"/>
      <c r="M145" s="290"/>
      <c r="N145" s="290"/>
      <c r="O145" s="290"/>
      <c r="P145" s="290" t="e">
        <f>L145+#REF!</f>
        <v>#REF!</v>
      </c>
      <c r="Q145" s="290" t="e">
        <f>M145+#REF!</f>
        <v>#REF!</v>
      </c>
      <c r="R145" s="290">
        <f>S145</f>
        <v>8000</v>
      </c>
      <c r="S145" s="290">
        <v>8000</v>
      </c>
      <c r="T145" s="290" t="e">
        <f>S145-#REF!</f>
        <v>#REF!</v>
      </c>
      <c r="U145" s="290">
        <v>3583</v>
      </c>
      <c r="V145" s="372" t="e">
        <f t="shared" si="61"/>
        <v>#REF!</v>
      </c>
      <c r="W145" s="290" t="e">
        <f>+T145</f>
        <v>#REF!</v>
      </c>
      <c r="X145" s="323" t="e">
        <f t="shared" si="53"/>
        <v>#REF!</v>
      </c>
      <c r="Y145" s="270"/>
      <c r="Z145" s="339"/>
    </row>
    <row r="146" spans="1:26" s="309" customFormat="1" ht="33.75" hidden="1" customHeight="1">
      <c r="A146" s="433" t="s">
        <v>271</v>
      </c>
      <c r="B146" s="355" t="s">
        <v>659</v>
      </c>
      <c r="C146" s="434"/>
      <c r="D146" s="434"/>
      <c r="E146" s="434"/>
      <c r="F146" s="434"/>
      <c r="G146" s="434"/>
      <c r="H146" s="434"/>
      <c r="I146" s="357"/>
      <c r="J146" s="435">
        <f>J147</f>
        <v>87034</v>
      </c>
      <c r="K146" s="435">
        <f t="shared" ref="K146:W146" si="68">K147</f>
        <v>48825</v>
      </c>
      <c r="L146" s="435">
        <f t="shared" si="68"/>
        <v>0</v>
      </c>
      <c r="M146" s="435">
        <f t="shared" si="68"/>
        <v>0</v>
      </c>
      <c r="N146" s="435">
        <f t="shared" si="68"/>
        <v>0</v>
      </c>
      <c r="O146" s="435">
        <f t="shared" si="68"/>
        <v>47184</v>
      </c>
      <c r="P146" s="435" t="e">
        <f t="shared" si="68"/>
        <v>#REF!</v>
      </c>
      <c r="Q146" s="435" t="e">
        <f t="shared" si="68"/>
        <v>#REF!</v>
      </c>
      <c r="R146" s="435">
        <f t="shared" si="68"/>
        <v>78825</v>
      </c>
      <c r="S146" s="435">
        <f t="shared" si="68"/>
        <v>46325</v>
      </c>
      <c r="T146" s="319">
        <f t="shared" si="68"/>
        <v>19250</v>
      </c>
      <c r="U146" s="319">
        <f t="shared" si="68"/>
        <v>7175</v>
      </c>
      <c r="V146" s="323">
        <f t="shared" si="61"/>
        <v>37.272727272727273</v>
      </c>
      <c r="W146" s="319">
        <f t="shared" si="68"/>
        <v>19250</v>
      </c>
      <c r="X146" s="323">
        <f t="shared" si="53"/>
        <v>100</v>
      </c>
      <c r="Y146" s="347"/>
    </row>
    <row r="147" spans="1:26" s="361" customFormat="1" ht="33.75" hidden="1" customHeight="1">
      <c r="A147" s="391" t="s">
        <v>20</v>
      </c>
      <c r="B147" s="313" t="s">
        <v>379</v>
      </c>
      <c r="C147" s="436"/>
      <c r="D147" s="436"/>
      <c r="E147" s="436"/>
      <c r="F147" s="436"/>
      <c r="G147" s="436"/>
      <c r="H147" s="436"/>
      <c r="I147" s="360"/>
      <c r="J147" s="420">
        <f>SUM(J148:J151)</f>
        <v>87034</v>
      </c>
      <c r="K147" s="420">
        <f t="shared" ref="K147:S147" si="69">SUM(K148:K151)</f>
        <v>48825</v>
      </c>
      <c r="L147" s="420">
        <f t="shared" si="69"/>
        <v>0</v>
      </c>
      <c r="M147" s="420">
        <f t="shared" si="69"/>
        <v>0</v>
      </c>
      <c r="N147" s="420">
        <f t="shared" si="69"/>
        <v>0</v>
      </c>
      <c r="O147" s="420">
        <f t="shared" si="69"/>
        <v>47184</v>
      </c>
      <c r="P147" s="420" t="e">
        <f t="shared" si="69"/>
        <v>#REF!</v>
      </c>
      <c r="Q147" s="420" t="e">
        <f t="shared" si="69"/>
        <v>#REF!</v>
      </c>
      <c r="R147" s="420">
        <f t="shared" si="69"/>
        <v>78825</v>
      </c>
      <c r="S147" s="420">
        <f t="shared" si="69"/>
        <v>46325</v>
      </c>
      <c r="T147" s="420">
        <f>SUM(T148:T151)</f>
        <v>19250</v>
      </c>
      <c r="U147" s="420">
        <f t="shared" ref="U147:W147" si="70">SUM(U148:U151)</f>
        <v>7175</v>
      </c>
      <c r="V147" s="323">
        <f t="shared" si="61"/>
        <v>37.272727272727273</v>
      </c>
      <c r="W147" s="420">
        <f t="shared" si="70"/>
        <v>19250</v>
      </c>
      <c r="X147" s="323">
        <f t="shared" si="53"/>
        <v>100</v>
      </c>
      <c r="Y147" s="359"/>
    </row>
    <row r="148" spans="1:26" s="369" customFormat="1" ht="60" hidden="1">
      <c r="A148" s="267">
        <v>1</v>
      </c>
      <c r="B148" s="443" t="s">
        <v>297</v>
      </c>
      <c r="C148" s="379" t="s">
        <v>660</v>
      </c>
      <c r="D148" s="379"/>
      <c r="E148" s="379" t="s">
        <v>651</v>
      </c>
      <c r="F148" s="379"/>
      <c r="G148" s="379" t="s">
        <v>661</v>
      </c>
      <c r="H148" s="379" t="s">
        <v>534</v>
      </c>
      <c r="I148" s="379" t="s">
        <v>298</v>
      </c>
      <c r="J148" s="444">
        <v>47184</v>
      </c>
      <c r="K148" s="445">
        <v>8975</v>
      </c>
      <c r="L148" s="290"/>
      <c r="M148" s="290"/>
      <c r="N148" s="290"/>
      <c r="O148" s="290">
        <f>J148</f>
        <v>47184</v>
      </c>
      <c r="P148" s="290" t="e">
        <f>L148+#REF!</f>
        <v>#REF!</v>
      </c>
      <c r="Q148" s="290" t="e">
        <f>M148+#REF!</f>
        <v>#REF!</v>
      </c>
      <c r="R148" s="408">
        <f>S148+32500</f>
        <v>41475</v>
      </c>
      <c r="S148" s="290">
        <v>8975</v>
      </c>
      <c r="T148" s="290">
        <v>2500</v>
      </c>
      <c r="U148" s="290"/>
      <c r="V148" s="372">
        <f t="shared" si="61"/>
        <v>0</v>
      </c>
      <c r="W148" s="290">
        <f>+T148</f>
        <v>2500</v>
      </c>
      <c r="X148" s="323">
        <f t="shared" si="53"/>
        <v>100</v>
      </c>
      <c r="Y148" s="379" t="s">
        <v>662</v>
      </c>
      <c r="Z148" s="274"/>
    </row>
    <row r="149" spans="1:26" s="280" customFormat="1" ht="39.950000000000003" hidden="1" customHeight="1">
      <c r="A149" s="267">
        <v>2</v>
      </c>
      <c r="B149" s="393" t="s">
        <v>663</v>
      </c>
      <c r="C149" s="412" t="s">
        <v>650</v>
      </c>
      <c r="D149" s="412"/>
      <c r="E149" s="379" t="s">
        <v>651</v>
      </c>
      <c r="F149" s="412"/>
      <c r="G149" s="377"/>
      <c r="H149" s="270" t="s">
        <v>550</v>
      </c>
      <c r="I149" s="430" t="s">
        <v>664</v>
      </c>
      <c r="J149" s="290">
        <v>9500</v>
      </c>
      <c r="K149" s="290">
        <v>9500</v>
      </c>
      <c r="L149" s="290"/>
      <c r="M149" s="290"/>
      <c r="N149" s="290"/>
      <c r="O149" s="290"/>
      <c r="P149" s="290" t="e">
        <f>L149+#REF!</f>
        <v>#REF!</v>
      </c>
      <c r="Q149" s="290" t="e">
        <f>M149+#REF!</f>
        <v>#REF!</v>
      </c>
      <c r="R149" s="290">
        <f>S149</f>
        <v>9500</v>
      </c>
      <c r="S149" s="290">
        <v>9500</v>
      </c>
      <c r="T149" s="290">
        <v>3000</v>
      </c>
      <c r="U149" s="290">
        <v>3000</v>
      </c>
      <c r="V149" s="372">
        <f t="shared" si="61"/>
        <v>100</v>
      </c>
      <c r="W149" s="290">
        <f>+T149</f>
        <v>3000</v>
      </c>
      <c r="X149" s="323">
        <f t="shared" si="53"/>
        <v>100</v>
      </c>
      <c r="Y149" s="430"/>
      <c r="Z149" s="339"/>
    </row>
    <row r="150" spans="1:26" s="280" customFormat="1" ht="43.5" hidden="1" customHeight="1">
      <c r="A150" s="267">
        <v>3</v>
      </c>
      <c r="B150" s="394" t="s">
        <v>665</v>
      </c>
      <c r="C150" s="412" t="s">
        <v>650</v>
      </c>
      <c r="D150" s="412"/>
      <c r="E150" s="379" t="s">
        <v>651</v>
      </c>
      <c r="F150" s="412"/>
      <c r="G150" s="377"/>
      <c r="H150" s="270" t="s">
        <v>657</v>
      </c>
      <c r="I150" s="430" t="s">
        <v>666</v>
      </c>
      <c r="J150" s="446">
        <v>5350</v>
      </c>
      <c r="K150" s="446">
        <v>5350</v>
      </c>
      <c r="L150" s="290"/>
      <c r="M150" s="290"/>
      <c r="N150" s="290"/>
      <c r="O150" s="290"/>
      <c r="P150" s="290" t="e">
        <f>L150+#REF!</f>
        <v>#REF!</v>
      </c>
      <c r="Q150" s="290" t="e">
        <f>M150+#REF!</f>
        <v>#REF!</v>
      </c>
      <c r="R150" s="290">
        <f>S150</f>
        <v>5350</v>
      </c>
      <c r="S150" s="290">
        <v>5350</v>
      </c>
      <c r="T150" s="290">
        <v>3750</v>
      </c>
      <c r="U150" s="290">
        <v>3104</v>
      </c>
      <c r="V150" s="372">
        <f t="shared" si="61"/>
        <v>82.773333333333326</v>
      </c>
      <c r="W150" s="290">
        <f>+T150</f>
        <v>3750</v>
      </c>
      <c r="X150" s="323">
        <f t="shared" si="53"/>
        <v>100</v>
      </c>
      <c r="Y150" s="430"/>
      <c r="Z150" s="339">
        <f>T150</f>
        <v>3750</v>
      </c>
    </row>
    <row r="151" spans="1:26" s="369" customFormat="1" ht="44.45" hidden="1" customHeight="1">
      <c r="A151" s="267">
        <v>4</v>
      </c>
      <c r="B151" s="416" t="s">
        <v>667</v>
      </c>
      <c r="C151" s="365" t="s">
        <v>668</v>
      </c>
      <c r="D151" s="365"/>
      <c r="E151" s="379" t="s">
        <v>651</v>
      </c>
      <c r="F151" s="365"/>
      <c r="G151" s="270"/>
      <c r="H151" s="270" t="s">
        <v>550</v>
      </c>
      <c r="I151" s="447" t="s">
        <v>669</v>
      </c>
      <c r="J151" s="366">
        <f>K151</f>
        <v>25000</v>
      </c>
      <c r="K151" s="366">
        <v>25000</v>
      </c>
      <c r="L151" s="290"/>
      <c r="M151" s="290"/>
      <c r="N151" s="290"/>
      <c r="O151" s="290"/>
      <c r="P151" s="290" t="e">
        <f>L151+#REF!</f>
        <v>#REF!</v>
      </c>
      <c r="Q151" s="290" t="e">
        <f>M151+#REF!</f>
        <v>#REF!</v>
      </c>
      <c r="R151" s="290">
        <f>S151</f>
        <v>22500</v>
      </c>
      <c r="S151" s="290">
        <v>22500</v>
      </c>
      <c r="T151" s="290">
        <v>10000</v>
      </c>
      <c r="U151" s="290">
        <v>1071</v>
      </c>
      <c r="V151" s="372">
        <f t="shared" si="61"/>
        <v>10.71</v>
      </c>
      <c r="W151" s="290">
        <f>+T151</f>
        <v>10000</v>
      </c>
      <c r="X151" s="323">
        <f t="shared" si="53"/>
        <v>100</v>
      </c>
      <c r="Y151" s="448"/>
      <c r="Z151" s="274"/>
    </row>
    <row r="152" spans="1:26" s="344" customFormat="1" ht="28.15" hidden="1" customHeight="1">
      <c r="A152" s="268" t="s">
        <v>277</v>
      </c>
      <c r="B152" s="449" t="s">
        <v>670</v>
      </c>
      <c r="C152" s="450"/>
      <c r="D152" s="450"/>
      <c r="E152" s="450"/>
      <c r="F152" s="450"/>
      <c r="G152" s="450"/>
      <c r="H152" s="450"/>
      <c r="I152" s="294"/>
      <c r="J152" s="292">
        <f>J153</f>
        <v>11217</v>
      </c>
      <c r="K152" s="292">
        <f t="shared" ref="K152:W152" si="71">K153</f>
        <v>11217</v>
      </c>
      <c r="L152" s="292">
        <f t="shared" si="71"/>
        <v>0</v>
      </c>
      <c r="M152" s="292">
        <f t="shared" si="71"/>
        <v>0</v>
      </c>
      <c r="N152" s="292">
        <f t="shared" si="71"/>
        <v>0</v>
      </c>
      <c r="O152" s="292">
        <f t="shared" si="71"/>
        <v>0</v>
      </c>
      <c r="P152" s="292" t="e">
        <f t="shared" si="71"/>
        <v>#REF!</v>
      </c>
      <c r="Q152" s="292" t="e">
        <f t="shared" si="71"/>
        <v>#REF!</v>
      </c>
      <c r="R152" s="292">
        <f t="shared" si="71"/>
        <v>11217</v>
      </c>
      <c r="S152" s="292">
        <f t="shared" si="71"/>
        <v>11217</v>
      </c>
      <c r="T152" s="292">
        <f t="shared" si="71"/>
        <v>3593</v>
      </c>
      <c r="U152" s="292">
        <f t="shared" si="71"/>
        <v>0</v>
      </c>
      <c r="V152" s="323">
        <f t="shared" si="61"/>
        <v>0</v>
      </c>
      <c r="W152" s="292">
        <f t="shared" si="71"/>
        <v>0</v>
      </c>
      <c r="X152" s="323">
        <f t="shared" si="53"/>
        <v>0</v>
      </c>
      <c r="Y152" s="450"/>
      <c r="Z152" s="309"/>
    </row>
    <row r="153" spans="1:26" s="344" customFormat="1" ht="22.7" hidden="1" customHeight="1">
      <c r="A153" s="391" t="s">
        <v>20</v>
      </c>
      <c r="B153" s="313" t="s">
        <v>379</v>
      </c>
      <c r="C153" s="450"/>
      <c r="D153" s="450"/>
      <c r="E153" s="450"/>
      <c r="F153" s="450"/>
      <c r="G153" s="450"/>
      <c r="H153" s="450"/>
      <c r="I153" s="294"/>
      <c r="J153" s="292">
        <f t="shared" ref="J153:W153" si="72">SUM(J154:J154)</f>
        <v>11217</v>
      </c>
      <c r="K153" s="292">
        <f t="shared" si="72"/>
        <v>11217</v>
      </c>
      <c r="L153" s="292">
        <f t="shared" si="72"/>
        <v>0</v>
      </c>
      <c r="M153" s="292">
        <f t="shared" si="72"/>
        <v>0</v>
      </c>
      <c r="N153" s="292">
        <f t="shared" si="72"/>
        <v>0</v>
      </c>
      <c r="O153" s="292">
        <f t="shared" si="72"/>
        <v>0</v>
      </c>
      <c r="P153" s="292" t="e">
        <f t="shared" si="72"/>
        <v>#REF!</v>
      </c>
      <c r="Q153" s="292" t="e">
        <f t="shared" si="72"/>
        <v>#REF!</v>
      </c>
      <c r="R153" s="292">
        <f t="shared" si="72"/>
        <v>11217</v>
      </c>
      <c r="S153" s="292">
        <f t="shared" si="72"/>
        <v>11217</v>
      </c>
      <c r="T153" s="292">
        <f t="shared" si="72"/>
        <v>3593</v>
      </c>
      <c r="U153" s="292">
        <f t="shared" si="72"/>
        <v>0</v>
      </c>
      <c r="V153" s="323">
        <f t="shared" si="61"/>
        <v>0</v>
      </c>
      <c r="W153" s="292">
        <f t="shared" si="72"/>
        <v>0</v>
      </c>
      <c r="X153" s="323">
        <f t="shared" si="53"/>
        <v>0</v>
      </c>
      <c r="Y153" s="450"/>
      <c r="Z153" s="309"/>
    </row>
    <row r="154" spans="1:26" s="369" customFormat="1" ht="50.25" hidden="1" customHeight="1">
      <c r="A154" s="267">
        <v>1</v>
      </c>
      <c r="B154" s="376" t="s">
        <v>671</v>
      </c>
      <c r="C154" s="365" t="s">
        <v>668</v>
      </c>
      <c r="D154" s="365"/>
      <c r="E154" s="379" t="s">
        <v>651</v>
      </c>
      <c r="F154" s="365"/>
      <c r="G154" s="270"/>
      <c r="H154" s="270"/>
      <c r="I154" s="340"/>
      <c r="J154" s="290">
        <f>K154</f>
        <v>11217</v>
      </c>
      <c r="K154" s="290">
        <v>11217</v>
      </c>
      <c r="L154" s="290"/>
      <c r="M154" s="290"/>
      <c r="N154" s="290"/>
      <c r="O154" s="290"/>
      <c r="P154" s="290" t="e">
        <f>L154+#REF!</f>
        <v>#REF!</v>
      </c>
      <c r="Q154" s="290" t="e">
        <f>M154+#REF!</f>
        <v>#REF!</v>
      </c>
      <c r="R154" s="290">
        <f>+S154</f>
        <v>11217</v>
      </c>
      <c r="S154" s="290">
        <v>11217</v>
      </c>
      <c r="T154" s="290">
        <v>3593</v>
      </c>
      <c r="U154" s="290"/>
      <c r="V154" s="290"/>
      <c r="W154" s="290"/>
      <c r="X154" s="323">
        <f t="shared" si="53"/>
        <v>0</v>
      </c>
      <c r="Y154" s="368" t="s">
        <v>672</v>
      </c>
      <c r="Z154" s="274"/>
    </row>
    <row r="155" spans="1:26" ht="23.25" hidden="1" customHeight="1">
      <c r="A155" s="267"/>
      <c r="B155" s="443"/>
      <c r="C155" s="379"/>
      <c r="D155" s="379"/>
      <c r="E155" s="379"/>
      <c r="F155" s="379"/>
      <c r="G155" s="379"/>
      <c r="H155" s="379"/>
      <c r="I155" s="289"/>
      <c r="J155" s="290"/>
      <c r="K155" s="408"/>
      <c r="L155" s="290"/>
      <c r="M155" s="290"/>
      <c r="N155" s="290"/>
      <c r="O155" s="290"/>
      <c r="P155" s="290"/>
      <c r="Q155" s="290"/>
      <c r="R155" s="408"/>
      <c r="S155" s="290"/>
      <c r="T155" s="290"/>
      <c r="U155" s="290"/>
      <c r="V155" s="290"/>
      <c r="W155" s="290"/>
      <c r="X155" s="323"/>
      <c r="Y155" s="379"/>
    </row>
    <row r="156" spans="1:26" ht="14.1" hidden="1" customHeight="1">
      <c r="A156" s="267">
        <v>12</v>
      </c>
      <c r="B156" s="376" t="s">
        <v>673</v>
      </c>
      <c r="C156" s="365" t="s">
        <v>668</v>
      </c>
      <c r="D156" s="365"/>
      <c r="E156" s="365"/>
      <c r="F156" s="365"/>
      <c r="G156" s="270"/>
      <c r="H156" s="270"/>
      <c r="I156" s="340"/>
      <c r="J156" s="290"/>
      <c r="K156" s="290"/>
      <c r="L156" s="290"/>
      <c r="M156" s="290"/>
      <c r="N156" s="290"/>
      <c r="O156" s="290"/>
      <c r="P156" s="290" t="e">
        <f>L156+#REF!</f>
        <v>#REF!</v>
      </c>
      <c r="Q156" s="290" t="e">
        <f>M156+#REF!</f>
        <v>#REF!</v>
      </c>
      <c r="R156" s="290">
        <v>5000</v>
      </c>
      <c r="S156" s="290">
        <v>5000</v>
      </c>
      <c r="T156" s="290"/>
      <c r="U156" s="290"/>
      <c r="V156" s="290"/>
      <c r="W156" s="290"/>
      <c r="X156" s="323" t="e">
        <f t="shared" ref="X156:X187" si="73">+W156/T156*100</f>
        <v>#DIV/0!</v>
      </c>
      <c r="Y156" s="368"/>
    </row>
    <row r="157" spans="1:26" ht="60" hidden="1">
      <c r="A157" s="267">
        <v>14</v>
      </c>
      <c r="B157" s="376" t="s">
        <v>674</v>
      </c>
      <c r="C157" s="365" t="s">
        <v>668</v>
      </c>
      <c r="D157" s="365"/>
      <c r="E157" s="365"/>
      <c r="F157" s="365"/>
      <c r="G157" s="270"/>
      <c r="H157" s="270"/>
      <c r="I157" s="340"/>
      <c r="J157" s="290"/>
      <c r="K157" s="290"/>
      <c r="L157" s="290"/>
      <c r="M157" s="290"/>
      <c r="N157" s="290"/>
      <c r="O157" s="290"/>
      <c r="P157" s="290" t="e">
        <f>L157+#REF!</f>
        <v>#REF!</v>
      </c>
      <c r="Q157" s="290" t="e">
        <f>M157+#REF!</f>
        <v>#REF!</v>
      </c>
      <c r="R157" s="290">
        <v>3000</v>
      </c>
      <c r="S157" s="290">
        <f>R157</f>
        <v>3000</v>
      </c>
      <c r="T157" s="290"/>
      <c r="U157" s="290"/>
      <c r="V157" s="290"/>
      <c r="W157" s="290"/>
      <c r="X157" s="323" t="e">
        <f t="shared" si="73"/>
        <v>#DIV/0!</v>
      </c>
      <c r="Y157" s="368" t="s">
        <v>675</v>
      </c>
    </row>
    <row r="158" spans="1:26" ht="14.1" hidden="1" customHeight="1">
      <c r="A158" s="267">
        <v>15</v>
      </c>
      <c r="B158" s="376" t="s">
        <v>676</v>
      </c>
      <c r="C158" s="365" t="s">
        <v>668</v>
      </c>
      <c r="D158" s="365"/>
      <c r="E158" s="365"/>
      <c r="F158" s="365"/>
      <c r="G158" s="270"/>
      <c r="H158" s="270"/>
      <c r="I158" s="340"/>
      <c r="J158" s="290"/>
      <c r="K158" s="290"/>
      <c r="L158" s="290"/>
      <c r="M158" s="290"/>
      <c r="N158" s="290"/>
      <c r="O158" s="290"/>
      <c r="P158" s="290" t="e">
        <f>L158+#REF!</f>
        <v>#REF!</v>
      </c>
      <c r="Q158" s="290" t="e">
        <f>M158+#REF!</f>
        <v>#REF!</v>
      </c>
      <c r="R158" s="290">
        <v>3500</v>
      </c>
      <c r="S158" s="290">
        <f>R158</f>
        <v>3500</v>
      </c>
      <c r="T158" s="290"/>
      <c r="U158" s="290"/>
      <c r="V158" s="290"/>
      <c r="W158" s="290"/>
      <c r="X158" s="323" t="e">
        <f t="shared" si="73"/>
        <v>#DIV/0!</v>
      </c>
      <c r="Y158" s="368"/>
    </row>
    <row r="159" spans="1:26" ht="28.15" hidden="1" customHeight="1">
      <c r="A159" s="267">
        <v>17</v>
      </c>
      <c r="B159" s="451" t="s">
        <v>677</v>
      </c>
      <c r="C159" s="365" t="s">
        <v>668</v>
      </c>
      <c r="D159" s="365"/>
      <c r="E159" s="365"/>
      <c r="F159" s="365"/>
      <c r="G159" s="270"/>
      <c r="H159" s="270" t="s">
        <v>605</v>
      </c>
      <c r="I159" s="340"/>
      <c r="J159" s="290"/>
      <c r="K159" s="290" t="s">
        <v>481</v>
      </c>
      <c r="L159" s="290"/>
      <c r="M159" s="290"/>
      <c r="N159" s="290"/>
      <c r="O159" s="290"/>
      <c r="P159" s="290" t="e">
        <f>L159+#REF!</f>
        <v>#REF!</v>
      </c>
      <c r="Q159" s="290" t="e">
        <f>M159+#REF!</f>
        <v>#REF!</v>
      </c>
      <c r="R159" s="290"/>
      <c r="S159" s="290"/>
      <c r="T159" s="290"/>
      <c r="U159" s="290"/>
      <c r="V159" s="290"/>
      <c r="W159" s="290"/>
      <c r="X159" s="323" t="e">
        <f t="shared" si="73"/>
        <v>#DIV/0!</v>
      </c>
      <c r="Y159" s="368"/>
    </row>
    <row r="160" spans="1:26" ht="14.1" hidden="1" customHeight="1">
      <c r="A160" s="267"/>
      <c r="B160" s="376"/>
      <c r="C160" s="365"/>
      <c r="D160" s="365"/>
      <c r="E160" s="365"/>
      <c r="F160" s="365"/>
      <c r="G160" s="270" t="s">
        <v>481</v>
      </c>
      <c r="H160" s="270"/>
      <c r="I160" s="340"/>
      <c r="J160" s="290"/>
      <c r="K160" s="290"/>
      <c r="L160" s="290"/>
      <c r="M160" s="290"/>
      <c r="N160" s="290"/>
      <c r="O160" s="290"/>
      <c r="P160" s="290"/>
      <c r="Q160" s="290"/>
      <c r="R160" s="290"/>
      <c r="S160" s="290"/>
      <c r="T160" s="290"/>
      <c r="U160" s="290"/>
      <c r="V160" s="290"/>
      <c r="W160" s="290"/>
      <c r="X160" s="323" t="e">
        <f t="shared" si="73"/>
        <v>#DIV/0!</v>
      </c>
      <c r="Y160" s="368"/>
    </row>
    <row r="161" spans="1:26" s="309" customFormat="1" ht="21.2" hidden="1" customHeight="1">
      <c r="A161" s="351"/>
      <c r="B161" s="305" t="s">
        <v>503</v>
      </c>
      <c r="C161" s="306"/>
      <c r="D161" s="306"/>
      <c r="E161" s="306"/>
      <c r="F161" s="306"/>
      <c r="G161" s="306"/>
      <c r="H161" s="306"/>
      <c r="I161" s="308"/>
      <c r="J161" s="292"/>
      <c r="K161" s="292"/>
      <c r="L161" s="292"/>
      <c r="M161" s="292"/>
      <c r="N161" s="292"/>
      <c r="O161" s="292"/>
      <c r="P161" s="290"/>
      <c r="Q161" s="290"/>
      <c r="R161" s="292"/>
      <c r="S161" s="292"/>
      <c r="T161" s="292">
        <v>25819</v>
      </c>
      <c r="U161" s="292"/>
      <c r="V161" s="292"/>
      <c r="W161" s="292"/>
      <c r="X161" s="323">
        <f t="shared" si="73"/>
        <v>0</v>
      </c>
      <c r="Y161" s="373"/>
    </row>
    <row r="162" spans="1:26" s="344" customFormat="1" ht="33.6" hidden="1" customHeight="1">
      <c r="A162" s="351" t="s">
        <v>123</v>
      </c>
      <c r="B162" s="352" t="s">
        <v>365</v>
      </c>
      <c r="C162" s="306"/>
      <c r="D162" s="306"/>
      <c r="E162" s="306"/>
      <c r="F162" s="306"/>
      <c r="G162" s="312"/>
      <c r="H162" s="306"/>
      <c r="I162" s="308"/>
      <c r="J162" s="292">
        <f t="shared" ref="J162:W162" si="74">J163+J168+J176</f>
        <v>433838</v>
      </c>
      <c r="K162" s="292">
        <f t="shared" si="74"/>
        <v>100477</v>
      </c>
      <c r="L162" s="292">
        <f t="shared" si="74"/>
        <v>217569</v>
      </c>
      <c r="M162" s="292">
        <f t="shared" si="74"/>
        <v>0</v>
      </c>
      <c r="N162" s="292">
        <f t="shared" si="74"/>
        <v>0</v>
      </c>
      <c r="O162" s="292">
        <f t="shared" si="74"/>
        <v>0</v>
      </c>
      <c r="P162" s="292" t="e">
        <f t="shared" si="74"/>
        <v>#REF!</v>
      </c>
      <c r="Q162" s="292" t="e">
        <f t="shared" si="74"/>
        <v>#REF!</v>
      </c>
      <c r="R162" s="292">
        <f t="shared" si="74"/>
        <v>160477</v>
      </c>
      <c r="S162" s="292">
        <f t="shared" si="74"/>
        <v>100477</v>
      </c>
      <c r="T162" s="292" t="e">
        <f t="shared" si="74"/>
        <v>#REF!</v>
      </c>
      <c r="U162" s="292">
        <f t="shared" si="74"/>
        <v>7981</v>
      </c>
      <c r="V162" s="323" t="e">
        <f>+U162/T162*100</f>
        <v>#REF!</v>
      </c>
      <c r="W162" s="292" t="e">
        <f t="shared" si="74"/>
        <v>#REF!</v>
      </c>
      <c r="X162" s="323" t="e">
        <f t="shared" si="73"/>
        <v>#REF!</v>
      </c>
      <c r="Y162" s="373"/>
      <c r="Z162" s="309"/>
    </row>
    <row r="163" spans="1:26" s="344" customFormat="1" ht="38.25" hidden="1" customHeight="1">
      <c r="A163" s="304" t="s">
        <v>13</v>
      </c>
      <c r="B163" s="311" t="s">
        <v>678</v>
      </c>
      <c r="C163" s="306"/>
      <c r="D163" s="306"/>
      <c r="E163" s="306"/>
      <c r="F163" s="306"/>
      <c r="G163" s="306"/>
      <c r="H163" s="306"/>
      <c r="I163" s="308"/>
      <c r="J163" s="292">
        <f>J164</f>
        <v>44178</v>
      </c>
      <c r="K163" s="292">
        <f t="shared" ref="K163:W164" si="75">K164</f>
        <v>6117</v>
      </c>
      <c r="L163" s="292">
        <f t="shared" si="75"/>
        <v>0</v>
      </c>
      <c r="M163" s="292">
        <f t="shared" si="75"/>
        <v>0</v>
      </c>
      <c r="N163" s="292">
        <f t="shared" si="75"/>
        <v>0</v>
      </c>
      <c r="O163" s="292">
        <f t="shared" si="75"/>
        <v>0</v>
      </c>
      <c r="P163" s="292">
        <f t="shared" si="75"/>
        <v>0</v>
      </c>
      <c r="Q163" s="292">
        <f t="shared" si="75"/>
        <v>0</v>
      </c>
      <c r="R163" s="292">
        <f t="shared" si="75"/>
        <v>6117</v>
      </c>
      <c r="S163" s="292">
        <f t="shared" si="75"/>
        <v>6117</v>
      </c>
      <c r="T163" s="292" t="e">
        <f t="shared" si="75"/>
        <v>#REF!</v>
      </c>
      <c r="U163" s="292">
        <f t="shared" si="75"/>
        <v>2946</v>
      </c>
      <c r="V163" s="323" t="e">
        <f>+U163/T163*100</f>
        <v>#REF!</v>
      </c>
      <c r="W163" s="292" t="e">
        <f t="shared" si="75"/>
        <v>#REF!</v>
      </c>
      <c r="X163" s="323" t="e">
        <f t="shared" si="73"/>
        <v>#REF!</v>
      </c>
      <c r="Y163" s="306"/>
      <c r="Z163" s="309"/>
    </row>
    <row r="164" spans="1:26" s="309" customFormat="1" ht="38.25" hidden="1" customHeight="1">
      <c r="A164" s="391" t="s">
        <v>20</v>
      </c>
      <c r="B164" s="313" t="s">
        <v>272</v>
      </c>
      <c r="C164" s="306"/>
      <c r="D164" s="306"/>
      <c r="E164" s="306"/>
      <c r="F164" s="306"/>
      <c r="G164" s="306"/>
      <c r="H164" s="306"/>
      <c r="I164" s="308"/>
      <c r="J164" s="292">
        <f>J165</f>
        <v>44178</v>
      </c>
      <c r="K164" s="292">
        <f t="shared" si="75"/>
        <v>6117</v>
      </c>
      <c r="L164" s="292">
        <f t="shared" si="75"/>
        <v>0</v>
      </c>
      <c r="M164" s="292">
        <f t="shared" si="75"/>
        <v>0</v>
      </c>
      <c r="N164" s="292">
        <f t="shared" si="75"/>
        <v>0</v>
      </c>
      <c r="O164" s="292">
        <f t="shared" si="75"/>
        <v>0</v>
      </c>
      <c r="P164" s="292">
        <f t="shared" si="75"/>
        <v>0</v>
      </c>
      <c r="Q164" s="292">
        <f t="shared" si="75"/>
        <v>0</v>
      </c>
      <c r="R164" s="292">
        <f t="shared" si="75"/>
        <v>6117</v>
      </c>
      <c r="S164" s="292">
        <f t="shared" si="75"/>
        <v>6117</v>
      </c>
      <c r="T164" s="292" t="e">
        <f t="shared" si="75"/>
        <v>#REF!</v>
      </c>
      <c r="U164" s="292">
        <f t="shared" si="75"/>
        <v>2946</v>
      </c>
      <c r="V164" s="323" t="e">
        <f>+U164/T164*100</f>
        <v>#REF!</v>
      </c>
      <c r="W164" s="292" t="e">
        <f t="shared" si="75"/>
        <v>#REF!</v>
      </c>
      <c r="X164" s="323" t="e">
        <f t="shared" si="73"/>
        <v>#REF!</v>
      </c>
      <c r="Y164" s="306"/>
    </row>
    <row r="165" spans="1:26" s="369" customFormat="1" ht="47.45" hidden="1" customHeight="1">
      <c r="A165" s="392" t="s">
        <v>36</v>
      </c>
      <c r="B165" s="452" t="s">
        <v>679</v>
      </c>
      <c r="C165" s="453"/>
      <c r="D165" s="453"/>
      <c r="E165" s="453" t="s">
        <v>680</v>
      </c>
      <c r="F165" s="453">
        <v>7247262</v>
      </c>
      <c r="G165" s="270"/>
      <c r="H165" s="270" t="s">
        <v>681</v>
      </c>
      <c r="I165" s="454" t="s">
        <v>682</v>
      </c>
      <c r="J165" s="366">
        <v>44178</v>
      </c>
      <c r="K165" s="366">
        <v>6117</v>
      </c>
      <c r="L165" s="290"/>
      <c r="M165" s="290"/>
      <c r="N165" s="290"/>
      <c r="O165" s="290"/>
      <c r="P165" s="290"/>
      <c r="Q165" s="290"/>
      <c r="R165" s="290">
        <f>S165</f>
        <v>6117</v>
      </c>
      <c r="S165" s="290">
        <v>6117</v>
      </c>
      <c r="T165" s="290" t="e">
        <f>S165-#REF!</f>
        <v>#REF!</v>
      </c>
      <c r="U165" s="290">
        <v>2946</v>
      </c>
      <c r="V165" s="372" t="e">
        <f>+U165/T165*100</f>
        <v>#REF!</v>
      </c>
      <c r="W165" s="290" t="e">
        <f>+T165</f>
        <v>#REF!</v>
      </c>
      <c r="X165" s="323" t="e">
        <f t="shared" si="73"/>
        <v>#REF!</v>
      </c>
      <c r="Y165" s="374"/>
      <c r="Z165" s="274" t="e">
        <f>T165</f>
        <v>#REF!</v>
      </c>
    </row>
    <row r="166" spans="1:26" ht="56.1" hidden="1" customHeight="1">
      <c r="A166" s="392" t="s">
        <v>23</v>
      </c>
      <c r="B166" s="413" t="s">
        <v>683</v>
      </c>
      <c r="C166" s="453"/>
      <c r="D166" s="453"/>
      <c r="E166" s="453"/>
      <c r="F166" s="453"/>
      <c r="G166" s="270"/>
      <c r="H166" s="270"/>
      <c r="I166" s="340" t="s">
        <v>684</v>
      </c>
      <c r="J166" s="290">
        <v>39500</v>
      </c>
      <c r="K166" s="290">
        <v>2928</v>
      </c>
      <c r="L166" s="290"/>
      <c r="M166" s="290"/>
      <c r="N166" s="290"/>
      <c r="O166" s="290"/>
      <c r="P166" s="290" t="e">
        <f>L166+#REF!</f>
        <v>#REF!</v>
      </c>
      <c r="Q166" s="290" t="e">
        <f>M166+#REF!</f>
        <v>#REF!</v>
      </c>
      <c r="R166" s="290">
        <v>2928</v>
      </c>
      <c r="S166" s="290">
        <v>2928</v>
      </c>
      <c r="T166" s="348"/>
      <c r="U166" s="348"/>
      <c r="V166" s="348"/>
      <c r="W166" s="348"/>
      <c r="X166" s="323" t="e">
        <f t="shared" si="73"/>
        <v>#DIV/0!</v>
      </c>
      <c r="Y166" s="374" t="s">
        <v>685</v>
      </c>
    </row>
    <row r="167" spans="1:26" ht="28.15" hidden="1" customHeight="1">
      <c r="A167" s="412">
        <v>3</v>
      </c>
      <c r="B167" s="455" t="s">
        <v>686</v>
      </c>
      <c r="C167" s="453" t="s">
        <v>687</v>
      </c>
      <c r="D167" s="453"/>
      <c r="E167" s="453"/>
      <c r="F167" s="453"/>
      <c r="G167" s="270"/>
      <c r="H167" s="270"/>
      <c r="I167" s="340" t="s">
        <v>688</v>
      </c>
      <c r="J167" s="290">
        <v>2850</v>
      </c>
      <c r="K167" s="290">
        <v>984.90000000000009</v>
      </c>
      <c r="L167" s="290">
        <v>0</v>
      </c>
      <c r="M167" s="290">
        <v>0</v>
      </c>
      <c r="N167" s="290">
        <v>0</v>
      </c>
      <c r="O167" s="290">
        <v>0</v>
      </c>
      <c r="P167" s="290" t="e">
        <f>L167+#REF!</f>
        <v>#REF!</v>
      </c>
      <c r="Q167" s="290" t="e">
        <f>M167+#REF!</f>
        <v>#REF!</v>
      </c>
      <c r="R167" s="290">
        <v>2850</v>
      </c>
      <c r="S167" s="290">
        <v>984.90000000000009</v>
      </c>
      <c r="T167" s="290"/>
      <c r="U167" s="290"/>
      <c r="V167" s="290"/>
      <c r="W167" s="290"/>
      <c r="X167" s="323" t="e">
        <f t="shared" si="73"/>
        <v>#DIV/0!</v>
      </c>
      <c r="Y167" s="374"/>
    </row>
    <row r="168" spans="1:26" s="309" customFormat="1" ht="40.700000000000003" hidden="1" customHeight="1">
      <c r="A168" s="433" t="s">
        <v>15</v>
      </c>
      <c r="B168" s="355" t="s">
        <v>565</v>
      </c>
      <c r="C168" s="347"/>
      <c r="D168" s="347"/>
      <c r="E168" s="347"/>
      <c r="F168" s="347"/>
      <c r="G168" s="347"/>
      <c r="H168" s="347"/>
      <c r="I168" s="357"/>
      <c r="J168" s="358">
        <f>J169</f>
        <v>34360</v>
      </c>
      <c r="K168" s="358">
        <f t="shared" ref="K168:W168" si="76">K169</f>
        <v>34360</v>
      </c>
      <c r="L168" s="358">
        <f t="shared" si="76"/>
        <v>0</v>
      </c>
      <c r="M168" s="358">
        <f t="shared" si="76"/>
        <v>0</v>
      </c>
      <c r="N168" s="358">
        <f t="shared" si="76"/>
        <v>0</v>
      </c>
      <c r="O168" s="358">
        <f t="shared" si="76"/>
        <v>0</v>
      </c>
      <c r="P168" s="358" t="e">
        <f t="shared" si="76"/>
        <v>#REF!</v>
      </c>
      <c r="Q168" s="358" t="e">
        <f t="shared" si="76"/>
        <v>#REF!</v>
      </c>
      <c r="R168" s="358">
        <f t="shared" si="76"/>
        <v>34360</v>
      </c>
      <c r="S168" s="358">
        <f t="shared" si="76"/>
        <v>34360</v>
      </c>
      <c r="T168" s="292" t="e">
        <f t="shared" si="76"/>
        <v>#REF!</v>
      </c>
      <c r="U168" s="292">
        <f t="shared" si="76"/>
        <v>5035</v>
      </c>
      <c r="V168" s="323" t="e">
        <f t="shared" ref="V168:V177" si="77">+U168/T168*100</f>
        <v>#REF!</v>
      </c>
      <c r="W168" s="292" t="e">
        <f t="shared" si="76"/>
        <v>#REF!</v>
      </c>
      <c r="X168" s="323" t="e">
        <f t="shared" si="73"/>
        <v>#REF!</v>
      </c>
      <c r="Y168" s="347"/>
    </row>
    <row r="169" spans="1:26" s="361" customFormat="1" ht="29.25" hidden="1" customHeight="1">
      <c r="A169" s="391" t="s">
        <v>20</v>
      </c>
      <c r="B169" s="313" t="s">
        <v>379</v>
      </c>
      <c r="C169" s="359"/>
      <c r="D169" s="359"/>
      <c r="E169" s="359"/>
      <c r="F169" s="359"/>
      <c r="G169" s="359"/>
      <c r="H169" s="359"/>
      <c r="I169" s="360"/>
      <c r="J169" s="401">
        <f t="shared" ref="J169:T169" si="78">SUM(J170:J175)</f>
        <v>34360</v>
      </c>
      <c r="K169" s="401">
        <f t="shared" si="78"/>
        <v>34360</v>
      </c>
      <c r="L169" s="401">
        <f t="shared" si="78"/>
        <v>0</v>
      </c>
      <c r="M169" s="401">
        <f t="shared" si="78"/>
        <v>0</v>
      </c>
      <c r="N169" s="401">
        <f t="shared" si="78"/>
        <v>0</v>
      </c>
      <c r="O169" s="401">
        <f t="shared" si="78"/>
        <v>0</v>
      </c>
      <c r="P169" s="401" t="e">
        <f t="shared" si="78"/>
        <v>#REF!</v>
      </c>
      <c r="Q169" s="401" t="e">
        <f t="shared" si="78"/>
        <v>#REF!</v>
      </c>
      <c r="R169" s="401">
        <f t="shared" si="78"/>
        <v>34360</v>
      </c>
      <c r="S169" s="401">
        <f t="shared" si="78"/>
        <v>34360</v>
      </c>
      <c r="T169" s="401" t="e">
        <f t="shared" si="78"/>
        <v>#REF!</v>
      </c>
      <c r="U169" s="401">
        <f t="shared" ref="U169:W169" si="79">SUM(U170:U175)</f>
        <v>5035</v>
      </c>
      <c r="V169" s="323" t="e">
        <f t="shared" si="77"/>
        <v>#REF!</v>
      </c>
      <c r="W169" s="401" t="e">
        <f t="shared" si="79"/>
        <v>#REF!</v>
      </c>
      <c r="X169" s="323" t="e">
        <f t="shared" si="73"/>
        <v>#REF!</v>
      </c>
      <c r="Y169" s="359"/>
    </row>
    <row r="170" spans="1:26" s="280" customFormat="1" ht="44.45" hidden="1" customHeight="1">
      <c r="A170" s="412">
        <v>1</v>
      </c>
      <c r="B170" s="393" t="s">
        <v>689</v>
      </c>
      <c r="C170" s="453" t="s">
        <v>687</v>
      </c>
      <c r="D170" s="453"/>
      <c r="E170" s="453" t="s">
        <v>680</v>
      </c>
      <c r="F170" s="453"/>
      <c r="G170" s="377"/>
      <c r="H170" s="270" t="s">
        <v>523</v>
      </c>
      <c r="I170" s="289" t="s">
        <v>690</v>
      </c>
      <c r="J170" s="290">
        <v>3160</v>
      </c>
      <c r="K170" s="290">
        <v>3160</v>
      </c>
      <c r="L170" s="290"/>
      <c r="M170" s="290"/>
      <c r="N170" s="290"/>
      <c r="O170" s="290"/>
      <c r="P170" s="290" t="e">
        <f>L170+#REF!</f>
        <v>#REF!</v>
      </c>
      <c r="Q170" s="290" t="e">
        <f>M170+#REF!</f>
        <v>#REF!</v>
      </c>
      <c r="R170" s="290">
        <f t="shared" ref="R170:R174" si="80">S170</f>
        <v>3160</v>
      </c>
      <c r="S170" s="290">
        <v>3160</v>
      </c>
      <c r="T170" s="290">
        <v>857</v>
      </c>
      <c r="U170" s="290">
        <v>567</v>
      </c>
      <c r="V170" s="372">
        <f t="shared" si="77"/>
        <v>66.161026837806304</v>
      </c>
      <c r="W170" s="290">
        <f t="shared" ref="W170:W175" si="81">+T170</f>
        <v>857</v>
      </c>
      <c r="X170" s="323">
        <f t="shared" si="73"/>
        <v>100</v>
      </c>
      <c r="Y170" s="368" t="s">
        <v>513</v>
      </c>
      <c r="Z170" s="339"/>
    </row>
    <row r="171" spans="1:26" s="280" customFormat="1" ht="50.45" hidden="1" customHeight="1">
      <c r="A171" s="412">
        <v>2</v>
      </c>
      <c r="B171" s="393" t="s">
        <v>691</v>
      </c>
      <c r="C171" s="453" t="s">
        <v>687</v>
      </c>
      <c r="D171" s="453"/>
      <c r="E171" s="453" t="s">
        <v>680</v>
      </c>
      <c r="F171" s="453"/>
      <c r="G171" s="377"/>
      <c r="H171" s="270" t="s">
        <v>575</v>
      </c>
      <c r="I171" s="289" t="s">
        <v>692</v>
      </c>
      <c r="J171" s="290">
        <v>7000</v>
      </c>
      <c r="K171" s="290">
        <v>7000</v>
      </c>
      <c r="L171" s="290"/>
      <c r="M171" s="290"/>
      <c r="N171" s="290"/>
      <c r="O171" s="290"/>
      <c r="P171" s="290" t="e">
        <f>L171+#REF!</f>
        <v>#REF!</v>
      </c>
      <c r="Q171" s="290" t="e">
        <f>M171+#REF!</f>
        <v>#REF!</v>
      </c>
      <c r="R171" s="290">
        <f t="shared" si="80"/>
        <v>7000</v>
      </c>
      <c r="S171" s="290">
        <v>7000</v>
      </c>
      <c r="T171" s="290">
        <v>500</v>
      </c>
      <c r="U171" s="290">
        <v>39</v>
      </c>
      <c r="V171" s="372">
        <f t="shared" si="77"/>
        <v>7.8</v>
      </c>
      <c r="W171" s="290">
        <f t="shared" si="81"/>
        <v>500</v>
      </c>
      <c r="X171" s="323">
        <f t="shared" si="73"/>
        <v>100</v>
      </c>
      <c r="Y171" s="368" t="s">
        <v>513</v>
      </c>
      <c r="Z171" s="339">
        <f>T171</f>
        <v>500</v>
      </c>
    </row>
    <row r="172" spans="1:26" s="280" customFormat="1" ht="48.2" hidden="1" customHeight="1">
      <c r="A172" s="412">
        <v>3</v>
      </c>
      <c r="B172" s="414" t="s">
        <v>693</v>
      </c>
      <c r="C172" s="453" t="s">
        <v>687</v>
      </c>
      <c r="D172" s="453"/>
      <c r="E172" s="453" t="s">
        <v>680</v>
      </c>
      <c r="F172" s="453"/>
      <c r="G172" s="377"/>
      <c r="H172" s="270" t="s">
        <v>575</v>
      </c>
      <c r="I172" s="289" t="s">
        <v>694</v>
      </c>
      <c r="J172" s="290">
        <v>6000</v>
      </c>
      <c r="K172" s="290">
        <v>6000</v>
      </c>
      <c r="L172" s="290"/>
      <c r="M172" s="290"/>
      <c r="N172" s="290"/>
      <c r="O172" s="290"/>
      <c r="P172" s="290" t="e">
        <f>L172+#REF!</f>
        <v>#REF!</v>
      </c>
      <c r="Q172" s="290" t="e">
        <f>M172+#REF!</f>
        <v>#REF!</v>
      </c>
      <c r="R172" s="290">
        <f t="shared" si="80"/>
        <v>6000</v>
      </c>
      <c r="S172" s="290">
        <v>6000</v>
      </c>
      <c r="T172" s="290">
        <v>400</v>
      </c>
      <c r="U172" s="290">
        <v>301</v>
      </c>
      <c r="V172" s="372">
        <f t="shared" si="77"/>
        <v>75.25</v>
      </c>
      <c r="W172" s="290">
        <f t="shared" si="81"/>
        <v>400</v>
      </c>
      <c r="X172" s="323">
        <f t="shared" si="73"/>
        <v>100</v>
      </c>
      <c r="Y172" s="368" t="s">
        <v>513</v>
      </c>
      <c r="Z172" s="339">
        <f>T172</f>
        <v>400</v>
      </c>
    </row>
    <row r="173" spans="1:26" s="280" customFormat="1" ht="49.7" hidden="1" customHeight="1">
      <c r="A173" s="412">
        <v>4</v>
      </c>
      <c r="B173" s="456" t="s">
        <v>695</v>
      </c>
      <c r="C173" s="453" t="s">
        <v>687</v>
      </c>
      <c r="D173" s="453"/>
      <c r="E173" s="453" t="s">
        <v>583</v>
      </c>
      <c r="F173" s="453"/>
      <c r="G173" s="377"/>
      <c r="H173" s="270" t="s">
        <v>575</v>
      </c>
      <c r="I173" s="289" t="s">
        <v>696</v>
      </c>
      <c r="J173" s="290">
        <v>8000</v>
      </c>
      <c r="K173" s="290">
        <v>8000</v>
      </c>
      <c r="L173" s="290"/>
      <c r="M173" s="290"/>
      <c r="N173" s="290"/>
      <c r="O173" s="290"/>
      <c r="P173" s="290" t="e">
        <f>L173+#REF!</f>
        <v>#REF!</v>
      </c>
      <c r="Q173" s="290" t="e">
        <f>M173+#REF!</f>
        <v>#REF!</v>
      </c>
      <c r="R173" s="290">
        <f t="shared" si="80"/>
        <v>8000</v>
      </c>
      <c r="S173" s="290">
        <v>8000</v>
      </c>
      <c r="T173" s="290" t="e">
        <f>S173-#REF!</f>
        <v>#REF!</v>
      </c>
      <c r="U173" s="290">
        <v>501</v>
      </c>
      <c r="V173" s="372" t="e">
        <f t="shared" si="77"/>
        <v>#REF!</v>
      </c>
      <c r="W173" s="290" t="e">
        <f t="shared" si="81"/>
        <v>#REF!</v>
      </c>
      <c r="X173" s="323" t="e">
        <f t="shared" si="73"/>
        <v>#REF!</v>
      </c>
      <c r="Y173" s="368" t="s">
        <v>513</v>
      </c>
      <c r="Z173" s="339"/>
    </row>
    <row r="174" spans="1:26" s="280" customFormat="1" ht="44.1" hidden="1" customHeight="1">
      <c r="A174" s="412">
        <v>5</v>
      </c>
      <c r="B174" s="376" t="s">
        <v>697</v>
      </c>
      <c r="C174" s="453" t="s">
        <v>687</v>
      </c>
      <c r="D174" s="453"/>
      <c r="E174" s="453" t="s">
        <v>680</v>
      </c>
      <c r="F174" s="453"/>
      <c r="G174" s="377"/>
      <c r="H174" s="270" t="s">
        <v>575</v>
      </c>
      <c r="I174" s="289" t="s">
        <v>698</v>
      </c>
      <c r="J174" s="290">
        <v>7500</v>
      </c>
      <c r="K174" s="290">
        <v>7500</v>
      </c>
      <c r="L174" s="290"/>
      <c r="M174" s="290"/>
      <c r="N174" s="290"/>
      <c r="O174" s="290"/>
      <c r="P174" s="290" t="e">
        <f>L174+#REF!</f>
        <v>#REF!</v>
      </c>
      <c r="Q174" s="290" t="e">
        <f>M174+#REF!</f>
        <v>#REF!</v>
      </c>
      <c r="R174" s="290">
        <f t="shared" si="80"/>
        <v>7500</v>
      </c>
      <c r="S174" s="290">
        <v>7500</v>
      </c>
      <c r="T174" s="290">
        <v>2782</v>
      </c>
      <c r="U174" s="290">
        <v>2248</v>
      </c>
      <c r="V174" s="372">
        <f t="shared" si="77"/>
        <v>80.80517613227893</v>
      </c>
      <c r="W174" s="290">
        <f t="shared" si="81"/>
        <v>2782</v>
      </c>
      <c r="X174" s="323">
        <f t="shared" si="73"/>
        <v>100</v>
      </c>
      <c r="Y174" s="368" t="s">
        <v>513</v>
      </c>
      <c r="Z174" s="339"/>
    </row>
    <row r="175" spans="1:26" s="280" customFormat="1" ht="42.6" hidden="1" customHeight="1">
      <c r="A175" s="412">
        <v>6</v>
      </c>
      <c r="B175" s="376" t="s">
        <v>699</v>
      </c>
      <c r="C175" s="453" t="s">
        <v>687</v>
      </c>
      <c r="D175" s="453"/>
      <c r="E175" s="453" t="s">
        <v>680</v>
      </c>
      <c r="F175" s="453"/>
      <c r="G175" s="377"/>
      <c r="H175" s="377"/>
      <c r="I175" s="457" t="s">
        <v>700</v>
      </c>
      <c r="J175" s="446">
        <v>2700</v>
      </c>
      <c r="K175" s="446">
        <f>J175</f>
        <v>2700</v>
      </c>
      <c r="L175" s="290"/>
      <c r="M175" s="290"/>
      <c r="N175" s="290"/>
      <c r="O175" s="290"/>
      <c r="P175" s="290" t="e">
        <f>L175+#REF!</f>
        <v>#REF!</v>
      </c>
      <c r="Q175" s="290" t="e">
        <f>M175+#REF!</f>
        <v>#REF!</v>
      </c>
      <c r="R175" s="290">
        <v>2700</v>
      </c>
      <c r="S175" s="290">
        <v>2700</v>
      </c>
      <c r="T175" s="290">
        <v>1750</v>
      </c>
      <c r="U175" s="290">
        <v>1379</v>
      </c>
      <c r="V175" s="372">
        <f t="shared" si="77"/>
        <v>78.8</v>
      </c>
      <c r="W175" s="290">
        <f t="shared" si="81"/>
        <v>1750</v>
      </c>
      <c r="X175" s="323">
        <f t="shared" si="73"/>
        <v>100</v>
      </c>
      <c r="Y175" s="329" t="s">
        <v>513</v>
      </c>
      <c r="Z175" s="339"/>
    </row>
    <row r="176" spans="1:26" s="362" customFormat="1" ht="29.45" hidden="1" customHeight="1">
      <c r="A176" s="304" t="s">
        <v>271</v>
      </c>
      <c r="B176" s="311" t="s">
        <v>531</v>
      </c>
      <c r="C176" s="458"/>
      <c r="D176" s="458"/>
      <c r="E176" s="458"/>
      <c r="F176" s="458"/>
      <c r="G176" s="359"/>
      <c r="H176" s="359"/>
      <c r="I176" s="294"/>
      <c r="J176" s="292">
        <f>J177</f>
        <v>355300</v>
      </c>
      <c r="K176" s="292">
        <f t="shared" ref="K176:W177" si="82">K177</f>
        <v>60000</v>
      </c>
      <c r="L176" s="292">
        <f t="shared" si="82"/>
        <v>217569</v>
      </c>
      <c r="M176" s="292">
        <f t="shared" si="82"/>
        <v>0</v>
      </c>
      <c r="N176" s="292">
        <f t="shared" si="82"/>
        <v>0</v>
      </c>
      <c r="O176" s="292">
        <f t="shared" si="82"/>
        <v>0</v>
      </c>
      <c r="P176" s="292" t="e">
        <f t="shared" si="82"/>
        <v>#REF!</v>
      </c>
      <c r="Q176" s="292" t="e">
        <f t="shared" si="82"/>
        <v>#REF!</v>
      </c>
      <c r="R176" s="292">
        <f t="shared" si="82"/>
        <v>120000</v>
      </c>
      <c r="S176" s="292">
        <f t="shared" si="82"/>
        <v>60000</v>
      </c>
      <c r="T176" s="292">
        <f t="shared" si="82"/>
        <v>14258</v>
      </c>
      <c r="U176" s="292">
        <f t="shared" si="82"/>
        <v>0</v>
      </c>
      <c r="V176" s="323">
        <f t="shared" si="77"/>
        <v>0</v>
      </c>
      <c r="W176" s="292">
        <f t="shared" si="82"/>
        <v>14258</v>
      </c>
      <c r="X176" s="323">
        <f t="shared" si="73"/>
        <v>100</v>
      </c>
      <c r="Y176" s="306"/>
      <c r="Z176" s="361"/>
    </row>
    <row r="177" spans="1:26" s="362" customFormat="1" ht="35.450000000000003" hidden="1" customHeight="1">
      <c r="A177" s="391" t="s">
        <v>20</v>
      </c>
      <c r="B177" s="313" t="s">
        <v>272</v>
      </c>
      <c r="C177" s="458"/>
      <c r="D177" s="458"/>
      <c r="E177" s="458"/>
      <c r="F177" s="458"/>
      <c r="G177" s="359"/>
      <c r="H177" s="359"/>
      <c r="I177" s="294"/>
      <c r="J177" s="292">
        <f>J178</f>
        <v>355300</v>
      </c>
      <c r="K177" s="292">
        <f t="shared" si="82"/>
        <v>60000</v>
      </c>
      <c r="L177" s="292">
        <f t="shared" si="82"/>
        <v>217569</v>
      </c>
      <c r="M177" s="292">
        <f t="shared" si="82"/>
        <v>0</v>
      </c>
      <c r="N177" s="292">
        <f t="shared" si="82"/>
        <v>0</v>
      </c>
      <c r="O177" s="292">
        <f t="shared" si="82"/>
        <v>0</v>
      </c>
      <c r="P177" s="292" t="e">
        <f t="shared" si="82"/>
        <v>#REF!</v>
      </c>
      <c r="Q177" s="292" t="e">
        <f t="shared" si="82"/>
        <v>#REF!</v>
      </c>
      <c r="R177" s="292">
        <f t="shared" si="82"/>
        <v>120000</v>
      </c>
      <c r="S177" s="292">
        <f t="shared" si="82"/>
        <v>60000</v>
      </c>
      <c r="T177" s="292">
        <f t="shared" si="82"/>
        <v>14258</v>
      </c>
      <c r="U177" s="292">
        <f t="shared" si="82"/>
        <v>0</v>
      </c>
      <c r="V177" s="323">
        <f t="shared" si="77"/>
        <v>0</v>
      </c>
      <c r="W177" s="292">
        <f t="shared" si="82"/>
        <v>14258</v>
      </c>
      <c r="X177" s="323">
        <f t="shared" si="73"/>
        <v>100</v>
      </c>
      <c r="Y177" s="306"/>
      <c r="Z177" s="361"/>
    </row>
    <row r="178" spans="1:26" s="369" customFormat="1" ht="71.45" hidden="1" customHeight="1">
      <c r="A178" s="412">
        <v>1</v>
      </c>
      <c r="B178" s="455" t="s">
        <v>701</v>
      </c>
      <c r="C178" s="453" t="s">
        <v>687</v>
      </c>
      <c r="D178" s="453"/>
      <c r="E178" s="453" t="s">
        <v>680</v>
      </c>
      <c r="F178" s="453"/>
      <c r="G178" s="270" t="s">
        <v>702</v>
      </c>
      <c r="H178" s="270" t="s">
        <v>703</v>
      </c>
      <c r="I178" s="340" t="s">
        <v>704</v>
      </c>
      <c r="J178" s="290">
        <v>355300</v>
      </c>
      <c r="K178" s="290">
        <v>60000</v>
      </c>
      <c r="L178" s="290">
        <v>217569</v>
      </c>
      <c r="M178" s="290"/>
      <c r="N178" s="290"/>
      <c r="O178" s="290"/>
      <c r="P178" s="290" t="e">
        <f>L178+#REF!</f>
        <v>#REF!</v>
      </c>
      <c r="Q178" s="290" t="e">
        <f>M178+#REF!</f>
        <v>#REF!</v>
      </c>
      <c r="R178" s="290">
        <v>120000</v>
      </c>
      <c r="S178" s="290">
        <v>60000</v>
      </c>
      <c r="T178" s="290">
        <v>14258</v>
      </c>
      <c r="U178" s="290"/>
      <c r="V178" s="290"/>
      <c r="W178" s="290">
        <f>+T178</f>
        <v>14258</v>
      </c>
      <c r="X178" s="323">
        <f t="shared" si="73"/>
        <v>100</v>
      </c>
      <c r="Y178" s="374" t="s">
        <v>705</v>
      </c>
      <c r="Z178" s="274"/>
    </row>
    <row r="179" spans="1:26" s="344" customFormat="1" ht="33.75" hidden="1" customHeight="1">
      <c r="A179" s="351" t="s">
        <v>125</v>
      </c>
      <c r="B179" s="352" t="s">
        <v>371</v>
      </c>
      <c r="C179" s="306"/>
      <c r="D179" s="306"/>
      <c r="E179" s="306"/>
      <c r="F179" s="306"/>
      <c r="G179" s="312"/>
      <c r="H179" s="306"/>
      <c r="I179" s="308"/>
      <c r="J179" s="292">
        <f>J180+J185+J190+J198</f>
        <v>180645</v>
      </c>
      <c r="K179" s="292">
        <f t="shared" ref="K179:W179" si="83">K180+K185+K190+K198</f>
        <v>116890</v>
      </c>
      <c r="L179" s="292">
        <f t="shared" si="83"/>
        <v>59404</v>
      </c>
      <c r="M179" s="292">
        <f t="shared" si="83"/>
        <v>0</v>
      </c>
      <c r="N179" s="292">
        <f t="shared" si="83"/>
        <v>57177</v>
      </c>
      <c r="O179" s="292">
        <f t="shared" si="83"/>
        <v>5200</v>
      </c>
      <c r="P179" s="292" t="e">
        <f t="shared" si="83"/>
        <v>#REF!</v>
      </c>
      <c r="Q179" s="292" t="e">
        <f t="shared" si="83"/>
        <v>#REF!</v>
      </c>
      <c r="R179" s="292">
        <f t="shared" si="83"/>
        <v>116510</v>
      </c>
      <c r="S179" s="292">
        <f t="shared" si="83"/>
        <v>116510</v>
      </c>
      <c r="T179" s="292" t="e">
        <f t="shared" si="83"/>
        <v>#REF!</v>
      </c>
      <c r="U179" s="292">
        <f t="shared" si="83"/>
        <v>19071</v>
      </c>
      <c r="V179" s="323" t="e">
        <f>+U179/T179*100</f>
        <v>#REF!</v>
      </c>
      <c r="W179" s="292" t="e">
        <f t="shared" si="83"/>
        <v>#REF!</v>
      </c>
      <c r="X179" s="323" t="e">
        <f t="shared" si="73"/>
        <v>#REF!</v>
      </c>
      <c r="Y179" s="373"/>
      <c r="Z179" s="309"/>
    </row>
    <row r="180" spans="1:26" s="344" customFormat="1" ht="32.25" hidden="1" customHeight="1">
      <c r="A180" s="304" t="s">
        <v>13</v>
      </c>
      <c r="B180" s="311" t="s">
        <v>505</v>
      </c>
      <c r="C180" s="306"/>
      <c r="D180" s="306"/>
      <c r="E180" s="306"/>
      <c r="F180" s="306"/>
      <c r="G180" s="306"/>
      <c r="H180" s="459"/>
      <c r="I180" s="308"/>
      <c r="J180" s="319">
        <f>J181</f>
        <v>85955</v>
      </c>
      <c r="K180" s="319">
        <f t="shared" ref="K180:W180" si="84">K181</f>
        <v>22200</v>
      </c>
      <c r="L180" s="319">
        <f t="shared" si="84"/>
        <v>59404</v>
      </c>
      <c r="M180" s="319">
        <f t="shared" si="84"/>
        <v>0</v>
      </c>
      <c r="N180" s="319">
        <f t="shared" si="84"/>
        <v>57177</v>
      </c>
      <c r="O180" s="319">
        <f t="shared" si="84"/>
        <v>5200</v>
      </c>
      <c r="P180" s="319" t="e">
        <f t="shared" si="84"/>
        <v>#REF!</v>
      </c>
      <c r="Q180" s="319" t="e">
        <f t="shared" si="84"/>
        <v>#REF!</v>
      </c>
      <c r="R180" s="319">
        <f t="shared" si="84"/>
        <v>26600</v>
      </c>
      <c r="S180" s="319">
        <f t="shared" si="84"/>
        <v>26600</v>
      </c>
      <c r="T180" s="319" t="e">
        <f t="shared" si="84"/>
        <v>#REF!</v>
      </c>
      <c r="U180" s="319">
        <f t="shared" si="84"/>
        <v>2371</v>
      </c>
      <c r="V180" s="323" t="e">
        <f>+U180/T180*100</f>
        <v>#REF!</v>
      </c>
      <c r="W180" s="319" t="e">
        <f t="shared" si="84"/>
        <v>#REF!</v>
      </c>
      <c r="X180" s="323" t="e">
        <f t="shared" si="73"/>
        <v>#REF!</v>
      </c>
      <c r="Y180" s="373"/>
      <c r="Z180" s="309"/>
    </row>
    <row r="181" spans="1:26" s="344" customFormat="1" ht="30.75" hidden="1" customHeight="1">
      <c r="A181" s="391" t="s">
        <v>20</v>
      </c>
      <c r="B181" s="313" t="s">
        <v>706</v>
      </c>
      <c r="C181" s="306"/>
      <c r="D181" s="306"/>
      <c r="E181" s="306"/>
      <c r="F181" s="306"/>
      <c r="G181" s="306"/>
      <c r="H181" s="459"/>
      <c r="I181" s="308"/>
      <c r="J181" s="319">
        <f>SUM(J182:J184)</f>
        <v>85955</v>
      </c>
      <c r="K181" s="319">
        <f t="shared" ref="K181:W181" si="85">SUM(K182:K184)</f>
        <v>22200</v>
      </c>
      <c r="L181" s="319">
        <f t="shared" si="85"/>
        <v>59404</v>
      </c>
      <c r="M181" s="319">
        <f t="shared" si="85"/>
        <v>0</v>
      </c>
      <c r="N181" s="319">
        <f t="shared" si="85"/>
        <v>57177</v>
      </c>
      <c r="O181" s="319">
        <f t="shared" si="85"/>
        <v>5200</v>
      </c>
      <c r="P181" s="319" t="e">
        <f t="shared" si="85"/>
        <v>#REF!</v>
      </c>
      <c r="Q181" s="319" t="e">
        <f t="shared" si="85"/>
        <v>#REF!</v>
      </c>
      <c r="R181" s="319">
        <f t="shared" si="85"/>
        <v>26600</v>
      </c>
      <c r="S181" s="319">
        <f t="shared" si="85"/>
        <v>26600</v>
      </c>
      <c r="T181" s="319" t="e">
        <f t="shared" si="85"/>
        <v>#REF!</v>
      </c>
      <c r="U181" s="319">
        <f t="shared" si="85"/>
        <v>2371</v>
      </c>
      <c r="V181" s="323" t="e">
        <f>+U181/T181*100</f>
        <v>#REF!</v>
      </c>
      <c r="W181" s="319" t="e">
        <f t="shared" si="85"/>
        <v>#REF!</v>
      </c>
      <c r="X181" s="323" t="e">
        <f t="shared" si="73"/>
        <v>#REF!</v>
      </c>
      <c r="Y181" s="373"/>
      <c r="Z181" s="309"/>
    </row>
    <row r="182" spans="1:26" s="369" customFormat="1" ht="41.1" hidden="1" customHeight="1">
      <c r="A182" s="412">
        <v>1</v>
      </c>
      <c r="B182" s="393" t="s">
        <v>707</v>
      </c>
      <c r="C182" s="270" t="s">
        <v>708</v>
      </c>
      <c r="D182" s="270"/>
      <c r="E182" s="453" t="s">
        <v>709</v>
      </c>
      <c r="F182" s="270"/>
      <c r="G182" s="270"/>
      <c r="H182" s="270"/>
      <c r="I182" s="340" t="s">
        <v>710</v>
      </c>
      <c r="J182" s="290">
        <v>61000</v>
      </c>
      <c r="K182" s="290">
        <v>10000</v>
      </c>
      <c r="L182" s="290">
        <v>47921</v>
      </c>
      <c r="M182" s="290"/>
      <c r="N182" s="290">
        <v>47921</v>
      </c>
      <c r="O182" s="290">
        <v>4200</v>
      </c>
      <c r="P182" s="290" t="e">
        <f>L182+#REF!</f>
        <v>#REF!</v>
      </c>
      <c r="Q182" s="290" t="e">
        <f>M182+#REF!</f>
        <v>#REF!</v>
      </c>
      <c r="R182" s="348">
        <v>10000</v>
      </c>
      <c r="S182" s="348">
        <v>10000</v>
      </c>
      <c r="T182" s="290"/>
      <c r="U182" s="290"/>
      <c r="V182" s="290"/>
      <c r="W182" s="290"/>
      <c r="X182" s="323" t="e">
        <f t="shared" si="73"/>
        <v>#DIV/0!</v>
      </c>
      <c r="Y182" s="368"/>
      <c r="Z182" s="274"/>
    </row>
    <row r="183" spans="1:26" s="369" customFormat="1" ht="45.75" hidden="1" customHeight="1">
      <c r="A183" s="412">
        <v>1</v>
      </c>
      <c r="B183" s="393" t="s">
        <v>711</v>
      </c>
      <c r="C183" s="270" t="s">
        <v>708</v>
      </c>
      <c r="D183" s="270"/>
      <c r="E183" s="453" t="s">
        <v>709</v>
      </c>
      <c r="F183" s="270"/>
      <c r="G183" s="270"/>
      <c r="H183" s="270"/>
      <c r="I183" s="340" t="s">
        <v>712</v>
      </c>
      <c r="J183" s="290">
        <v>13955</v>
      </c>
      <c r="K183" s="290">
        <v>5600</v>
      </c>
      <c r="L183" s="290">
        <v>11483</v>
      </c>
      <c r="M183" s="290"/>
      <c r="N183" s="290">
        <v>9256</v>
      </c>
      <c r="O183" s="290">
        <v>1000</v>
      </c>
      <c r="P183" s="290" t="e">
        <f>L183+#REF!</f>
        <v>#REF!</v>
      </c>
      <c r="Q183" s="290" t="e">
        <f>M183+#REF!</f>
        <v>#REF!</v>
      </c>
      <c r="R183" s="290">
        <v>5600</v>
      </c>
      <c r="S183" s="290">
        <v>5600</v>
      </c>
      <c r="T183" s="290" t="e">
        <f>S183-#REF!</f>
        <v>#REF!</v>
      </c>
      <c r="U183" s="290"/>
      <c r="V183" s="290"/>
      <c r="W183" s="290" t="e">
        <f>+T183</f>
        <v>#REF!</v>
      </c>
      <c r="X183" s="323" t="e">
        <f t="shared" si="73"/>
        <v>#REF!</v>
      </c>
      <c r="Y183" s="368" t="s">
        <v>513</v>
      </c>
      <c r="Z183" s="274"/>
    </row>
    <row r="184" spans="1:26" s="280" customFormat="1" ht="54" hidden="1" customHeight="1">
      <c r="A184" s="460">
        <v>2</v>
      </c>
      <c r="B184" s="461" t="s">
        <v>713</v>
      </c>
      <c r="C184" s="270" t="s">
        <v>708</v>
      </c>
      <c r="D184" s="270"/>
      <c r="E184" s="453" t="s">
        <v>709</v>
      </c>
      <c r="F184" s="270"/>
      <c r="G184" s="377"/>
      <c r="H184" s="377"/>
      <c r="I184" s="462" t="s">
        <v>714</v>
      </c>
      <c r="J184" s="290">
        <v>11000</v>
      </c>
      <c r="K184" s="290">
        <v>6600</v>
      </c>
      <c r="L184" s="290"/>
      <c r="M184" s="290"/>
      <c r="N184" s="290"/>
      <c r="O184" s="290"/>
      <c r="P184" s="290" t="e">
        <f>L184+#REF!</f>
        <v>#REF!</v>
      </c>
      <c r="Q184" s="290" t="e">
        <f>M184+#REF!</f>
        <v>#REF!</v>
      </c>
      <c r="R184" s="290">
        <v>11000</v>
      </c>
      <c r="S184" s="290">
        <v>11000</v>
      </c>
      <c r="T184" s="290">
        <f>4100-1500</f>
        <v>2600</v>
      </c>
      <c r="U184" s="290">
        <v>2371</v>
      </c>
      <c r="V184" s="372">
        <f t="shared" ref="V184:V189" si="86">+U184/T184*100</f>
        <v>91.192307692307693</v>
      </c>
      <c r="W184" s="290">
        <f>+T184</f>
        <v>2600</v>
      </c>
      <c r="X184" s="323">
        <f t="shared" si="73"/>
        <v>100</v>
      </c>
      <c r="Y184" s="368" t="s">
        <v>715</v>
      </c>
      <c r="Z184" s="339"/>
    </row>
    <row r="185" spans="1:26" s="309" customFormat="1" ht="33" hidden="1" customHeight="1">
      <c r="A185" s="433" t="s">
        <v>15</v>
      </c>
      <c r="B185" s="355" t="s">
        <v>565</v>
      </c>
      <c r="C185" s="347"/>
      <c r="D185" s="347"/>
      <c r="E185" s="347"/>
      <c r="F185" s="347"/>
      <c r="G185" s="347"/>
      <c r="H185" s="347"/>
      <c r="I185" s="357"/>
      <c r="J185" s="358">
        <f>J186</f>
        <v>29800</v>
      </c>
      <c r="K185" s="358">
        <f t="shared" ref="K185:W185" si="87">K186</f>
        <v>29800</v>
      </c>
      <c r="L185" s="358">
        <f t="shared" si="87"/>
        <v>0</v>
      </c>
      <c r="M185" s="358">
        <f t="shared" si="87"/>
        <v>0</v>
      </c>
      <c r="N185" s="358">
        <f t="shared" si="87"/>
        <v>0</v>
      </c>
      <c r="O185" s="358">
        <f t="shared" si="87"/>
        <v>0</v>
      </c>
      <c r="P185" s="358" t="e">
        <f t="shared" si="87"/>
        <v>#REF!</v>
      </c>
      <c r="Q185" s="358" t="e">
        <f t="shared" si="87"/>
        <v>#REF!</v>
      </c>
      <c r="R185" s="358">
        <f t="shared" si="87"/>
        <v>28020</v>
      </c>
      <c r="S185" s="358">
        <f t="shared" si="87"/>
        <v>28020</v>
      </c>
      <c r="T185" s="292">
        <f t="shared" si="87"/>
        <v>8600</v>
      </c>
      <c r="U185" s="292">
        <f t="shared" si="87"/>
        <v>7868</v>
      </c>
      <c r="V185" s="323">
        <f t="shared" si="86"/>
        <v>91.488372093023258</v>
      </c>
      <c r="W185" s="292">
        <f t="shared" si="87"/>
        <v>8600</v>
      </c>
      <c r="X185" s="323">
        <f t="shared" si="73"/>
        <v>100</v>
      </c>
      <c r="Y185" s="347"/>
    </row>
    <row r="186" spans="1:26" s="362" customFormat="1" ht="29.45" hidden="1" customHeight="1">
      <c r="A186" s="391" t="s">
        <v>20</v>
      </c>
      <c r="B186" s="463" t="s">
        <v>706</v>
      </c>
      <c r="C186" s="359"/>
      <c r="D186" s="359"/>
      <c r="E186" s="359"/>
      <c r="F186" s="359"/>
      <c r="G186" s="359"/>
      <c r="H186" s="359"/>
      <c r="I186" s="360"/>
      <c r="J186" s="401">
        <f>SUM(J187:J189)</f>
        <v>29800</v>
      </c>
      <c r="K186" s="401">
        <f t="shared" ref="K186:S186" si="88">SUM(K187:K189)</f>
        <v>29800</v>
      </c>
      <c r="L186" s="401">
        <f t="shared" si="88"/>
        <v>0</v>
      </c>
      <c r="M186" s="401">
        <f t="shared" si="88"/>
        <v>0</v>
      </c>
      <c r="N186" s="401">
        <f t="shared" si="88"/>
        <v>0</v>
      </c>
      <c r="O186" s="401">
        <f t="shared" si="88"/>
        <v>0</v>
      </c>
      <c r="P186" s="401" t="e">
        <f t="shared" si="88"/>
        <v>#REF!</v>
      </c>
      <c r="Q186" s="401" t="e">
        <f t="shared" si="88"/>
        <v>#REF!</v>
      </c>
      <c r="R186" s="401">
        <f t="shared" si="88"/>
        <v>28020</v>
      </c>
      <c r="S186" s="401">
        <f t="shared" si="88"/>
        <v>28020</v>
      </c>
      <c r="T186" s="401">
        <f>SUM(T187:T189)</f>
        <v>8600</v>
      </c>
      <c r="U186" s="401">
        <f t="shared" ref="U186:W186" si="89">SUM(U187:U189)</f>
        <v>7868</v>
      </c>
      <c r="V186" s="402">
        <f t="shared" si="86"/>
        <v>91.488372093023258</v>
      </c>
      <c r="W186" s="401">
        <f t="shared" si="89"/>
        <v>8600</v>
      </c>
      <c r="X186" s="323">
        <f t="shared" si="73"/>
        <v>100</v>
      </c>
      <c r="Y186" s="359"/>
      <c r="Z186" s="361"/>
    </row>
    <row r="187" spans="1:26" s="280" customFormat="1" ht="43.5" hidden="1" customHeight="1">
      <c r="A187" s="464">
        <v>1</v>
      </c>
      <c r="B187" s="451" t="s">
        <v>716</v>
      </c>
      <c r="C187" s="465" t="s">
        <v>708</v>
      </c>
      <c r="D187" s="465"/>
      <c r="E187" s="453" t="s">
        <v>709</v>
      </c>
      <c r="F187" s="465"/>
      <c r="G187" s="377"/>
      <c r="H187" s="329" t="s">
        <v>657</v>
      </c>
      <c r="I187" s="340" t="s">
        <v>717</v>
      </c>
      <c r="J187" s="348">
        <v>17800</v>
      </c>
      <c r="K187" s="348">
        <v>17800</v>
      </c>
      <c r="L187" s="290"/>
      <c r="M187" s="290"/>
      <c r="N187" s="290"/>
      <c r="O187" s="290"/>
      <c r="P187" s="290" t="e">
        <f>L187+#REF!</f>
        <v>#REF!</v>
      </c>
      <c r="Q187" s="290" t="e">
        <f>M187+#REF!</f>
        <v>#REF!</v>
      </c>
      <c r="R187" s="290">
        <v>16020</v>
      </c>
      <c r="S187" s="290">
        <v>16020</v>
      </c>
      <c r="T187" s="290">
        <v>4900</v>
      </c>
      <c r="U187" s="290">
        <v>4690</v>
      </c>
      <c r="V187" s="372">
        <f t="shared" si="86"/>
        <v>95.714285714285722</v>
      </c>
      <c r="W187" s="290">
        <f>+T187</f>
        <v>4900</v>
      </c>
      <c r="X187" s="323">
        <f t="shared" si="73"/>
        <v>100</v>
      </c>
      <c r="Y187" s="368" t="s">
        <v>513</v>
      </c>
      <c r="Z187" s="339"/>
    </row>
    <row r="188" spans="1:26" s="280" customFormat="1" ht="39.200000000000003" hidden="1" customHeight="1">
      <c r="A188" s="460">
        <v>2</v>
      </c>
      <c r="B188" s="466" t="s">
        <v>718</v>
      </c>
      <c r="C188" s="270" t="s">
        <v>708</v>
      </c>
      <c r="D188" s="270"/>
      <c r="E188" s="453" t="s">
        <v>709</v>
      </c>
      <c r="F188" s="270"/>
      <c r="G188" s="377"/>
      <c r="H188" s="377"/>
      <c r="I188" s="289" t="s">
        <v>719</v>
      </c>
      <c r="J188" s="290">
        <v>5000</v>
      </c>
      <c r="K188" s="290">
        <v>5000</v>
      </c>
      <c r="L188" s="290"/>
      <c r="M188" s="290"/>
      <c r="N188" s="290"/>
      <c r="O188" s="290"/>
      <c r="P188" s="290" t="e">
        <f>L188+#REF!</f>
        <v>#REF!</v>
      </c>
      <c r="Q188" s="290" t="e">
        <f>M188+#REF!</f>
        <v>#REF!</v>
      </c>
      <c r="R188" s="290">
        <f>S188</f>
        <v>5000</v>
      </c>
      <c r="S188" s="290">
        <v>5000</v>
      </c>
      <c r="T188" s="290">
        <v>1900</v>
      </c>
      <c r="U188" s="290">
        <v>1790</v>
      </c>
      <c r="V188" s="372">
        <f t="shared" si="86"/>
        <v>94.21052631578948</v>
      </c>
      <c r="W188" s="290">
        <f>+T188</f>
        <v>1900</v>
      </c>
      <c r="X188" s="323">
        <f t="shared" ref="X188:X212" si="90">+W188/T188*100</f>
        <v>100</v>
      </c>
      <c r="Y188" s="368" t="s">
        <v>513</v>
      </c>
      <c r="Z188" s="339">
        <f>T188</f>
        <v>1900</v>
      </c>
    </row>
    <row r="189" spans="1:26" s="280" customFormat="1" ht="34.5" hidden="1" customHeight="1">
      <c r="A189" s="460">
        <v>3</v>
      </c>
      <c r="B189" s="414" t="s">
        <v>720</v>
      </c>
      <c r="C189" s="270" t="s">
        <v>708</v>
      </c>
      <c r="D189" s="270"/>
      <c r="E189" s="453" t="s">
        <v>709</v>
      </c>
      <c r="F189" s="270"/>
      <c r="G189" s="377"/>
      <c r="H189" s="377"/>
      <c r="I189" s="289" t="s">
        <v>721</v>
      </c>
      <c r="J189" s="290">
        <v>7000</v>
      </c>
      <c r="K189" s="290">
        <v>7000</v>
      </c>
      <c r="L189" s="290"/>
      <c r="M189" s="290"/>
      <c r="N189" s="290"/>
      <c r="O189" s="290"/>
      <c r="P189" s="290" t="e">
        <f>L189+#REF!</f>
        <v>#REF!</v>
      </c>
      <c r="Q189" s="290" t="e">
        <f>M189+#REF!</f>
        <v>#REF!</v>
      </c>
      <c r="R189" s="290">
        <f>S189</f>
        <v>7000</v>
      </c>
      <c r="S189" s="290">
        <v>7000</v>
      </c>
      <c r="T189" s="290">
        <v>1800</v>
      </c>
      <c r="U189" s="290">
        <v>1388</v>
      </c>
      <c r="V189" s="372">
        <f t="shared" si="86"/>
        <v>77.111111111111114</v>
      </c>
      <c r="W189" s="290">
        <f>+T189</f>
        <v>1800</v>
      </c>
      <c r="X189" s="323">
        <f t="shared" si="90"/>
        <v>100</v>
      </c>
      <c r="Y189" s="368" t="s">
        <v>513</v>
      </c>
      <c r="Z189" s="339">
        <f>T189</f>
        <v>1800</v>
      </c>
    </row>
    <row r="190" spans="1:26" s="362" customFormat="1" ht="38.25" hidden="1" customHeight="1">
      <c r="A190" s="304" t="s">
        <v>271</v>
      </c>
      <c r="B190" s="311" t="s">
        <v>722</v>
      </c>
      <c r="C190" s="306"/>
      <c r="D190" s="306"/>
      <c r="E190" s="306"/>
      <c r="F190" s="306"/>
      <c r="G190" s="359"/>
      <c r="H190" s="359"/>
      <c r="I190" s="294"/>
      <c r="J190" s="292">
        <f>J191</f>
        <v>58890</v>
      </c>
      <c r="K190" s="292">
        <f t="shared" ref="K190:W190" si="91">K191</f>
        <v>58890</v>
      </c>
      <c r="L190" s="292">
        <f t="shared" si="91"/>
        <v>0</v>
      </c>
      <c r="M190" s="292">
        <f t="shared" si="91"/>
        <v>0</v>
      </c>
      <c r="N190" s="292">
        <f t="shared" si="91"/>
        <v>0</v>
      </c>
      <c r="O190" s="292">
        <f t="shared" si="91"/>
        <v>0</v>
      </c>
      <c r="P190" s="292" t="e">
        <f t="shared" si="91"/>
        <v>#REF!</v>
      </c>
      <c r="Q190" s="292" t="e">
        <f t="shared" si="91"/>
        <v>#REF!</v>
      </c>
      <c r="R190" s="292">
        <f t="shared" si="91"/>
        <v>58890</v>
      </c>
      <c r="S190" s="292">
        <f t="shared" si="91"/>
        <v>58890</v>
      </c>
      <c r="T190" s="292">
        <f t="shared" si="91"/>
        <v>21540</v>
      </c>
      <c r="U190" s="292">
        <f t="shared" si="91"/>
        <v>8661</v>
      </c>
      <c r="V190" s="292">
        <f t="shared" si="91"/>
        <v>266.06887061403506</v>
      </c>
      <c r="W190" s="292">
        <f t="shared" si="91"/>
        <v>21540</v>
      </c>
      <c r="X190" s="323">
        <f t="shared" si="90"/>
        <v>100</v>
      </c>
      <c r="Y190" s="306"/>
      <c r="Z190" s="361"/>
    </row>
    <row r="191" spans="1:26" s="362" customFormat="1" ht="36" hidden="1" customHeight="1">
      <c r="A191" s="391" t="s">
        <v>20</v>
      </c>
      <c r="B191" s="313" t="s">
        <v>706</v>
      </c>
      <c r="C191" s="306"/>
      <c r="D191" s="306"/>
      <c r="E191" s="306"/>
      <c r="F191" s="306"/>
      <c r="G191" s="359"/>
      <c r="H191" s="359"/>
      <c r="I191" s="294"/>
      <c r="J191" s="292">
        <f t="shared" ref="J191:S191" si="92">SUM(J192:J197)</f>
        <v>58890</v>
      </c>
      <c r="K191" s="292">
        <f t="shared" si="92"/>
        <v>58890</v>
      </c>
      <c r="L191" s="292">
        <f t="shared" si="92"/>
        <v>0</v>
      </c>
      <c r="M191" s="292">
        <f t="shared" si="92"/>
        <v>0</v>
      </c>
      <c r="N191" s="292">
        <f t="shared" si="92"/>
        <v>0</v>
      </c>
      <c r="O191" s="292">
        <f t="shared" si="92"/>
        <v>0</v>
      </c>
      <c r="P191" s="292" t="e">
        <f t="shared" si="92"/>
        <v>#REF!</v>
      </c>
      <c r="Q191" s="292" t="e">
        <f t="shared" si="92"/>
        <v>#REF!</v>
      </c>
      <c r="R191" s="292">
        <f t="shared" si="92"/>
        <v>58890</v>
      </c>
      <c r="S191" s="292">
        <f t="shared" si="92"/>
        <v>58890</v>
      </c>
      <c r="T191" s="292">
        <f>SUM(T192:T197)</f>
        <v>21540</v>
      </c>
      <c r="U191" s="292">
        <f t="shared" ref="U191:W191" si="93">SUM(U192:U197)</f>
        <v>8661</v>
      </c>
      <c r="V191" s="292">
        <f t="shared" si="93"/>
        <v>266.06887061403506</v>
      </c>
      <c r="W191" s="292">
        <f t="shared" si="93"/>
        <v>21540</v>
      </c>
      <c r="X191" s="323">
        <f t="shared" si="90"/>
        <v>100</v>
      </c>
      <c r="Y191" s="306"/>
      <c r="Z191" s="361"/>
    </row>
    <row r="192" spans="1:26" s="280" customFormat="1" ht="35.450000000000003" hidden="1" customHeight="1">
      <c r="A192" s="460">
        <v>1</v>
      </c>
      <c r="B192" s="467" t="s">
        <v>723</v>
      </c>
      <c r="C192" s="270" t="s">
        <v>708</v>
      </c>
      <c r="D192" s="270"/>
      <c r="E192" s="453" t="s">
        <v>709</v>
      </c>
      <c r="F192" s="270"/>
      <c r="G192" s="377"/>
      <c r="H192" s="377"/>
      <c r="I192" s="289" t="s">
        <v>724</v>
      </c>
      <c r="J192" s="290">
        <v>6700</v>
      </c>
      <c r="K192" s="290">
        <v>6700</v>
      </c>
      <c r="L192" s="290"/>
      <c r="M192" s="290"/>
      <c r="N192" s="290"/>
      <c r="O192" s="290"/>
      <c r="P192" s="290" t="e">
        <f>L192+#REF!</f>
        <v>#REF!</v>
      </c>
      <c r="Q192" s="290" t="e">
        <f>M192+#REF!</f>
        <v>#REF!</v>
      </c>
      <c r="R192" s="290">
        <f>S192</f>
        <v>6700</v>
      </c>
      <c r="S192" s="290">
        <v>6700</v>
      </c>
      <c r="T192" s="290">
        <v>2000</v>
      </c>
      <c r="U192" s="290">
        <v>1174</v>
      </c>
      <c r="V192" s="372">
        <f t="shared" ref="V192:V197" si="94">+U192/T192*100</f>
        <v>58.699999999999996</v>
      </c>
      <c r="W192" s="290">
        <f t="shared" ref="W192:W197" si="95">+T192</f>
        <v>2000</v>
      </c>
      <c r="X192" s="323">
        <f t="shared" si="90"/>
        <v>100</v>
      </c>
      <c r="Y192" s="289"/>
      <c r="Z192" s="339"/>
    </row>
    <row r="193" spans="1:26" s="280" customFormat="1" ht="41.45" hidden="1" customHeight="1">
      <c r="A193" s="460">
        <v>2</v>
      </c>
      <c r="B193" s="467" t="s">
        <v>725</v>
      </c>
      <c r="C193" s="270" t="s">
        <v>708</v>
      </c>
      <c r="D193" s="270"/>
      <c r="E193" s="453" t="s">
        <v>709</v>
      </c>
      <c r="F193" s="270"/>
      <c r="G193" s="377"/>
      <c r="H193" s="377"/>
      <c r="I193" s="327" t="s">
        <v>726</v>
      </c>
      <c r="J193" s="366">
        <v>7000</v>
      </c>
      <c r="K193" s="366">
        <f>J193</f>
        <v>7000</v>
      </c>
      <c r="L193" s="290"/>
      <c r="M193" s="290"/>
      <c r="N193" s="290"/>
      <c r="O193" s="290"/>
      <c r="P193" s="290" t="e">
        <f>L193+#REF!</f>
        <v>#REF!</v>
      </c>
      <c r="Q193" s="290" t="e">
        <f>M193+#REF!</f>
        <v>#REF!</v>
      </c>
      <c r="R193" s="290">
        <v>7000</v>
      </c>
      <c r="S193" s="290">
        <v>7000</v>
      </c>
      <c r="T193" s="290">
        <v>2500</v>
      </c>
      <c r="U193" s="290"/>
      <c r="V193" s="372">
        <f t="shared" si="94"/>
        <v>0</v>
      </c>
      <c r="W193" s="290">
        <f t="shared" si="95"/>
        <v>2500</v>
      </c>
      <c r="X193" s="323">
        <f t="shared" si="90"/>
        <v>100</v>
      </c>
      <c r="Y193" s="289"/>
      <c r="Z193" s="339"/>
    </row>
    <row r="194" spans="1:26" s="280" customFormat="1" ht="48.95" hidden="1" customHeight="1">
      <c r="A194" s="460">
        <v>3</v>
      </c>
      <c r="B194" s="413" t="s">
        <v>727</v>
      </c>
      <c r="C194" s="270" t="s">
        <v>708</v>
      </c>
      <c r="D194" s="270"/>
      <c r="E194" s="453" t="s">
        <v>709</v>
      </c>
      <c r="F194" s="270"/>
      <c r="G194" s="377"/>
      <c r="H194" s="377"/>
      <c r="I194" s="289" t="s">
        <v>728</v>
      </c>
      <c r="J194" s="290">
        <v>10000</v>
      </c>
      <c r="K194" s="290">
        <f>J194</f>
        <v>10000</v>
      </c>
      <c r="L194" s="290"/>
      <c r="M194" s="290"/>
      <c r="N194" s="290" t="s">
        <v>481</v>
      </c>
      <c r="O194" s="290"/>
      <c r="P194" s="290" t="e">
        <f>L194+#REF!</f>
        <v>#REF!</v>
      </c>
      <c r="Q194" s="290" t="e">
        <f>M194+#REF!</f>
        <v>#REF!</v>
      </c>
      <c r="R194" s="290">
        <f>S194</f>
        <v>10000</v>
      </c>
      <c r="S194" s="290">
        <v>10000</v>
      </c>
      <c r="T194" s="290">
        <v>3840</v>
      </c>
      <c r="U194" s="290">
        <v>3087</v>
      </c>
      <c r="V194" s="372">
        <f t="shared" si="94"/>
        <v>80.390625</v>
      </c>
      <c r="W194" s="290">
        <f t="shared" si="95"/>
        <v>3840</v>
      </c>
      <c r="X194" s="323">
        <f t="shared" si="90"/>
        <v>100</v>
      </c>
      <c r="Y194" s="289"/>
      <c r="Z194" s="339"/>
    </row>
    <row r="195" spans="1:26" s="280" customFormat="1" ht="43.5" hidden="1" customHeight="1">
      <c r="A195" s="460">
        <v>4</v>
      </c>
      <c r="B195" s="468" t="s">
        <v>729</v>
      </c>
      <c r="C195" s="270" t="s">
        <v>708</v>
      </c>
      <c r="D195" s="270"/>
      <c r="E195" s="270" t="s">
        <v>589</v>
      </c>
      <c r="F195" s="270"/>
      <c r="G195" s="377"/>
      <c r="H195" s="377"/>
      <c r="I195" s="289" t="s">
        <v>730</v>
      </c>
      <c r="J195" s="290">
        <v>14000</v>
      </c>
      <c r="K195" s="290">
        <v>14000</v>
      </c>
      <c r="L195" s="290"/>
      <c r="M195" s="290"/>
      <c r="N195" s="290"/>
      <c r="O195" s="290"/>
      <c r="P195" s="290" t="e">
        <f>L195+#REF!</f>
        <v>#REF!</v>
      </c>
      <c r="Q195" s="290" t="e">
        <f>M195+#REF!</f>
        <v>#REF!</v>
      </c>
      <c r="R195" s="290">
        <f>S195</f>
        <v>14000</v>
      </c>
      <c r="S195" s="290">
        <v>14000</v>
      </c>
      <c r="T195" s="290">
        <v>5000</v>
      </c>
      <c r="U195" s="290"/>
      <c r="V195" s="372">
        <f t="shared" si="94"/>
        <v>0</v>
      </c>
      <c r="W195" s="290">
        <f t="shared" si="95"/>
        <v>5000</v>
      </c>
      <c r="X195" s="323">
        <f t="shared" si="90"/>
        <v>100</v>
      </c>
      <c r="Y195" s="289"/>
      <c r="Z195" s="339"/>
    </row>
    <row r="196" spans="1:26" s="369" customFormat="1" ht="38.1" hidden="1" customHeight="1">
      <c r="A196" s="460">
        <v>5</v>
      </c>
      <c r="B196" s="414" t="s">
        <v>731</v>
      </c>
      <c r="C196" s="270" t="s">
        <v>708</v>
      </c>
      <c r="D196" s="270"/>
      <c r="E196" s="453" t="s">
        <v>709</v>
      </c>
      <c r="F196" s="270"/>
      <c r="G196" s="270" t="s">
        <v>481</v>
      </c>
      <c r="H196" s="270" t="s">
        <v>732</v>
      </c>
      <c r="I196" s="289" t="s">
        <v>733</v>
      </c>
      <c r="J196" s="290">
        <f>K196</f>
        <v>14990</v>
      </c>
      <c r="K196" s="290">
        <v>14990</v>
      </c>
      <c r="L196" s="290"/>
      <c r="M196" s="290"/>
      <c r="N196" s="290"/>
      <c r="O196" s="290"/>
      <c r="P196" s="290" t="e">
        <f>L196+#REF!</f>
        <v>#REF!</v>
      </c>
      <c r="Q196" s="290" t="e">
        <f>M196+#REF!</f>
        <v>#REF!</v>
      </c>
      <c r="R196" s="290">
        <f>S196</f>
        <v>14990</v>
      </c>
      <c r="S196" s="290">
        <v>14990</v>
      </c>
      <c r="T196" s="290">
        <v>5700</v>
      </c>
      <c r="U196" s="290">
        <v>2183</v>
      </c>
      <c r="V196" s="372">
        <f t="shared" si="94"/>
        <v>38.298245614035089</v>
      </c>
      <c r="W196" s="290">
        <f t="shared" si="95"/>
        <v>5700</v>
      </c>
      <c r="X196" s="323">
        <f t="shared" si="90"/>
        <v>100</v>
      </c>
      <c r="Y196" s="289"/>
      <c r="Z196" s="274">
        <f>T196</f>
        <v>5700</v>
      </c>
    </row>
    <row r="197" spans="1:26" s="369" customFormat="1" ht="35.1" hidden="1" customHeight="1">
      <c r="A197" s="460">
        <v>6</v>
      </c>
      <c r="B197" s="469" t="s">
        <v>734</v>
      </c>
      <c r="C197" s="270" t="s">
        <v>708</v>
      </c>
      <c r="D197" s="270"/>
      <c r="E197" s="453" t="s">
        <v>709</v>
      </c>
      <c r="F197" s="270"/>
      <c r="G197" s="270"/>
      <c r="H197" s="270" t="s">
        <v>732</v>
      </c>
      <c r="I197" s="289" t="s">
        <v>735</v>
      </c>
      <c r="J197" s="290">
        <f>K197</f>
        <v>6200</v>
      </c>
      <c r="K197" s="290">
        <v>6200</v>
      </c>
      <c r="L197" s="290"/>
      <c r="M197" s="290"/>
      <c r="N197" s="290"/>
      <c r="O197" s="290"/>
      <c r="P197" s="290" t="e">
        <f>L197+#REF!</f>
        <v>#REF!</v>
      </c>
      <c r="Q197" s="290" t="e">
        <f>M197+#REF!</f>
        <v>#REF!</v>
      </c>
      <c r="R197" s="290">
        <v>6200</v>
      </c>
      <c r="S197" s="290">
        <v>6200</v>
      </c>
      <c r="T197" s="290">
        <v>2500</v>
      </c>
      <c r="U197" s="290">
        <v>2217</v>
      </c>
      <c r="V197" s="372">
        <f t="shared" si="94"/>
        <v>88.68</v>
      </c>
      <c r="W197" s="290">
        <f t="shared" si="95"/>
        <v>2500</v>
      </c>
      <c r="X197" s="323">
        <f t="shared" si="90"/>
        <v>100</v>
      </c>
      <c r="Y197" s="289"/>
      <c r="Z197" s="274"/>
    </row>
    <row r="198" spans="1:26" s="369" customFormat="1" ht="35.1" hidden="1" customHeight="1">
      <c r="A198" s="314" t="s">
        <v>277</v>
      </c>
      <c r="B198" s="311" t="s">
        <v>603</v>
      </c>
      <c r="C198" s="270"/>
      <c r="D198" s="270"/>
      <c r="E198" s="453"/>
      <c r="F198" s="270"/>
      <c r="G198" s="270"/>
      <c r="H198" s="270"/>
      <c r="I198" s="289"/>
      <c r="J198" s="292">
        <f>+J199</f>
        <v>6000</v>
      </c>
      <c r="K198" s="292">
        <f t="shared" ref="K198:W198" si="96">+K199</f>
        <v>6000</v>
      </c>
      <c r="L198" s="292">
        <f t="shared" si="96"/>
        <v>0</v>
      </c>
      <c r="M198" s="292">
        <f t="shared" si="96"/>
        <v>0</v>
      </c>
      <c r="N198" s="292">
        <f t="shared" si="96"/>
        <v>0</v>
      </c>
      <c r="O198" s="292">
        <f t="shared" si="96"/>
        <v>0</v>
      </c>
      <c r="P198" s="292">
        <f t="shared" si="96"/>
        <v>0</v>
      </c>
      <c r="Q198" s="292">
        <f t="shared" si="96"/>
        <v>0</v>
      </c>
      <c r="R198" s="292">
        <f t="shared" si="96"/>
        <v>3000</v>
      </c>
      <c r="S198" s="292">
        <f t="shared" si="96"/>
        <v>3000</v>
      </c>
      <c r="T198" s="292">
        <f t="shared" si="96"/>
        <v>1500</v>
      </c>
      <c r="U198" s="292">
        <f t="shared" si="96"/>
        <v>171</v>
      </c>
      <c r="V198" s="292">
        <f t="shared" si="96"/>
        <v>11.4</v>
      </c>
      <c r="W198" s="292">
        <f t="shared" si="96"/>
        <v>1500</v>
      </c>
      <c r="X198" s="323">
        <f t="shared" si="90"/>
        <v>100</v>
      </c>
      <c r="Y198" s="289"/>
      <c r="Z198" s="274"/>
    </row>
    <row r="199" spans="1:26" s="369" customFormat="1" ht="46.5" hidden="1" customHeight="1">
      <c r="A199" s="460">
        <v>1</v>
      </c>
      <c r="B199" s="414" t="s">
        <v>736</v>
      </c>
      <c r="C199" s="270" t="s">
        <v>708</v>
      </c>
      <c r="D199" s="270"/>
      <c r="E199" s="453" t="s">
        <v>737</v>
      </c>
      <c r="F199" s="270"/>
      <c r="G199" s="470" t="s">
        <v>738</v>
      </c>
      <c r="H199" s="470" t="s">
        <v>550</v>
      </c>
      <c r="I199" s="470" t="s">
        <v>739</v>
      </c>
      <c r="J199" s="471">
        <f>K199</f>
        <v>6000</v>
      </c>
      <c r="K199" s="471">
        <v>6000</v>
      </c>
      <c r="L199" s="290"/>
      <c r="M199" s="290"/>
      <c r="N199" s="290"/>
      <c r="O199" s="290"/>
      <c r="P199" s="290"/>
      <c r="Q199" s="290"/>
      <c r="R199" s="290">
        <v>3000</v>
      </c>
      <c r="S199" s="290">
        <v>3000</v>
      </c>
      <c r="T199" s="290">
        <v>1500</v>
      </c>
      <c r="U199" s="290">
        <v>171</v>
      </c>
      <c r="V199" s="372">
        <f t="shared" ref="V199:V212" si="97">+U199/T199*100</f>
        <v>11.4</v>
      </c>
      <c r="W199" s="290">
        <f>+T199</f>
        <v>1500</v>
      </c>
      <c r="X199" s="323">
        <f t="shared" si="90"/>
        <v>100</v>
      </c>
      <c r="Y199" s="289" t="s">
        <v>547</v>
      </c>
      <c r="Z199" s="274">
        <f>T199</f>
        <v>1500</v>
      </c>
    </row>
    <row r="200" spans="1:26" s="344" customFormat="1" ht="30.95" hidden="1" customHeight="1">
      <c r="A200" s="351" t="s">
        <v>126</v>
      </c>
      <c r="B200" s="352" t="s">
        <v>740</v>
      </c>
      <c r="C200" s="306"/>
      <c r="D200" s="306"/>
      <c r="E200" s="306"/>
      <c r="F200" s="306"/>
      <c r="G200" s="312"/>
      <c r="H200" s="306"/>
      <c r="I200" s="308"/>
      <c r="J200" s="292">
        <f>J201+J206+J214+J217+J224</f>
        <v>527446</v>
      </c>
      <c r="K200" s="292">
        <f t="shared" ref="K200:T200" si="98">K201+K206+K214+K217+K224</f>
        <v>175306</v>
      </c>
      <c r="L200" s="292">
        <f t="shared" si="98"/>
        <v>0</v>
      </c>
      <c r="M200" s="292">
        <f t="shared" si="98"/>
        <v>0</v>
      </c>
      <c r="N200" s="292">
        <f t="shared" si="98"/>
        <v>0</v>
      </c>
      <c r="O200" s="292">
        <f t="shared" si="98"/>
        <v>0</v>
      </c>
      <c r="P200" s="292" t="e">
        <f t="shared" si="98"/>
        <v>#REF!</v>
      </c>
      <c r="Q200" s="292" t="e">
        <f t="shared" si="98"/>
        <v>#REF!</v>
      </c>
      <c r="R200" s="292">
        <f t="shared" si="98"/>
        <v>139310</v>
      </c>
      <c r="S200" s="292">
        <f t="shared" si="98"/>
        <v>139310</v>
      </c>
      <c r="T200" s="292" t="e">
        <f t="shared" si="98"/>
        <v>#REF!</v>
      </c>
      <c r="U200" s="292">
        <f>U201+U206+U214+U217+U224</f>
        <v>24298</v>
      </c>
      <c r="V200" s="323" t="e">
        <f t="shared" si="97"/>
        <v>#REF!</v>
      </c>
      <c r="W200" s="292" t="e">
        <f>W201+W206+W214+W217+W224</f>
        <v>#REF!</v>
      </c>
      <c r="X200" s="323" t="e">
        <f t="shared" si="90"/>
        <v>#REF!</v>
      </c>
      <c r="Y200" s="373"/>
      <c r="Z200" s="309"/>
    </row>
    <row r="201" spans="1:26" s="344" customFormat="1" ht="36" hidden="1" customHeight="1">
      <c r="A201" s="304" t="s">
        <v>13</v>
      </c>
      <c r="B201" s="311" t="s">
        <v>505</v>
      </c>
      <c r="C201" s="306"/>
      <c r="D201" s="306"/>
      <c r="E201" s="306"/>
      <c r="F201" s="306"/>
      <c r="G201" s="306"/>
      <c r="H201" s="306"/>
      <c r="I201" s="308"/>
      <c r="J201" s="292">
        <f>J202</f>
        <v>372546</v>
      </c>
      <c r="K201" s="292">
        <f t="shared" ref="K201:W201" si="99">K202</f>
        <v>20406</v>
      </c>
      <c r="L201" s="292">
        <f t="shared" si="99"/>
        <v>0</v>
      </c>
      <c r="M201" s="292">
        <f t="shared" si="99"/>
        <v>0</v>
      </c>
      <c r="N201" s="292">
        <f t="shared" si="99"/>
        <v>0</v>
      </c>
      <c r="O201" s="292">
        <f t="shared" si="99"/>
        <v>0</v>
      </c>
      <c r="P201" s="292">
        <f t="shared" si="99"/>
        <v>0</v>
      </c>
      <c r="Q201" s="292">
        <f t="shared" si="99"/>
        <v>0</v>
      </c>
      <c r="R201" s="292">
        <f t="shared" si="99"/>
        <v>9500</v>
      </c>
      <c r="S201" s="292">
        <f t="shared" si="99"/>
        <v>9500</v>
      </c>
      <c r="T201" s="292">
        <f t="shared" si="99"/>
        <v>1000</v>
      </c>
      <c r="U201" s="292">
        <f t="shared" si="99"/>
        <v>730</v>
      </c>
      <c r="V201" s="323">
        <f t="shared" si="97"/>
        <v>73</v>
      </c>
      <c r="W201" s="292">
        <f t="shared" si="99"/>
        <v>1000</v>
      </c>
      <c r="X201" s="323">
        <f t="shared" si="90"/>
        <v>100</v>
      </c>
      <c r="Y201" s="373"/>
      <c r="Z201" s="309"/>
    </row>
    <row r="202" spans="1:26" s="344" customFormat="1" ht="36" hidden="1" customHeight="1">
      <c r="A202" s="391" t="s">
        <v>20</v>
      </c>
      <c r="B202" s="313" t="s">
        <v>272</v>
      </c>
      <c r="C202" s="306"/>
      <c r="D202" s="306"/>
      <c r="E202" s="306"/>
      <c r="F202" s="306"/>
      <c r="G202" s="306"/>
      <c r="H202" s="306"/>
      <c r="I202" s="308"/>
      <c r="J202" s="292">
        <f>J204</f>
        <v>372546</v>
      </c>
      <c r="K202" s="292">
        <f t="shared" ref="K202:W202" si="100">K204</f>
        <v>20406</v>
      </c>
      <c r="L202" s="292">
        <f t="shared" si="100"/>
        <v>0</v>
      </c>
      <c r="M202" s="292">
        <f t="shared" si="100"/>
        <v>0</v>
      </c>
      <c r="N202" s="292">
        <f t="shared" si="100"/>
        <v>0</v>
      </c>
      <c r="O202" s="292">
        <f t="shared" si="100"/>
        <v>0</v>
      </c>
      <c r="P202" s="292">
        <f t="shared" si="100"/>
        <v>0</v>
      </c>
      <c r="Q202" s="292">
        <f t="shared" si="100"/>
        <v>0</v>
      </c>
      <c r="R202" s="292">
        <f t="shared" si="100"/>
        <v>9500</v>
      </c>
      <c r="S202" s="292">
        <f t="shared" si="100"/>
        <v>9500</v>
      </c>
      <c r="T202" s="292">
        <f t="shared" si="100"/>
        <v>1000</v>
      </c>
      <c r="U202" s="292">
        <f t="shared" si="100"/>
        <v>730</v>
      </c>
      <c r="V202" s="323">
        <f t="shared" si="97"/>
        <v>73</v>
      </c>
      <c r="W202" s="292">
        <f t="shared" si="100"/>
        <v>1000</v>
      </c>
      <c r="X202" s="323">
        <f t="shared" si="90"/>
        <v>100</v>
      </c>
      <c r="Y202" s="373"/>
      <c r="Z202" s="309"/>
    </row>
    <row r="203" spans="1:26" s="369" customFormat="1" ht="45" hidden="1" customHeight="1">
      <c r="A203" s="412">
        <v>1</v>
      </c>
      <c r="B203" s="413" t="s">
        <v>741</v>
      </c>
      <c r="C203" s="270" t="s">
        <v>742</v>
      </c>
      <c r="D203" s="270"/>
      <c r="E203" s="453" t="s">
        <v>743</v>
      </c>
      <c r="F203" s="270"/>
      <c r="G203" s="270"/>
      <c r="H203" s="270"/>
      <c r="I203" s="340" t="s">
        <v>744</v>
      </c>
      <c r="J203" s="290">
        <v>104700</v>
      </c>
      <c r="K203" s="290">
        <v>28682</v>
      </c>
      <c r="L203" s="290">
        <v>78018.456000000006</v>
      </c>
      <c r="M203" s="290">
        <v>2000</v>
      </c>
      <c r="N203" s="290">
        <v>78018.456000000006</v>
      </c>
      <c r="O203" s="290">
        <v>2000</v>
      </c>
      <c r="P203" s="290" t="e">
        <f>L203+#REF!</f>
        <v>#REF!</v>
      </c>
      <c r="Q203" s="290" t="e">
        <f>M203+#REF!</f>
        <v>#REF!</v>
      </c>
      <c r="R203" s="290">
        <f>S203</f>
        <v>21805</v>
      </c>
      <c r="S203" s="290">
        <v>21805</v>
      </c>
      <c r="T203" s="290"/>
      <c r="U203" s="290"/>
      <c r="V203" s="372" t="e">
        <f t="shared" si="97"/>
        <v>#DIV/0!</v>
      </c>
      <c r="W203" s="290"/>
      <c r="X203" s="323" t="e">
        <f t="shared" si="90"/>
        <v>#DIV/0!</v>
      </c>
      <c r="Y203" s="368"/>
      <c r="Z203" s="274"/>
    </row>
    <row r="204" spans="1:26" ht="56.45" hidden="1" customHeight="1">
      <c r="A204" s="472" t="s">
        <v>36</v>
      </c>
      <c r="B204" s="473" t="s">
        <v>745</v>
      </c>
      <c r="C204" s="329" t="s">
        <v>481</v>
      </c>
      <c r="D204" s="329"/>
      <c r="E204" s="329" t="s">
        <v>746</v>
      </c>
      <c r="F204" s="329"/>
      <c r="G204" s="329"/>
      <c r="H204" s="329"/>
      <c r="I204" s="474" t="s">
        <v>747</v>
      </c>
      <c r="J204" s="475">
        <v>372546</v>
      </c>
      <c r="K204" s="475">
        <v>20406</v>
      </c>
      <c r="L204" s="331"/>
      <c r="M204" s="331"/>
      <c r="N204" s="331"/>
      <c r="O204" s="331"/>
      <c r="P204" s="290"/>
      <c r="Q204" s="290"/>
      <c r="R204" s="331">
        <f>S204</f>
        <v>9500</v>
      </c>
      <c r="S204" s="331">
        <v>9500</v>
      </c>
      <c r="T204" s="290">
        <v>1000</v>
      </c>
      <c r="U204" s="290">
        <v>730</v>
      </c>
      <c r="V204" s="372">
        <f t="shared" si="97"/>
        <v>73</v>
      </c>
      <c r="W204" s="290">
        <f>+T204</f>
        <v>1000</v>
      </c>
      <c r="X204" s="323">
        <f t="shared" si="90"/>
        <v>100</v>
      </c>
      <c r="Y204" s="368"/>
    </row>
    <row r="205" spans="1:26" s="280" customFormat="1" ht="38.450000000000003" hidden="1" customHeight="1">
      <c r="A205" s="412">
        <v>2</v>
      </c>
      <c r="B205" s="376" t="s">
        <v>748</v>
      </c>
      <c r="C205" s="270" t="s">
        <v>742</v>
      </c>
      <c r="D205" s="270"/>
      <c r="E205" s="453" t="s">
        <v>743</v>
      </c>
      <c r="F205" s="270"/>
      <c r="G205" s="377"/>
      <c r="H205" s="270" t="s">
        <v>575</v>
      </c>
      <c r="I205" s="340" t="s">
        <v>749</v>
      </c>
      <c r="J205" s="348">
        <v>7800</v>
      </c>
      <c r="K205" s="348">
        <v>7800</v>
      </c>
      <c r="L205" s="290"/>
      <c r="M205" s="290"/>
      <c r="N205" s="290"/>
      <c r="O205" s="290"/>
      <c r="P205" s="290" t="e">
        <f>L205+#REF!</f>
        <v>#REF!</v>
      </c>
      <c r="Q205" s="290" t="e">
        <f>M205+#REF!</f>
        <v>#REF!</v>
      </c>
      <c r="R205" s="290">
        <f>S205</f>
        <v>7800</v>
      </c>
      <c r="S205" s="290">
        <v>7800</v>
      </c>
      <c r="T205" s="290"/>
      <c r="U205" s="290"/>
      <c r="V205" s="372" t="e">
        <f t="shared" si="97"/>
        <v>#DIV/0!</v>
      </c>
      <c r="W205" s="290"/>
      <c r="X205" s="323" t="e">
        <f t="shared" si="90"/>
        <v>#DIV/0!</v>
      </c>
      <c r="Y205" s="270"/>
      <c r="Z205" s="339"/>
    </row>
    <row r="206" spans="1:26" s="344" customFormat="1" ht="39.200000000000003" hidden="1" customHeight="1">
      <c r="A206" s="304" t="s">
        <v>15</v>
      </c>
      <c r="B206" s="311" t="s">
        <v>653</v>
      </c>
      <c r="C206" s="306"/>
      <c r="D206" s="306"/>
      <c r="E206" s="306"/>
      <c r="F206" s="306"/>
      <c r="G206" s="306"/>
      <c r="H206" s="306"/>
      <c r="I206" s="308"/>
      <c r="J206" s="292">
        <f>J207</f>
        <v>70600</v>
      </c>
      <c r="K206" s="292">
        <f t="shared" ref="K206:W206" si="101">K207</f>
        <v>70600</v>
      </c>
      <c r="L206" s="292">
        <f t="shared" si="101"/>
        <v>0</v>
      </c>
      <c r="M206" s="292">
        <f t="shared" si="101"/>
        <v>0</v>
      </c>
      <c r="N206" s="292">
        <f t="shared" si="101"/>
        <v>0</v>
      </c>
      <c r="O206" s="292">
        <f t="shared" si="101"/>
        <v>0</v>
      </c>
      <c r="P206" s="292" t="e">
        <f t="shared" si="101"/>
        <v>#REF!</v>
      </c>
      <c r="Q206" s="292" t="e">
        <f t="shared" si="101"/>
        <v>#REF!</v>
      </c>
      <c r="R206" s="292">
        <f t="shared" si="101"/>
        <v>58015</v>
      </c>
      <c r="S206" s="292">
        <f t="shared" si="101"/>
        <v>58015</v>
      </c>
      <c r="T206" s="292" t="e">
        <f t="shared" si="101"/>
        <v>#REF!</v>
      </c>
      <c r="U206" s="292">
        <f t="shared" si="101"/>
        <v>14221</v>
      </c>
      <c r="V206" s="372" t="e">
        <f t="shared" si="97"/>
        <v>#REF!</v>
      </c>
      <c r="W206" s="292" t="e">
        <f t="shared" si="101"/>
        <v>#REF!</v>
      </c>
      <c r="X206" s="323" t="e">
        <f t="shared" si="90"/>
        <v>#REF!</v>
      </c>
      <c r="Y206" s="306"/>
      <c r="Z206" s="309"/>
    </row>
    <row r="207" spans="1:26" s="344" customFormat="1" ht="30.2" hidden="1" customHeight="1">
      <c r="A207" s="304" t="s">
        <v>20</v>
      </c>
      <c r="B207" s="311" t="s">
        <v>379</v>
      </c>
      <c r="C207" s="306"/>
      <c r="D207" s="306"/>
      <c r="E207" s="306"/>
      <c r="F207" s="306"/>
      <c r="G207" s="306"/>
      <c r="H207" s="306"/>
      <c r="I207" s="308"/>
      <c r="J207" s="292">
        <f>SUM(J208:J213)</f>
        <v>70600</v>
      </c>
      <c r="K207" s="292">
        <f t="shared" ref="K207:W207" si="102">SUM(K208:K213)</f>
        <v>70600</v>
      </c>
      <c r="L207" s="292">
        <f t="shared" si="102"/>
        <v>0</v>
      </c>
      <c r="M207" s="292">
        <f t="shared" si="102"/>
        <v>0</v>
      </c>
      <c r="N207" s="292">
        <f t="shared" si="102"/>
        <v>0</v>
      </c>
      <c r="O207" s="292">
        <f t="shared" si="102"/>
        <v>0</v>
      </c>
      <c r="P207" s="292" t="e">
        <f t="shared" si="102"/>
        <v>#REF!</v>
      </c>
      <c r="Q207" s="292" t="e">
        <f t="shared" si="102"/>
        <v>#REF!</v>
      </c>
      <c r="R207" s="292">
        <f t="shared" si="102"/>
        <v>58015</v>
      </c>
      <c r="S207" s="292">
        <f t="shared" si="102"/>
        <v>58015</v>
      </c>
      <c r="T207" s="292" t="e">
        <f t="shared" si="102"/>
        <v>#REF!</v>
      </c>
      <c r="U207" s="292">
        <f t="shared" si="102"/>
        <v>14221</v>
      </c>
      <c r="V207" s="372" t="e">
        <f t="shared" si="97"/>
        <v>#REF!</v>
      </c>
      <c r="W207" s="292" t="e">
        <f t="shared" si="102"/>
        <v>#REF!</v>
      </c>
      <c r="X207" s="323" t="e">
        <f t="shared" si="90"/>
        <v>#REF!</v>
      </c>
      <c r="Y207" s="306"/>
      <c r="Z207" s="309"/>
    </row>
    <row r="208" spans="1:26" s="280" customFormat="1" ht="40.700000000000003" hidden="1" customHeight="1">
      <c r="A208" s="412">
        <v>2</v>
      </c>
      <c r="B208" s="376" t="s">
        <v>750</v>
      </c>
      <c r="C208" s="270" t="s">
        <v>742</v>
      </c>
      <c r="D208" s="270"/>
      <c r="E208" s="453" t="s">
        <v>743</v>
      </c>
      <c r="F208" s="270"/>
      <c r="G208" s="377"/>
      <c r="H208" s="270" t="s">
        <v>657</v>
      </c>
      <c r="I208" s="289" t="s">
        <v>751</v>
      </c>
      <c r="J208" s="290">
        <v>21000</v>
      </c>
      <c r="K208" s="290">
        <v>21000</v>
      </c>
      <c r="L208" s="290"/>
      <c r="M208" s="290"/>
      <c r="N208" s="290"/>
      <c r="O208" s="290"/>
      <c r="P208" s="290" t="e">
        <f>L208+#REF!</f>
        <v>#REF!</v>
      </c>
      <c r="Q208" s="290" t="e">
        <f>M208+#REF!</f>
        <v>#REF!</v>
      </c>
      <c r="R208" s="290">
        <v>18900</v>
      </c>
      <c r="S208" s="290">
        <v>18900</v>
      </c>
      <c r="T208" s="290">
        <v>7090</v>
      </c>
      <c r="U208" s="290">
        <v>4560</v>
      </c>
      <c r="V208" s="372">
        <f t="shared" si="97"/>
        <v>64.315937940761643</v>
      </c>
      <c r="W208" s="290">
        <f t="shared" ref="W208:W213" si="103">+T208</f>
        <v>7090</v>
      </c>
      <c r="X208" s="323">
        <f t="shared" si="90"/>
        <v>100</v>
      </c>
      <c r="Y208" s="270"/>
      <c r="Z208" s="339"/>
    </row>
    <row r="209" spans="1:26" s="280" customFormat="1" ht="38.25" hidden="1" customHeight="1">
      <c r="A209" s="267">
        <v>3</v>
      </c>
      <c r="B209" s="469" t="s">
        <v>752</v>
      </c>
      <c r="C209" s="270" t="s">
        <v>742</v>
      </c>
      <c r="D209" s="270"/>
      <c r="E209" s="453" t="s">
        <v>743</v>
      </c>
      <c r="F209" s="270"/>
      <c r="G209" s="377"/>
      <c r="H209" s="270" t="s">
        <v>657</v>
      </c>
      <c r="I209" s="289" t="s">
        <v>753</v>
      </c>
      <c r="J209" s="290">
        <v>20000</v>
      </c>
      <c r="K209" s="290">
        <v>20000</v>
      </c>
      <c r="L209" s="290"/>
      <c r="M209" s="290"/>
      <c r="N209" s="290"/>
      <c r="O209" s="290"/>
      <c r="P209" s="290" t="e">
        <f>L209+#REF!</f>
        <v>#REF!</v>
      </c>
      <c r="Q209" s="290" t="e">
        <f>M209+#REF!</f>
        <v>#REF!</v>
      </c>
      <c r="R209" s="290">
        <v>18000</v>
      </c>
      <c r="S209" s="290">
        <v>18000</v>
      </c>
      <c r="T209" s="290">
        <v>7052</v>
      </c>
      <c r="U209" s="290">
        <v>4229</v>
      </c>
      <c r="V209" s="372">
        <f t="shared" si="97"/>
        <v>59.96880317640386</v>
      </c>
      <c r="W209" s="290">
        <f t="shared" si="103"/>
        <v>7052</v>
      </c>
      <c r="X209" s="323">
        <f t="shared" si="90"/>
        <v>100</v>
      </c>
      <c r="Y209" s="270"/>
      <c r="Z209" s="339"/>
    </row>
    <row r="210" spans="1:26" s="280" customFormat="1" ht="42.75" hidden="1" customHeight="1">
      <c r="A210" s="267">
        <v>4</v>
      </c>
      <c r="B210" s="469" t="s">
        <v>754</v>
      </c>
      <c r="C210" s="270" t="s">
        <v>742</v>
      </c>
      <c r="D210" s="270"/>
      <c r="E210" s="453" t="s">
        <v>743</v>
      </c>
      <c r="F210" s="270"/>
      <c r="G210" s="270" t="s">
        <v>755</v>
      </c>
      <c r="H210" s="270" t="s">
        <v>575</v>
      </c>
      <c r="I210" s="289" t="s">
        <v>756</v>
      </c>
      <c r="J210" s="290">
        <f>+K210</f>
        <v>6300</v>
      </c>
      <c r="K210" s="290">
        <v>6300</v>
      </c>
      <c r="L210" s="290"/>
      <c r="M210" s="290"/>
      <c r="N210" s="290"/>
      <c r="O210" s="290"/>
      <c r="P210" s="290" t="e">
        <f>L210+#REF!</f>
        <v>#REF!</v>
      </c>
      <c r="Q210" s="290" t="e">
        <f>M210+#REF!</f>
        <v>#REF!</v>
      </c>
      <c r="R210" s="290">
        <f>S210</f>
        <v>5615</v>
      </c>
      <c r="S210" s="290">
        <v>5615</v>
      </c>
      <c r="T210" s="290" t="e">
        <f>S210-#REF!</f>
        <v>#REF!</v>
      </c>
      <c r="U210" s="290">
        <v>2571</v>
      </c>
      <c r="V210" s="372" t="e">
        <f t="shared" si="97"/>
        <v>#REF!</v>
      </c>
      <c r="W210" s="290" t="e">
        <f t="shared" si="103"/>
        <v>#REF!</v>
      </c>
      <c r="X210" s="323" t="e">
        <f t="shared" si="90"/>
        <v>#REF!</v>
      </c>
      <c r="Y210" s="270"/>
      <c r="Z210" s="339" t="e">
        <f>T210</f>
        <v>#REF!</v>
      </c>
    </row>
    <row r="211" spans="1:26" s="280" customFormat="1" ht="35.450000000000003" hidden="1" customHeight="1">
      <c r="A211" s="412">
        <v>5</v>
      </c>
      <c r="B211" s="376" t="s">
        <v>757</v>
      </c>
      <c r="C211" s="270" t="s">
        <v>742</v>
      </c>
      <c r="D211" s="270"/>
      <c r="E211" s="453" t="s">
        <v>743</v>
      </c>
      <c r="F211" s="270"/>
      <c r="G211" s="270" t="s">
        <v>758</v>
      </c>
      <c r="H211" s="270" t="s">
        <v>657</v>
      </c>
      <c r="I211" s="340" t="s">
        <v>759</v>
      </c>
      <c r="J211" s="290">
        <v>11500</v>
      </c>
      <c r="K211" s="290">
        <v>11500</v>
      </c>
      <c r="L211" s="290"/>
      <c r="M211" s="290"/>
      <c r="N211" s="290"/>
      <c r="O211" s="290"/>
      <c r="P211" s="290" t="e">
        <f>L211+#REF!</f>
        <v>#REF!</v>
      </c>
      <c r="Q211" s="290" t="e">
        <f>M211+#REF!</f>
        <v>#REF!</v>
      </c>
      <c r="R211" s="290">
        <f>S211</f>
        <v>11500</v>
      </c>
      <c r="S211" s="290">
        <v>11500</v>
      </c>
      <c r="T211" s="290">
        <v>2800</v>
      </c>
      <c r="U211" s="290">
        <v>2555</v>
      </c>
      <c r="V211" s="372">
        <f t="shared" si="97"/>
        <v>91.25</v>
      </c>
      <c r="W211" s="290">
        <f t="shared" si="103"/>
        <v>2800</v>
      </c>
      <c r="X211" s="323">
        <f t="shared" si="90"/>
        <v>100</v>
      </c>
      <c r="Y211" s="270"/>
      <c r="Z211" s="339">
        <f>T211</f>
        <v>2800</v>
      </c>
    </row>
    <row r="212" spans="1:26" s="280" customFormat="1" ht="38.25" hidden="1" customHeight="1">
      <c r="A212" s="267">
        <v>6</v>
      </c>
      <c r="B212" s="376" t="s">
        <v>760</v>
      </c>
      <c r="C212" s="270" t="s">
        <v>742</v>
      </c>
      <c r="D212" s="270"/>
      <c r="E212" s="453" t="s">
        <v>743</v>
      </c>
      <c r="F212" s="270"/>
      <c r="G212" s="270"/>
      <c r="H212" s="270" t="s">
        <v>575</v>
      </c>
      <c r="I212" s="289" t="s">
        <v>761</v>
      </c>
      <c r="J212" s="290">
        <f>K212</f>
        <v>4000</v>
      </c>
      <c r="K212" s="290">
        <v>4000</v>
      </c>
      <c r="L212" s="290"/>
      <c r="M212" s="290"/>
      <c r="N212" s="290"/>
      <c r="O212" s="290"/>
      <c r="P212" s="290" t="e">
        <f>L212+#REF!</f>
        <v>#REF!</v>
      </c>
      <c r="Q212" s="290" t="e">
        <f>M212+#REF!</f>
        <v>#REF!</v>
      </c>
      <c r="R212" s="290">
        <f>S212</f>
        <v>4000</v>
      </c>
      <c r="S212" s="290">
        <v>4000</v>
      </c>
      <c r="T212" s="290">
        <v>415</v>
      </c>
      <c r="U212" s="290">
        <v>306</v>
      </c>
      <c r="V212" s="372">
        <f t="shared" si="97"/>
        <v>73.734939759036138</v>
      </c>
      <c r="W212" s="290">
        <f t="shared" si="103"/>
        <v>415</v>
      </c>
      <c r="X212" s="323">
        <f t="shared" si="90"/>
        <v>100</v>
      </c>
      <c r="Y212" s="270"/>
      <c r="Z212" s="339">
        <f>T212</f>
        <v>415</v>
      </c>
    </row>
    <row r="213" spans="1:26" s="280" customFormat="1" ht="38.25" hidden="1" customHeight="1">
      <c r="A213" s="267">
        <v>7</v>
      </c>
      <c r="B213" s="376" t="s">
        <v>748</v>
      </c>
      <c r="C213" s="270"/>
      <c r="D213" s="270"/>
      <c r="E213" s="453"/>
      <c r="F213" s="270"/>
      <c r="G213" s="270"/>
      <c r="H213" s="270"/>
      <c r="I213" s="476" t="s">
        <v>749</v>
      </c>
      <c r="J213" s="477">
        <v>7800</v>
      </c>
      <c r="K213" s="477">
        <v>7800</v>
      </c>
      <c r="L213" s="290"/>
      <c r="M213" s="290"/>
      <c r="N213" s="290"/>
      <c r="O213" s="290"/>
      <c r="P213" s="290"/>
      <c r="Q213" s="290"/>
      <c r="R213" s="290"/>
      <c r="S213" s="290"/>
      <c r="T213" s="290"/>
      <c r="U213" s="290"/>
      <c r="V213" s="372"/>
      <c r="W213" s="290">
        <f t="shared" si="103"/>
        <v>0</v>
      </c>
      <c r="X213" s="323"/>
      <c r="Y213" s="270"/>
      <c r="Z213" s="339"/>
    </row>
    <row r="214" spans="1:26" s="344" customFormat="1" ht="38.25" hidden="1" customHeight="1">
      <c r="A214" s="304" t="s">
        <v>271</v>
      </c>
      <c r="B214" s="311" t="s">
        <v>659</v>
      </c>
      <c r="C214" s="306"/>
      <c r="D214" s="306"/>
      <c r="E214" s="306"/>
      <c r="F214" s="306"/>
      <c r="G214" s="306"/>
      <c r="H214" s="306"/>
      <c r="I214" s="294"/>
      <c r="J214" s="292">
        <f>J215</f>
        <v>6900</v>
      </c>
      <c r="K214" s="292">
        <f t="shared" ref="K214:S215" si="104">K215</f>
        <v>6900</v>
      </c>
      <c r="L214" s="292">
        <f t="shared" si="104"/>
        <v>0</v>
      </c>
      <c r="M214" s="292">
        <f t="shared" si="104"/>
        <v>0</v>
      </c>
      <c r="N214" s="292">
        <f t="shared" si="104"/>
        <v>0</v>
      </c>
      <c r="O214" s="292">
        <f t="shared" si="104"/>
        <v>0</v>
      </c>
      <c r="P214" s="292" t="e">
        <f t="shared" si="104"/>
        <v>#REF!</v>
      </c>
      <c r="Q214" s="292" t="e">
        <f t="shared" si="104"/>
        <v>#REF!</v>
      </c>
      <c r="R214" s="292">
        <f t="shared" si="104"/>
        <v>6900</v>
      </c>
      <c r="S214" s="292">
        <f t="shared" si="104"/>
        <v>6900</v>
      </c>
      <c r="T214" s="292">
        <f t="shared" ref="T214:W215" si="105">T215</f>
        <v>2000</v>
      </c>
      <c r="U214" s="292">
        <f t="shared" si="105"/>
        <v>1630</v>
      </c>
      <c r="V214" s="372">
        <f t="shared" ref="V214:V242" si="106">+U214/T214*100</f>
        <v>81.5</v>
      </c>
      <c r="W214" s="292">
        <f t="shared" si="105"/>
        <v>2000</v>
      </c>
      <c r="X214" s="323">
        <f t="shared" ref="X214:X245" si="107">+W214/T214*100</f>
        <v>100</v>
      </c>
      <c r="Y214" s="306"/>
      <c r="Z214" s="309"/>
    </row>
    <row r="215" spans="1:26" s="361" customFormat="1" ht="38.25" hidden="1" customHeight="1">
      <c r="A215" s="478" t="s">
        <v>20</v>
      </c>
      <c r="B215" s="479" t="s">
        <v>379</v>
      </c>
      <c r="C215" s="480"/>
      <c r="D215" s="480"/>
      <c r="E215" s="480"/>
      <c r="F215" s="480"/>
      <c r="G215" s="480"/>
      <c r="H215" s="480"/>
      <c r="I215" s="481"/>
      <c r="J215" s="482">
        <f>J216</f>
        <v>6900</v>
      </c>
      <c r="K215" s="482">
        <f t="shared" si="104"/>
        <v>6900</v>
      </c>
      <c r="L215" s="482">
        <f t="shared" si="104"/>
        <v>0</v>
      </c>
      <c r="M215" s="482">
        <f t="shared" si="104"/>
        <v>0</v>
      </c>
      <c r="N215" s="482">
        <f t="shared" si="104"/>
        <v>0</v>
      </c>
      <c r="O215" s="482">
        <f t="shared" si="104"/>
        <v>0</v>
      </c>
      <c r="P215" s="482" t="e">
        <f t="shared" si="104"/>
        <v>#REF!</v>
      </c>
      <c r="Q215" s="482" t="e">
        <f t="shared" si="104"/>
        <v>#REF!</v>
      </c>
      <c r="R215" s="482">
        <f t="shared" si="104"/>
        <v>6900</v>
      </c>
      <c r="S215" s="482">
        <f t="shared" si="104"/>
        <v>6900</v>
      </c>
      <c r="T215" s="401">
        <f t="shared" si="105"/>
        <v>2000</v>
      </c>
      <c r="U215" s="401">
        <f t="shared" si="105"/>
        <v>1630</v>
      </c>
      <c r="V215" s="372">
        <f t="shared" si="106"/>
        <v>81.5</v>
      </c>
      <c r="W215" s="401">
        <f t="shared" si="105"/>
        <v>2000</v>
      </c>
      <c r="X215" s="323">
        <f t="shared" si="107"/>
        <v>100</v>
      </c>
      <c r="Y215" s="480" t="s">
        <v>481</v>
      </c>
    </row>
    <row r="216" spans="1:26" s="369" customFormat="1" ht="38.25" hidden="1" customHeight="1">
      <c r="A216" s="412">
        <v>1</v>
      </c>
      <c r="B216" s="376" t="s">
        <v>762</v>
      </c>
      <c r="C216" s="270" t="s">
        <v>742</v>
      </c>
      <c r="D216" s="270"/>
      <c r="E216" s="453" t="s">
        <v>743</v>
      </c>
      <c r="F216" s="270"/>
      <c r="G216" s="270" t="s">
        <v>763</v>
      </c>
      <c r="H216" s="270" t="s">
        <v>622</v>
      </c>
      <c r="I216" s="340" t="s">
        <v>764</v>
      </c>
      <c r="J216" s="290">
        <v>6900</v>
      </c>
      <c r="K216" s="290">
        <v>6900</v>
      </c>
      <c r="L216" s="290"/>
      <c r="M216" s="290"/>
      <c r="N216" s="290"/>
      <c r="O216" s="290"/>
      <c r="P216" s="290" t="e">
        <f>L216+#REF!</f>
        <v>#REF!</v>
      </c>
      <c r="Q216" s="290" t="e">
        <f>M216+#REF!</f>
        <v>#REF!</v>
      </c>
      <c r="R216" s="290">
        <f>S216</f>
        <v>6900</v>
      </c>
      <c r="S216" s="290">
        <v>6900</v>
      </c>
      <c r="T216" s="290">
        <v>2000</v>
      </c>
      <c r="U216" s="290">
        <v>1630</v>
      </c>
      <c r="V216" s="372">
        <f t="shared" si="106"/>
        <v>81.5</v>
      </c>
      <c r="W216" s="290">
        <f>+T216</f>
        <v>2000</v>
      </c>
      <c r="X216" s="323">
        <f t="shared" si="107"/>
        <v>100</v>
      </c>
      <c r="Y216" s="270"/>
      <c r="Z216" s="274">
        <f>T216</f>
        <v>2000</v>
      </c>
    </row>
    <row r="217" spans="1:26" s="344" customFormat="1" ht="33.75" hidden="1" customHeight="1">
      <c r="A217" s="314" t="s">
        <v>277</v>
      </c>
      <c r="B217" s="311" t="s">
        <v>603</v>
      </c>
      <c r="C217" s="483"/>
      <c r="D217" s="483"/>
      <c r="E217" s="483"/>
      <c r="F217" s="483"/>
      <c r="G217" s="483"/>
      <c r="H217" s="483"/>
      <c r="I217" s="308"/>
      <c r="J217" s="319">
        <f>J218</f>
        <v>41400</v>
      </c>
      <c r="K217" s="319">
        <f t="shared" ref="K217:W217" si="108">K218</f>
        <v>41400</v>
      </c>
      <c r="L217" s="319">
        <f t="shared" si="108"/>
        <v>0</v>
      </c>
      <c r="M217" s="319">
        <f t="shared" si="108"/>
        <v>0</v>
      </c>
      <c r="N217" s="319">
        <f t="shared" si="108"/>
        <v>0</v>
      </c>
      <c r="O217" s="319">
        <f t="shared" si="108"/>
        <v>0</v>
      </c>
      <c r="P217" s="319" t="e">
        <f t="shared" si="108"/>
        <v>#REF!</v>
      </c>
      <c r="Q217" s="319" t="e">
        <f t="shared" si="108"/>
        <v>#REF!</v>
      </c>
      <c r="R217" s="319">
        <f t="shared" si="108"/>
        <v>39400</v>
      </c>
      <c r="S217" s="319">
        <f t="shared" si="108"/>
        <v>39400</v>
      </c>
      <c r="T217" s="319">
        <f t="shared" si="108"/>
        <v>10150</v>
      </c>
      <c r="U217" s="319">
        <f t="shared" si="108"/>
        <v>7717</v>
      </c>
      <c r="V217" s="323">
        <f t="shared" si="106"/>
        <v>76.029556650246306</v>
      </c>
      <c r="W217" s="319">
        <f t="shared" si="108"/>
        <v>10150</v>
      </c>
      <c r="X217" s="323">
        <f t="shared" si="107"/>
        <v>100</v>
      </c>
      <c r="Y217" s="306"/>
      <c r="Z217" s="309"/>
    </row>
    <row r="218" spans="1:26" s="344" customFormat="1" ht="33.75" hidden="1" customHeight="1">
      <c r="A218" s="391" t="s">
        <v>20</v>
      </c>
      <c r="B218" s="313" t="s">
        <v>379</v>
      </c>
      <c r="C218" s="483"/>
      <c r="D218" s="483"/>
      <c r="E218" s="483"/>
      <c r="F218" s="483"/>
      <c r="G218" s="483"/>
      <c r="H218" s="483"/>
      <c r="I218" s="308"/>
      <c r="J218" s="319">
        <f>+SUM(J219:J223)</f>
        <v>41400</v>
      </c>
      <c r="K218" s="319">
        <f t="shared" ref="K218:T218" si="109">+SUM(K219:K223)</f>
        <v>41400</v>
      </c>
      <c r="L218" s="319">
        <f t="shared" si="109"/>
        <v>0</v>
      </c>
      <c r="M218" s="319">
        <f t="shared" si="109"/>
        <v>0</v>
      </c>
      <c r="N218" s="319">
        <f t="shared" si="109"/>
        <v>0</v>
      </c>
      <c r="O218" s="319">
        <f t="shared" si="109"/>
        <v>0</v>
      </c>
      <c r="P218" s="319" t="e">
        <f t="shared" si="109"/>
        <v>#REF!</v>
      </c>
      <c r="Q218" s="319" t="e">
        <f t="shared" si="109"/>
        <v>#REF!</v>
      </c>
      <c r="R218" s="319">
        <f t="shared" si="109"/>
        <v>39400</v>
      </c>
      <c r="S218" s="319">
        <f t="shared" si="109"/>
        <v>39400</v>
      </c>
      <c r="T218" s="319">
        <f t="shared" si="109"/>
        <v>10150</v>
      </c>
      <c r="U218" s="319">
        <f t="shared" ref="U218:W218" si="110">+SUM(U219:U223)</f>
        <v>7717</v>
      </c>
      <c r="V218" s="323">
        <f t="shared" si="106"/>
        <v>76.029556650246306</v>
      </c>
      <c r="W218" s="319">
        <f t="shared" si="110"/>
        <v>10150</v>
      </c>
      <c r="X218" s="323">
        <f t="shared" si="107"/>
        <v>100</v>
      </c>
      <c r="Y218" s="306"/>
      <c r="Z218" s="309"/>
    </row>
    <row r="219" spans="1:26" s="369" customFormat="1" ht="42" hidden="1" customHeight="1">
      <c r="A219" s="412">
        <v>1</v>
      </c>
      <c r="B219" s="376" t="s">
        <v>765</v>
      </c>
      <c r="C219" s="270" t="s">
        <v>742</v>
      </c>
      <c r="D219" s="270"/>
      <c r="E219" s="453" t="s">
        <v>743</v>
      </c>
      <c r="F219" s="270"/>
      <c r="G219" s="270"/>
      <c r="H219" s="270" t="s">
        <v>550</v>
      </c>
      <c r="I219" s="340" t="s">
        <v>766</v>
      </c>
      <c r="J219" s="290">
        <f>K219</f>
        <v>5700</v>
      </c>
      <c r="K219" s="290">
        <v>5700</v>
      </c>
      <c r="L219" s="290"/>
      <c r="M219" s="290"/>
      <c r="N219" s="290"/>
      <c r="O219" s="290"/>
      <c r="P219" s="290">
        <v>0</v>
      </c>
      <c r="Q219" s="290" t="e">
        <f>M219+#REF!</f>
        <v>#REF!</v>
      </c>
      <c r="R219" s="290">
        <v>5700</v>
      </c>
      <c r="S219" s="290">
        <v>5700</v>
      </c>
      <c r="T219" s="290">
        <v>1500</v>
      </c>
      <c r="U219" s="290">
        <v>1187</v>
      </c>
      <c r="V219" s="372">
        <f t="shared" si="106"/>
        <v>79.13333333333334</v>
      </c>
      <c r="W219" s="290">
        <f>+T219</f>
        <v>1500</v>
      </c>
      <c r="X219" s="323">
        <f t="shared" si="107"/>
        <v>100</v>
      </c>
      <c r="Y219" s="368" t="s">
        <v>547</v>
      </c>
      <c r="Z219" s="274">
        <f>T219</f>
        <v>1500</v>
      </c>
    </row>
    <row r="220" spans="1:26" s="369" customFormat="1" ht="39.200000000000003" hidden="1" customHeight="1">
      <c r="A220" s="267">
        <v>2</v>
      </c>
      <c r="B220" s="376" t="s">
        <v>767</v>
      </c>
      <c r="C220" s="270" t="s">
        <v>742</v>
      </c>
      <c r="D220" s="270"/>
      <c r="E220" s="453" t="s">
        <v>743</v>
      </c>
      <c r="F220" s="270"/>
      <c r="G220" s="270"/>
      <c r="H220" s="270" t="s">
        <v>397</v>
      </c>
      <c r="I220" s="340" t="s">
        <v>768</v>
      </c>
      <c r="J220" s="290">
        <f>+K220</f>
        <v>10800</v>
      </c>
      <c r="K220" s="290">
        <v>10800</v>
      </c>
      <c r="L220" s="290"/>
      <c r="M220" s="290"/>
      <c r="N220" s="290"/>
      <c r="O220" s="290"/>
      <c r="P220" s="290" t="e">
        <f>L220+#REF!</f>
        <v>#REF!</v>
      </c>
      <c r="Q220" s="290" t="e">
        <f>M220+#REF!</f>
        <v>#REF!</v>
      </c>
      <c r="R220" s="290">
        <f>S220</f>
        <v>10800</v>
      </c>
      <c r="S220" s="290">
        <v>10800</v>
      </c>
      <c r="T220" s="290">
        <v>2500</v>
      </c>
      <c r="U220" s="290">
        <v>2055</v>
      </c>
      <c r="V220" s="372">
        <f t="shared" si="106"/>
        <v>82.199999999999989</v>
      </c>
      <c r="W220" s="290">
        <f>+T220</f>
        <v>2500</v>
      </c>
      <c r="X220" s="323">
        <f t="shared" si="107"/>
        <v>100</v>
      </c>
      <c r="Y220" s="368" t="s">
        <v>547</v>
      </c>
      <c r="Z220" s="274">
        <f>T220</f>
        <v>2500</v>
      </c>
    </row>
    <row r="221" spans="1:26" s="369" customFormat="1" ht="40.700000000000003" hidden="1" customHeight="1">
      <c r="A221" s="267">
        <v>3</v>
      </c>
      <c r="B221" s="376" t="s">
        <v>769</v>
      </c>
      <c r="C221" s="270" t="s">
        <v>742</v>
      </c>
      <c r="D221" s="270"/>
      <c r="E221" s="453" t="s">
        <v>743</v>
      </c>
      <c r="F221" s="270"/>
      <c r="G221" s="270"/>
      <c r="H221" s="270" t="s">
        <v>605</v>
      </c>
      <c r="I221" s="340" t="s">
        <v>770</v>
      </c>
      <c r="J221" s="290">
        <f>+K221</f>
        <v>12000</v>
      </c>
      <c r="K221" s="290">
        <v>12000</v>
      </c>
      <c r="L221" s="290"/>
      <c r="M221" s="290"/>
      <c r="N221" s="290"/>
      <c r="O221" s="290"/>
      <c r="P221" s="290" t="e">
        <f>L221+#REF!</f>
        <v>#REF!</v>
      </c>
      <c r="Q221" s="290" t="e">
        <f>M221+#REF!</f>
        <v>#REF!</v>
      </c>
      <c r="R221" s="290">
        <v>10000</v>
      </c>
      <c r="S221" s="290">
        <f>R221</f>
        <v>10000</v>
      </c>
      <c r="T221" s="290">
        <v>3200</v>
      </c>
      <c r="U221" s="290">
        <v>3030</v>
      </c>
      <c r="V221" s="372">
        <f t="shared" si="106"/>
        <v>94.6875</v>
      </c>
      <c r="W221" s="290">
        <f>+T221</f>
        <v>3200</v>
      </c>
      <c r="X221" s="323">
        <f t="shared" si="107"/>
        <v>100</v>
      </c>
      <c r="Y221" s="368" t="s">
        <v>547</v>
      </c>
      <c r="Z221" s="274"/>
    </row>
    <row r="222" spans="1:26" s="369" customFormat="1" ht="39.200000000000003" hidden="1" customHeight="1">
      <c r="A222" s="412">
        <v>4</v>
      </c>
      <c r="B222" s="376" t="s">
        <v>771</v>
      </c>
      <c r="C222" s="270" t="s">
        <v>742</v>
      </c>
      <c r="D222" s="270"/>
      <c r="E222" s="453" t="s">
        <v>743</v>
      </c>
      <c r="F222" s="270"/>
      <c r="G222" s="270"/>
      <c r="H222" s="270"/>
      <c r="I222" s="340" t="s">
        <v>772</v>
      </c>
      <c r="J222" s="290">
        <f>+K222</f>
        <v>5000</v>
      </c>
      <c r="K222" s="290">
        <v>5000</v>
      </c>
      <c r="L222" s="290"/>
      <c r="M222" s="290"/>
      <c r="N222" s="290"/>
      <c r="O222" s="290"/>
      <c r="P222" s="290" t="e">
        <f>L222+#REF!</f>
        <v>#REF!</v>
      </c>
      <c r="Q222" s="290" t="e">
        <f>M222+#REF!</f>
        <v>#REF!</v>
      </c>
      <c r="R222" s="290">
        <v>5000</v>
      </c>
      <c r="S222" s="290">
        <v>5000</v>
      </c>
      <c r="T222" s="290">
        <v>1300</v>
      </c>
      <c r="U222" s="290">
        <v>71</v>
      </c>
      <c r="V222" s="372">
        <f t="shared" si="106"/>
        <v>5.4615384615384617</v>
      </c>
      <c r="W222" s="290">
        <f>+T222</f>
        <v>1300</v>
      </c>
      <c r="X222" s="323">
        <f t="shared" si="107"/>
        <v>100</v>
      </c>
      <c r="Y222" s="368" t="s">
        <v>547</v>
      </c>
      <c r="Z222" s="274"/>
    </row>
    <row r="223" spans="1:26" s="369" customFormat="1" ht="39.200000000000003" hidden="1" customHeight="1">
      <c r="A223" s="412">
        <v>5</v>
      </c>
      <c r="B223" s="394" t="s">
        <v>773</v>
      </c>
      <c r="C223" s="270" t="s">
        <v>742</v>
      </c>
      <c r="D223" s="270"/>
      <c r="E223" s="453" t="s">
        <v>743</v>
      </c>
      <c r="F223" s="270"/>
      <c r="G223" s="270"/>
      <c r="H223" s="329" t="s">
        <v>550</v>
      </c>
      <c r="I223" s="329" t="s">
        <v>774</v>
      </c>
      <c r="J223" s="366">
        <f>K223</f>
        <v>7900</v>
      </c>
      <c r="K223" s="366">
        <v>7900</v>
      </c>
      <c r="L223" s="290"/>
      <c r="M223" s="290"/>
      <c r="N223" s="290"/>
      <c r="O223" s="290"/>
      <c r="P223" s="290"/>
      <c r="Q223" s="290"/>
      <c r="R223" s="290">
        <f>+S223</f>
        <v>7900</v>
      </c>
      <c r="S223" s="290">
        <v>7900</v>
      </c>
      <c r="T223" s="290">
        <v>1650</v>
      </c>
      <c r="U223" s="290">
        <v>1374</v>
      </c>
      <c r="V223" s="372">
        <f t="shared" si="106"/>
        <v>83.27272727272728</v>
      </c>
      <c r="W223" s="290">
        <f>+T223</f>
        <v>1650</v>
      </c>
      <c r="X223" s="323">
        <f t="shared" si="107"/>
        <v>100</v>
      </c>
      <c r="Y223" s="368" t="s">
        <v>547</v>
      </c>
      <c r="Z223" s="274">
        <f>T223</f>
        <v>1650</v>
      </c>
    </row>
    <row r="224" spans="1:26" s="362" customFormat="1" ht="30.75" hidden="1" customHeight="1">
      <c r="A224" s="484"/>
      <c r="B224" s="485" t="s">
        <v>92</v>
      </c>
      <c r="C224" s="359"/>
      <c r="D224" s="359"/>
      <c r="E224" s="486"/>
      <c r="F224" s="359"/>
      <c r="G224" s="359"/>
      <c r="H224" s="480"/>
      <c r="I224" s="480"/>
      <c r="J224" s="487">
        <f>+SUM(J225:J228)</f>
        <v>36000</v>
      </c>
      <c r="K224" s="487">
        <f t="shared" ref="K224:W224" si="111">+SUM(K225:K228)</f>
        <v>36000</v>
      </c>
      <c r="L224" s="487">
        <f t="shared" si="111"/>
        <v>0</v>
      </c>
      <c r="M224" s="487">
        <f t="shared" si="111"/>
        <v>0</v>
      </c>
      <c r="N224" s="487">
        <f t="shared" si="111"/>
        <v>0</v>
      </c>
      <c r="O224" s="487">
        <f t="shared" si="111"/>
        <v>0</v>
      </c>
      <c r="P224" s="487" t="e">
        <f t="shared" si="111"/>
        <v>#REF!</v>
      </c>
      <c r="Q224" s="487" t="e">
        <f t="shared" si="111"/>
        <v>#REF!</v>
      </c>
      <c r="R224" s="487">
        <f t="shared" si="111"/>
        <v>25495</v>
      </c>
      <c r="S224" s="487">
        <f t="shared" si="111"/>
        <v>25495</v>
      </c>
      <c r="T224" s="487">
        <f t="shared" si="111"/>
        <v>80</v>
      </c>
      <c r="U224" s="487">
        <f t="shared" si="111"/>
        <v>0</v>
      </c>
      <c r="V224" s="372">
        <f t="shared" si="106"/>
        <v>0</v>
      </c>
      <c r="W224" s="487">
        <f t="shared" si="111"/>
        <v>80</v>
      </c>
      <c r="X224" s="323">
        <f t="shared" si="107"/>
        <v>100</v>
      </c>
      <c r="Y224" s="421"/>
      <c r="Z224" s="361"/>
    </row>
    <row r="225" spans="1:26" s="369" customFormat="1" ht="36.75" hidden="1" customHeight="1">
      <c r="A225" s="412">
        <v>1</v>
      </c>
      <c r="B225" s="468" t="s">
        <v>775</v>
      </c>
      <c r="C225" s="270"/>
      <c r="D225" s="270"/>
      <c r="E225" s="453"/>
      <c r="F225" s="270"/>
      <c r="G225" s="270"/>
      <c r="H225" s="329"/>
      <c r="I225" s="329"/>
      <c r="J225" s="366">
        <f>+K225</f>
        <v>14000</v>
      </c>
      <c r="K225" s="366">
        <v>14000</v>
      </c>
      <c r="L225" s="290"/>
      <c r="M225" s="290"/>
      <c r="N225" s="290"/>
      <c r="O225" s="290"/>
      <c r="P225" s="290"/>
      <c r="Q225" s="290"/>
      <c r="R225" s="290">
        <f>+S225</f>
        <v>3495</v>
      </c>
      <c r="S225" s="290">
        <v>3495</v>
      </c>
      <c r="T225" s="290">
        <v>20</v>
      </c>
      <c r="U225" s="290"/>
      <c r="V225" s="372">
        <f t="shared" si="106"/>
        <v>0</v>
      </c>
      <c r="W225" s="290">
        <f>+T225</f>
        <v>20</v>
      </c>
      <c r="X225" s="323">
        <f t="shared" si="107"/>
        <v>100</v>
      </c>
      <c r="Y225" s="368" t="s">
        <v>609</v>
      </c>
      <c r="Z225" s="274"/>
    </row>
    <row r="226" spans="1:26" s="369" customFormat="1" ht="30.75" hidden="1" customHeight="1">
      <c r="A226" s="412">
        <v>2</v>
      </c>
      <c r="B226" s="394" t="s">
        <v>776</v>
      </c>
      <c r="C226" s="270"/>
      <c r="D226" s="270"/>
      <c r="E226" s="453"/>
      <c r="F226" s="270"/>
      <c r="G226" s="270"/>
      <c r="H226" s="329"/>
      <c r="I226" s="329"/>
      <c r="J226" s="366">
        <f>+K226</f>
        <v>5000</v>
      </c>
      <c r="K226" s="366">
        <v>5000</v>
      </c>
      <c r="L226" s="290"/>
      <c r="M226" s="290"/>
      <c r="N226" s="290"/>
      <c r="O226" s="290"/>
      <c r="P226" s="290"/>
      <c r="Q226" s="290"/>
      <c r="R226" s="290">
        <f>+S226</f>
        <v>5000</v>
      </c>
      <c r="S226" s="290">
        <v>5000</v>
      </c>
      <c r="T226" s="290">
        <v>20</v>
      </c>
      <c r="U226" s="290"/>
      <c r="V226" s="372">
        <f t="shared" si="106"/>
        <v>0</v>
      </c>
      <c r="W226" s="290">
        <f>+T226</f>
        <v>20</v>
      </c>
      <c r="X226" s="323">
        <f t="shared" si="107"/>
        <v>100</v>
      </c>
      <c r="Y226" s="368" t="s">
        <v>609</v>
      </c>
      <c r="Z226" s="274"/>
    </row>
    <row r="227" spans="1:26" s="361" customFormat="1" ht="40.700000000000003" hidden="1" customHeight="1">
      <c r="A227" s="267">
        <v>3</v>
      </c>
      <c r="B227" s="376" t="s">
        <v>777</v>
      </c>
      <c r="C227" s="270" t="s">
        <v>742</v>
      </c>
      <c r="D227" s="270"/>
      <c r="E227" s="270"/>
      <c r="F227" s="270"/>
      <c r="G227" s="359"/>
      <c r="H227" s="359"/>
      <c r="I227" s="289"/>
      <c r="J227" s="290">
        <f>+K227</f>
        <v>8000</v>
      </c>
      <c r="K227" s="290">
        <v>8000</v>
      </c>
      <c r="L227" s="290"/>
      <c r="M227" s="290"/>
      <c r="N227" s="290"/>
      <c r="O227" s="290"/>
      <c r="P227" s="290" t="e">
        <f>L227+#REF!</f>
        <v>#REF!</v>
      </c>
      <c r="Q227" s="290" t="e">
        <f>M227+#REF!</f>
        <v>#REF!</v>
      </c>
      <c r="R227" s="290">
        <v>8000</v>
      </c>
      <c r="S227" s="290">
        <v>8000</v>
      </c>
      <c r="T227" s="290">
        <v>20</v>
      </c>
      <c r="U227" s="290"/>
      <c r="V227" s="372">
        <f t="shared" si="106"/>
        <v>0</v>
      </c>
      <c r="W227" s="290">
        <f>+T227</f>
        <v>20</v>
      </c>
      <c r="X227" s="323">
        <f t="shared" si="107"/>
        <v>100</v>
      </c>
      <c r="Y227" s="368" t="s">
        <v>609</v>
      </c>
    </row>
    <row r="228" spans="1:26" s="361" customFormat="1" ht="36.75" hidden="1" customHeight="1">
      <c r="A228" s="267">
        <v>4</v>
      </c>
      <c r="B228" s="468" t="s">
        <v>778</v>
      </c>
      <c r="C228" s="270" t="s">
        <v>742</v>
      </c>
      <c r="D228" s="270"/>
      <c r="E228" s="270"/>
      <c r="F228" s="270"/>
      <c r="G228" s="359"/>
      <c r="H228" s="359"/>
      <c r="I228" s="294"/>
      <c r="J228" s="290">
        <f>+K228</f>
        <v>9000</v>
      </c>
      <c r="K228" s="290">
        <v>9000</v>
      </c>
      <c r="L228" s="290"/>
      <c r="M228" s="290"/>
      <c r="N228" s="290"/>
      <c r="O228" s="290"/>
      <c r="P228" s="290" t="e">
        <f>L228+#REF!</f>
        <v>#REF!</v>
      </c>
      <c r="Q228" s="290" t="e">
        <f>M228+#REF!</f>
        <v>#REF!</v>
      </c>
      <c r="R228" s="290">
        <v>9000</v>
      </c>
      <c r="S228" s="290">
        <v>9000</v>
      </c>
      <c r="T228" s="290">
        <v>20</v>
      </c>
      <c r="U228" s="290"/>
      <c r="V228" s="372">
        <f t="shared" si="106"/>
        <v>0</v>
      </c>
      <c r="W228" s="290">
        <f>+T228</f>
        <v>20</v>
      </c>
      <c r="X228" s="323">
        <f t="shared" si="107"/>
        <v>100</v>
      </c>
      <c r="Y228" s="368" t="s">
        <v>609</v>
      </c>
    </row>
    <row r="229" spans="1:26" s="344" customFormat="1" ht="34.5" hidden="1" customHeight="1">
      <c r="A229" s="351" t="s">
        <v>127</v>
      </c>
      <c r="B229" s="352" t="s">
        <v>367</v>
      </c>
      <c r="C229" s="306"/>
      <c r="D229" s="306"/>
      <c r="E229" s="306"/>
      <c r="F229" s="306"/>
      <c r="G229" s="312"/>
      <c r="H229" s="306"/>
      <c r="I229" s="308"/>
      <c r="J229" s="292">
        <f t="shared" ref="J229:W229" si="112">J233+J243+J245</f>
        <v>137770</v>
      </c>
      <c r="K229" s="292">
        <f t="shared" si="112"/>
        <v>101777</v>
      </c>
      <c r="L229" s="292">
        <f t="shared" si="112"/>
        <v>7500</v>
      </c>
      <c r="M229" s="292">
        <f t="shared" si="112"/>
        <v>0</v>
      </c>
      <c r="N229" s="292">
        <f t="shared" si="112"/>
        <v>3741</v>
      </c>
      <c r="O229" s="292">
        <f t="shared" si="112"/>
        <v>0</v>
      </c>
      <c r="P229" s="292" t="e">
        <f t="shared" si="112"/>
        <v>#REF!</v>
      </c>
      <c r="Q229" s="292" t="e">
        <f t="shared" si="112"/>
        <v>#REF!</v>
      </c>
      <c r="R229" s="292">
        <f t="shared" si="112"/>
        <v>125338.1</v>
      </c>
      <c r="S229" s="292">
        <f t="shared" si="112"/>
        <v>97444.1</v>
      </c>
      <c r="T229" s="292" t="e">
        <f t="shared" si="112"/>
        <v>#REF!</v>
      </c>
      <c r="U229" s="292">
        <f t="shared" si="112"/>
        <v>22274</v>
      </c>
      <c r="V229" s="323" t="e">
        <f t="shared" si="106"/>
        <v>#REF!</v>
      </c>
      <c r="W229" s="292">
        <f t="shared" si="112"/>
        <v>31003</v>
      </c>
      <c r="X229" s="323" t="e">
        <f t="shared" si="107"/>
        <v>#REF!</v>
      </c>
      <c r="Y229" s="373"/>
      <c r="Z229" s="309"/>
    </row>
    <row r="230" spans="1:26" s="362" customFormat="1" ht="33.75" hidden="1" customHeight="1">
      <c r="A230" s="304" t="s">
        <v>13</v>
      </c>
      <c r="B230" s="311" t="s">
        <v>779</v>
      </c>
      <c r="C230" s="359"/>
      <c r="D230" s="359"/>
      <c r="E230" s="359"/>
      <c r="F230" s="359"/>
      <c r="G230" s="359"/>
      <c r="H230" s="359"/>
      <c r="I230" s="360"/>
      <c r="J230" s="401">
        <f>J231</f>
        <v>47000</v>
      </c>
      <c r="K230" s="401">
        <f t="shared" ref="K230:S231" si="113">K231</f>
        <v>47000</v>
      </c>
      <c r="L230" s="401">
        <f t="shared" si="113"/>
        <v>21469</v>
      </c>
      <c r="M230" s="401">
        <f t="shared" si="113"/>
        <v>21469</v>
      </c>
      <c r="N230" s="401">
        <f t="shared" si="113"/>
        <v>21469</v>
      </c>
      <c r="O230" s="401">
        <f t="shared" si="113"/>
        <v>21469</v>
      </c>
      <c r="P230" s="401" t="e">
        <f t="shared" si="113"/>
        <v>#REF!</v>
      </c>
      <c r="Q230" s="401" t="e">
        <f t="shared" si="113"/>
        <v>#REF!</v>
      </c>
      <c r="R230" s="401">
        <f t="shared" si="113"/>
        <v>20531</v>
      </c>
      <c r="S230" s="401">
        <f t="shared" si="113"/>
        <v>20531</v>
      </c>
      <c r="T230" s="401"/>
      <c r="U230" s="401"/>
      <c r="V230" s="372" t="e">
        <f t="shared" si="106"/>
        <v>#DIV/0!</v>
      </c>
      <c r="W230" s="401"/>
      <c r="X230" s="323" t="e">
        <f t="shared" si="107"/>
        <v>#DIV/0!</v>
      </c>
      <c r="Y230" s="359"/>
      <c r="Z230" s="361"/>
    </row>
    <row r="231" spans="1:26" s="362" customFormat="1" ht="27" hidden="1" customHeight="1">
      <c r="A231" s="391" t="s">
        <v>20</v>
      </c>
      <c r="B231" s="313" t="s">
        <v>706</v>
      </c>
      <c r="C231" s="359"/>
      <c r="D231" s="359"/>
      <c r="E231" s="359"/>
      <c r="F231" s="359"/>
      <c r="G231" s="359"/>
      <c r="H231" s="359"/>
      <c r="I231" s="360"/>
      <c r="J231" s="401">
        <f>J232</f>
        <v>47000</v>
      </c>
      <c r="K231" s="401">
        <f t="shared" si="113"/>
        <v>47000</v>
      </c>
      <c r="L231" s="401">
        <f t="shared" si="113"/>
        <v>21469</v>
      </c>
      <c r="M231" s="401">
        <f t="shared" si="113"/>
        <v>21469</v>
      </c>
      <c r="N231" s="401">
        <f t="shared" si="113"/>
        <v>21469</v>
      </c>
      <c r="O231" s="401">
        <f t="shared" si="113"/>
        <v>21469</v>
      </c>
      <c r="P231" s="401" t="e">
        <f t="shared" si="113"/>
        <v>#REF!</v>
      </c>
      <c r="Q231" s="401" t="e">
        <f t="shared" si="113"/>
        <v>#REF!</v>
      </c>
      <c r="R231" s="401">
        <f t="shared" si="113"/>
        <v>20531</v>
      </c>
      <c r="S231" s="401">
        <f t="shared" si="113"/>
        <v>20531</v>
      </c>
      <c r="T231" s="401"/>
      <c r="U231" s="401"/>
      <c r="V231" s="372" t="e">
        <f t="shared" si="106"/>
        <v>#DIV/0!</v>
      </c>
      <c r="W231" s="401"/>
      <c r="X231" s="323" t="e">
        <f t="shared" si="107"/>
        <v>#DIV/0!</v>
      </c>
      <c r="Y231" s="359"/>
      <c r="Z231" s="361"/>
    </row>
    <row r="232" spans="1:26" s="369" customFormat="1" ht="63" hidden="1" customHeight="1">
      <c r="A232" s="412">
        <v>1</v>
      </c>
      <c r="B232" s="393" t="s">
        <v>780</v>
      </c>
      <c r="C232" s="270" t="s">
        <v>781</v>
      </c>
      <c r="D232" s="270"/>
      <c r="E232" s="453" t="s">
        <v>782</v>
      </c>
      <c r="F232" s="270"/>
      <c r="G232" s="270"/>
      <c r="H232" s="270" t="s">
        <v>783</v>
      </c>
      <c r="I232" s="340" t="s">
        <v>784</v>
      </c>
      <c r="J232" s="290">
        <v>47000</v>
      </c>
      <c r="K232" s="290">
        <v>47000</v>
      </c>
      <c r="L232" s="290">
        <v>21469</v>
      </c>
      <c r="M232" s="290">
        <v>21469</v>
      </c>
      <c r="N232" s="290">
        <v>21469</v>
      </c>
      <c r="O232" s="290">
        <v>21469</v>
      </c>
      <c r="P232" s="290" t="e">
        <f>L232+#REF!</f>
        <v>#REF!</v>
      </c>
      <c r="Q232" s="290" t="e">
        <f>M232+#REF!</f>
        <v>#REF!</v>
      </c>
      <c r="R232" s="290">
        <f>S232</f>
        <v>20531</v>
      </c>
      <c r="S232" s="290">
        <v>20531</v>
      </c>
      <c r="T232" s="290"/>
      <c r="U232" s="290"/>
      <c r="V232" s="372" t="e">
        <f t="shared" si="106"/>
        <v>#DIV/0!</v>
      </c>
      <c r="W232" s="290"/>
      <c r="X232" s="323" t="e">
        <f t="shared" si="107"/>
        <v>#DIV/0!</v>
      </c>
      <c r="Y232" s="368" t="s">
        <v>785</v>
      </c>
      <c r="Z232" s="274"/>
    </row>
    <row r="233" spans="1:26" s="344" customFormat="1" ht="33.75" hidden="1" customHeight="1">
      <c r="A233" s="304" t="s">
        <v>15</v>
      </c>
      <c r="B233" s="311" t="s">
        <v>565</v>
      </c>
      <c r="C233" s="306"/>
      <c r="D233" s="306"/>
      <c r="E233" s="306"/>
      <c r="F233" s="306"/>
      <c r="G233" s="306"/>
      <c r="H233" s="306"/>
      <c r="I233" s="308"/>
      <c r="J233" s="292">
        <f>J234</f>
        <v>116720</v>
      </c>
      <c r="K233" s="292">
        <f t="shared" ref="K233:W233" si="114">K234</f>
        <v>80727</v>
      </c>
      <c r="L233" s="292">
        <f t="shared" si="114"/>
        <v>7500</v>
      </c>
      <c r="M233" s="292">
        <f t="shared" si="114"/>
        <v>0</v>
      </c>
      <c r="N233" s="292">
        <f t="shared" si="114"/>
        <v>3741</v>
      </c>
      <c r="O233" s="292">
        <f t="shared" si="114"/>
        <v>0</v>
      </c>
      <c r="P233" s="292" t="e">
        <f t="shared" si="114"/>
        <v>#REF!</v>
      </c>
      <c r="Q233" s="292" t="e">
        <f t="shared" si="114"/>
        <v>#REF!</v>
      </c>
      <c r="R233" s="292">
        <f t="shared" si="114"/>
        <v>104288.1</v>
      </c>
      <c r="S233" s="292">
        <f t="shared" si="114"/>
        <v>76394.100000000006</v>
      </c>
      <c r="T233" s="292" t="e">
        <f t="shared" si="114"/>
        <v>#REF!</v>
      </c>
      <c r="U233" s="292">
        <f t="shared" si="114"/>
        <v>19944</v>
      </c>
      <c r="V233" s="372" t="e">
        <f t="shared" si="106"/>
        <v>#REF!</v>
      </c>
      <c r="W233" s="292">
        <f t="shared" si="114"/>
        <v>25003</v>
      </c>
      <c r="X233" s="323" t="e">
        <f t="shared" si="107"/>
        <v>#REF!</v>
      </c>
      <c r="Y233" s="270"/>
      <c r="Z233" s="309"/>
    </row>
    <row r="234" spans="1:26" s="362" customFormat="1" ht="26.45" hidden="1" customHeight="1">
      <c r="A234" s="391"/>
      <c r="B234" s="313" t="s">
        <v>706</v>
      </c>
      <c r="C234" s="359"/>
      <c r="D234" s="359"/>
      <c r="E234" s="359"/>
      <c r="F234" s="359"/>
      <c r="G234" s="359"/>
      <c r="H234" s="359"/>
      <c r="I234" s="360"/>
      <c r="J234" s="401">
        <f>SUM(J235:J242)</f>
        <v>116720</v>
      </c>
      <c r="K234" s="401">
        <f t="shared" ref="K234:W234" si="115">SUM(K235:K242)</f>
        <v>80727</v>
      </c>
      <c r="L234" s="401">
        <f t="shared" si="115"/>
        <v>7500</v>
      </c>
      <c r="M234" s="401">
        <f t="shared" si="115"/>
        <v>0</v>
      </c>
      <c r="N234" s="401">
        <f t="shared" si="115"/>
        <v>3741</v>
      </c>
      <c r="O234" s="401">
        <f t="shared" si="115"/>
        <v>0</v>
      </c>
      <c r="P234" s="401" t="e">
        <f t="shared" si="115"/>
        <v>#REF!</v>
      </c>
      <c r="Q234" s="401" t="e">
        <f t="shared" si="115"/>
        <v>#REF!</v>
      </c>
      <c r="R234" s="401">
        <f t="shared" si="115"/>
        <v>104288.1</v>
      </c>
      <c r="S234" s="401">
        <f t="shared" si="115"/>
        <v>76394.100000000006</v>
      </c>
      <c r="T234" s="401" t="e">
        <f t="shared" si="115"/>
        <v>#REF!</v>
      </c>
      <c r="U234" s="401">
        <f t="shared" si="115"/>
        <v>19944</v>
      </c>
      <c r="V234" s="372" t="e">
        <f t="shared" si="106"/>
        <v>#REF!</v>
      </c>
      <c r="W234" s="401">
        <f t="shared" si="115"/>
        <v>25003</v>
      </c>
      <c r="X234" s="323" t="e">
        <f t="shared" si="107"/>
        <v>#REF!</v>
      </c>
      <c r="Y234" s="377"/>
      <c r="Z234" s="361"/>
    </row>
    <row r="235" spans="1:26" s="369" customFormat="1" ht="44.45" hidden="1" customHeight="1">
      <c r="A235" s="412">
        <v>1</v>
      </c>
      <c r="B235" s="443" t="s">
        <v>786</v>
      </c>
      <c r="C235" s="379" t="s">
        <v>787</v>
      </c>
      <c r="D235" s="379"/>
      <c r="E235" s="453" t="s">
        <v>782</v>
      </c>
      <c r="F235" s="379"/>
      <c r="G235" s="379" t="s">
        <v>788</v>
      </c>
      <c r="H235" s="379" t="s">
        <v>534</v>
      </c>
      <c r="I235" s="289" t="s">
        <v>789</v>
      </c>
      <c r="J235" s="290">
        <v>39992</v>
      </c>
      <c r="K235" s="408">
        <f>J235-35993</f>
        <v>3999</v>
      </c>
      <c r="L235" s="290">
        <v>7500</v>
      </c>
      <c r="M235" s="290"/>
      <c r="N235" s="408">
        <f>2808+933</f>
        <v>3741</v>
      </c>
      <c r="O235" s="408"/>
      <c r="P235" s="290" t="e">
        <f>L235+#REF!</f>
        <v>#REF!</v>
      </c>
      <c r="Q235" s="290" t="e">
        <f>M235+#REF!</f>
        <v>#REF!</v>
      </c>
      <c r="R235" s="290">
        <f>27894+S235</f>
        <v>31493.1</v>
      </c>
      <c r="S235" s="290">
        <f>K235/100*90</f>
        <v>3599.1000000000004</v>
      </c>
      <c r="T235" s="290">
        <v>1000</v>
      </c>
      <c r="U235" s="290"/>
      <c r="V235" s="372">
        <f t="shared" si="106"/>
        <v>0</v>
      </c>
      <c r="W235" s="290">
        <f>+T235</f>
        <v>1000</v>
      </c>
      <c r="X235" s="323">
        <f t="shared" si="107"/>
        <v>100</v>
      </c>
      <c r="Y235" s="368"/>
      <c r="Z235" s="274"/>
    </row>
    <row r="236" spans="1:26" s="280" customFormat="1" ht="37.15" hidden="1" customHeight="1">
      <c r="A236" s="412">
        <v>2</v>
      </c>
      <c r="B236" s="376" t="s">
        <v>790</v>
      </c>
      <c r="C236" s="270" t="s">
        <v>781</v>
      </c>
      <c r="D236" s="270"/>
      <c r="E236" s="453" t="s">
        <v>782</v>
      </c>
      <c r="F236" s="270"/>
      <c r="G236" s="377"/>
      <c r="H236" s="379" t="s">
        <v>397</v>
      </c>
      <c r="I236" s="340" t="s">
        <v>791</v>
      </c>
      <c r="J236" s="290">
        <v>7320</v>
      </c>
      <c r="K236" s="290">
        <v>7320</v>
      </c>
      <c r="L236" s="290"/>
      <c r="M236" s="290"/>
      <c r="N236" s="290"/>
      <c r="O236" s="290"/>
      <c r="P236" s="290" t="e">
        <f>L236+#REF!</f>
        <v>#REF!</v>
      </c>
      <c r="Q236" s="290" t="e">
        <f>M236+#REF!</f>
        <v>#REF!</v>
      </c>
      <c r="R236" s="290">
        <f>S236</f>
        <v>7320</v>
      </c>
      <c r="S236" s="290">
        <v>7320</v>
      </c>
      <c r="T236" s="290">
        <v>3300</v>
      </c>
      <c r="U236" s="290">
        <v>2641</v>
      </c>
      <c r="V236" s="372">
        <f t="shared" si="106"/>
        <v>80.030303030303031</v>
      </c>
      <c r="W236" s="290">
        <v>2744</v>
      </c>
      <c r="X236" s="323">
        <f t="shared" si="107"/>
        <v>83.151515151515156</v>
      </c>
      <c r="Y236" s="270" t="s">
        <v>513</v>
      </c>
      <c r="Z236" s="339"/>
    </row>
    <row r="237" spans="1:26" s="280" customFormat="1" ht="34.5" hidden="1" customHeight="1">
      <c r="A237" s="412">
        <v>3</v>
      </c>
      <c r="B237" s="376" t="s">
        <v>792</v>
      </c>
      <c r="C237" s="270" t="s">
        <v>781</v>
      </c>
      <c r="D237" s="270"/>
      <c r="E237" s="453" t="s">
        <v>782</v>
      </c>
      <c r="F237" s="270"/>
      <c r="G237" s="377"/>
      <c r="H237" s="379" t="s">
        <v>793</v>
      </c>
      <c r="I237" s="340" t="s">
        <v>794</v>
      </c>
      <c r="J237" s="348">
        <v>6728</v>
      </c>
      <c r="K237" s="348">
        <v>6728</v>
      </c>
      <c r="L237" s="290"/>
      <c r="M237" s="290"/>
      <c r="N237" s="290"/>
      <c r="O237" s="290"/>
      <c r="P237" s="290" t="e">
        <f>L237+#REF!</f>
        <v>#REF!</v>
      </c>
      <c r="Q237" s="290" t="e">
        <f>M237+#REF!</f>
        <v>#REF!</v>
      </c>
      <c r="R237" s="290">
        <f>S237</f>
        <v>6728</v>
      </c>
      <c r="S237" s="290">
        <v>6728</v>
      </c>
      <c r="T237" s="290">
        <v>2050</v>
      </c>
      <c r="U237" s="290">
        <v>1558</v>
      </c>
      <c r="V237" s="372">
        <f t="shared" si="106"/>
        <v>76</v>
      </c>
      <c r="W237" s="290">
        <v>1981</v>
      </c>
      <c r="X237" s="323">
        <f t="shared" si="107"/>
        <v>96.634146341463406</v>
      </c>
      <c r="Y237" s="270" t="s">
        <v>513</v>
      </c>
      <c r="Z237" s="339"/>
    </row>
    <row r="238" spans="1:26" s="280" customFormat="1" ht="30.95" hidden="1" customHeight="1">
      <c r="A238" s="412">
        <v>4</v>
      </c>
      <c r="B238" s="376" t="s">
        <v>795</v>
      </c>
      <c r="C238" s="270" t="s">
        <v>781</v>
      </c>
      <c r="D238" s="270"/>
      <c r="E238" s="453" t="s">
        <v>782</v>
      </c>
      <c r="F238" s="270"/>
      <c r="G238" s="377"/>
      <c r="H238" s="377"/>
      <c r="I238" s="340" t="s">
        <v>796</v>
      </c>
      <c r="J238" s="290">
        <v>7000</v>
      </c>
      <c r="K238" s="290">
        <v>7000</v>
      </c>
      <c r="L238" s="290"/>
      <c r="M238" s="290"/>
      <c r="N238" s="290"/>
      <c r="O238" s="290"/>
      <c r="P238" s="290" t="e">
        <f>L238+#REF!</f>
        <v>#REF!</v>
      </c>
      <c r="Q238" s="290" t="e">
        <f>M238+#REF!</f>
        <v>#REF!</v>
      </c>
      <c r="R238" s="290">
        <v>6300</v>
      </c>
      <c r="S238" s="290">
        <v>6300</v>
      </c>
      <c r="T238" s="290">
        <v>2700</v>
      </c>
      <c r="U238" s="290">
        <v>2700</v>
      </c>
      <c r="V238" s="372">
        <f t="shared" si="106"/>
        <v>100</v>
      </c>
      <c r="W238" s="290">
        <f>+T238</f>
        <v>2700</v>
      </c>
      <c r="X238" s="323">
        <f t="shared" si="107"/>
        <v>100</v>
      </c>
      <c r="Y238" s="270" t="s">
        <v>513</v>
      </c>
      <c r="Z238" s="339"/>
    </row>
    <row r="239" spans="1:26" s="280" customFormat="1" ht="37.5" hidden="1" customHeight="1">
      <c r="A239" s="412">
        <v>5</v>
      </c>
      <c r="B239" s="376" t="s">
        <v>797</v>
      </c>
      <c r="C239" s="270" t="s">
        <v>781</v>
      </c>
      <c r="D239" s="270"/>
      <c r="E239" s="453" t="s">
        <v>782</v>
      </c>
      <c r="F239" s="270"/>
      <c r="G239" s="377"/>
      <c r="H239" s="377"/>
      <c r="I239" s="340" t="s">
        <v>798</v>
      </c>
      <c r="J239" s="290">
        <v>6350</v>
      </c>
      <c r="K239" s="290">
        <v>6350</v>
      </c>
      <c r="L239" s="290"/>
      <c r="M239" s="290"/>
      <c r="N239" s="290"/>
      <c r="O239" s="290"/>
      <c r="P239" s="290" t="e">
        <f>L239+#REF!</f>
        <v>#REF!</v>
      </c>
      <c r="Q239" s="290" t="e">
        <f>M239+#REF!</f>
        <v>#REF!</v>
      </c>
      <c r="R239" s="290">
        <f>S239</f>
        <v>6350</v>
      </c>
      <c r="S239" s="290">
        <v>6350</v>
      </c>
      <c r="T239" s="290">
        <v>2900</v>
      </c>
      <c r="U239" s="290">
        <v>1716</v>
      </c>
      <c r="V239" s="372">
        <f t="shared" si="106"/>
        <v>59.172413793103452</v>
      </c>
      <c r="W239" s="290">
        <f>+T239</f>
        <v>2900</v>
      </c>
      <c r="X239" s="323">
        <f t="shared" si="107"/>
        <v>100</v>
      </c>
      <c r="Y239" s="270" t="s">
        <v>513</v>
      </c>
      <c r="Z239" s="339"/>
    </row>
    <row r="240" spans="1:26" s="369" customFormat="1" ht="35.450000000000003" hidden="1" customHeight="1">
      <c r="A240" s="412">
        <v>6</v>
      </c>
      <c r="B240" s="376" t="s">
        <v>799</v>
      </c>
      <c r="C240" s="270" t="s">
        <v>781</v>
      </c>
      <c r="D240" s="270"/>
      <c r="E240" s="453" t="s">
        <v>782</v>
      </c>
      <c r="F240" s="270"/>
      <c r="G240" s="270"/>
      <c r="H240" s="270"/>
      <c r="I240" s="289" t="s">
        <v>800</v>
      </c>
      <c r="J240" s="290">
        <v>7000</v>
      </c>
      <c r="K240" s="290">
        <v>7000</v>
      </c>
      <c r="L240" s="290"/>
      <c r="M240" s="290"/>
      <c r="N240" s="290"/>
      <c r="O240" s="290"/>
      <c r="P240" s="290" t="e">
        <f>L240+#REF!</f>
        <v>#REF!</v>
      </c>
      <c r="Q240" s="290" t="e">
        <f>M240+#REF!</f>
        <v>#REF!</v>
      </c>
      <c r="R240" s="290">
        <f>S240</f>
        <v>7000</v>
      </c>
      <c r="S240" s="290">
        <v>7000</v>
      </c>
      <c r="T240" s="290" t="e">
        <f>S240-#REF!</f>
        <v>#REF!</v>
      </c>
      <c r="U240" s="290"/>
      <c r="V240" s="372" t="e">
        <f t="shared" si="106"/>
        <v>#REF!</v>
      </c>
      <c r="W240" s="290">
        <v>1630</v>
      </c>
      <c r="X240" s="323" t="e">
        <f t="shared" si="107"/>
        <v>#REF!</v>
      </c>
      <c r="Y240" s="270" t="s">
        <v>513</v>
      </c>
      <c r="Z240" s="274"/>
    </row>
    <row r="241" spans="1:26" s="280" customFormat="1" ht="60" hidden="1" customHeight="1">
      <c r="A241" s="412">
        <v>7</v>
      </c>
      <c r="B241" s="416" t="s">
        <v>801</v>
      </c>
      <c r="C241" s="270" t="s">
        <v>781</v>
      </c>
      <c r="D241" s="270"/>
      <c r="E241" s="453" t="s">
        <v>782</v>
      </c>
      <c r="F241" s="270"/>
      <c r="G241" s="377"/>
      <c r="H241" s="377"/>
      <c r="I241" s="289" t="s">
        <v>802</v>
      </c>
      <c r="J241" s="290">
        <v>10000</v>
      </c>
      <c r="K241" s="290">
        <v>10000</v>
      </c>
      <c r="L241" s="290"/>
      <c r="M241" s="290"/>
      <c r="N241" s="290"/>
      <c r="O241" s="290"/>
      <c r="P241" s="290" t="e">
        <f>L241+#REF!</f>
        <v>#REF!</v>
      </c>
      <c r="Q241" s="290" t="e">
        <f>M241+#REF!</f>
        <v>#REF!</v>
      </c>
      <c r="R241" s="290">
        <f>S241</f>
        <v>10000</v>
      </c>
      <c r="S241" s="290">
        <v>10000</v>
      </c>
      <c r="T241" s="290">
        <v>2000</v>
      </c>
      <c r="U241" s="290">
        <v>731</v>
      </c>
      <c r="V241" s="372">
        <f t="shared" si="106"/>
        <v>36.549999999999997</v>
      </c>
      <c r="W241" s="290">
        <v>1135</v>
      </c>
      <c r="X241" s="323">
        <f t="shared" si="107"/>
        <v>56.75</v>
      </c>
      <c r="Y241" s="270"/>
      <c r="Z241" s="339"/>
    </row>
    <row r="242" spans="1:26" s="280" customFormat="1" ht="40.700000000000003" hidden="1" customHeight="1">
      <c r="A242" s="412">
        <v>8</v>
      </c>
      <c r="B242" s="416" t="s">
        <v>803</v>
      </c>
      <c r="C242" s="270" t="s">
        <v>781</v>
      </c>
      <c r="D242" s="270"/>
      <c r="E242" s="453" t="s">
        <v>782</v>
      </c>
      <c r="F242" s="270"/>
      <c r="G242" s="377"/>
      <c r="H242" s="270" t="s">
        <v>397</v>
      </c>
      <c r="I242" s="289" t="s">
        <v>804</v>
      </c>
      <c r="J242" s="290">
        <v>32330</v>
      </c>
      <c r="K242" s="290">
        <v>32330</v>
      </c>
      <c r="L242" s="290"/>
      <c r="M242" s="290"/>
      <c r="N242" s="290"/>
      <c r="O242" s="290"/>
      <c r="P242" s="290" t="e">
        <f>L242+#REF!</f>
        <v>#REF!</v>
      </c>
      <c r="Q242" s="290" t="e">
        <f>M242+#REF!</f>
        <v>#REF!</v>
      </c>
      <c r="R242" s="290">
        <v>29097</v>
      </c>
      <c r="S242" s="290">
        <v>29097</v>
      </c>
      <c r="T242" s="290">
        <v>10913</v>
      </c>
      <c r="U242" s="290">
        <v>10598</v>
      </c>
      <c r="V242" s="372">
        <f t="shared" si="106"/>
        <v>97.113534316869789</v>
      </c>
      <c r="W242" s="290">
        <f>+T242</f>
        <v>10913</v>
      </c>
      <c r="X242" s="323">
        <f t="shared" si="107"/>
        <v>100</v>
      </c>
      <c r="Y242" s="270"/>
      <c r="Z242" s="339"/>
    </row>
    <row r="243" spans="1:26" s="344" customFormat="1" ht="38.25" hidden="1" customHeight="1">
      <c r="A243" s="304" t="s">
        <v>271</v>
      </c>
      <c r="B243" s="311" t="s">
        <v>722</v>
      </c>
      <c r="C243" s="306"/>
      <c r="D243" s="306"/>
      <c r="E243" s="306"/>
      <c r="F243" s="306"/>
      <c r="G243" s="306"/>
      <c r="H243" s="306"/>
      <c r="I243" s="294"/>
      <c r="J243" s="292">
        <f>J244</f>
        <v>10000</v>
      </c>
      <c r="K243" s="292">
        <f t="shared" ref="K243:W243" si="116">K244</f>
        <v>10000</v>
      </c>
      <c r="L243" s="292">
        <f t="shared" si="116"/>
        <v>0</v>
      </c>
      <c r="M243" s="292">
        <f t="shared" si="116"/>
        <v>0</v>
      </c>
      <c r="N243" s="292">
        <f t="shared" si="116"/>
        <v>0</v>
      </c>
      <c r="O243" s="292">
        <f t="shared" si="116"/>
        <v>0</v>
      </c>
      <c r="P243" s="292" t="e">
        <f t="shared" si="116"/>
        <v>#REF!</v>
      </c>
      <c r="Q243" s="292" t="e">
        <f t="shared" si="116"/>
        <v>#REF!</v>
      </c>
      <c r="R243" s="292">
        <f t="shared" si="116"/>
        <v>10000</v>
      </c>
      <c r="S243" s="292">
        <f t="shared" si="116"/>
        <v>10000</v>
      </c>
      <c r="T243" s="292">
        <f t="shared" si="116"/>
        <v>2000</v>
      </c>
      <c r="U243" s="292">
        <f t="shared" si="116"/>
        <v>2000</v>
      </c>
      <c r="V243" s="292">
        <f t="shared" si="116"/>
        <v>100</v>
      </c>
      <c r="W243" s="292">
        <f t="shared" si="116"/>
        <v>2000</v>
      </c>
      <c r="X243" s="323">
        <f t="shared" si="107"/>
        <v>100</v>
      </c>
      <c r="Y243" s="306"/>
      <c r="Z243" s="309"/>
    </row>
    <row r="244" spans="1:26" s="369" customFormat="1" ht="37.15" hidden="1" customHeight="1">
      <c r="A244" s="412">
        <v>9</v>
      </c>
      <c r="B244" s="376" t="s">
        <v>805</v>
      </c>
      <c r="C244" s="270" t="s">
        <v>781</v>
      </c>
      <c r="D244" s="270"/>
      <c r="E244" s="270" t="s">
        <v>806</v>
      </c>
      <c r="F244" s="270"/>
      <c r="G244" s="270"/>
      <c r="H244" s="270" t="s">
        <v>550</v>
      </c>
      <c r="I244" s="488" t="s">
        <v>807</v>
      </c>
      <c r="J244" s="475">
        <f>K244</f>
        <v>10000</v>
      </c>
      <c r="K244" s="475">
        <v>10000</v>
      </c>
      <c r="L244" s="290"/>
      <c r="M244" s="290"/>
      <c r="N244" s="290"/>
      <c r="O244" s="290"/>
      <c r="P244" s="290" t="e">
        <f>L244+#REF!</f>
        <v>#REF!</v>
      </c>
      <c r="Q244" s="290" t="e">
        <f>M244+#REF!</f>
        <v>#REF!</v>
      </c>
      <c r="R244" s="290">
        <v>10000</v>
      </c>
      <c r="S244" s="290">
        <v>10000</v>
      </c>
      <c r="T244" s="290">
        <v>2000</v>
      </c>
      <c r="U244" s="290">
        <v>2000</v>
      </c>
      <c r="V244" s="372">
        <f>+U244/T244*100</f>
        <v>100</v>
      </c>
      <c r="W244" s="290">
        <f>+T244</f>
        <v>2000</v>
      </c>
      <c r="X244" s="323">
        <f t="shared" si="107"/>
        <v>100</v>
      </c>
      <c r="Y244" s="368"/>
      <c r="Z244" s="274">
        <f>T244</f>
        <v>2000</v>
      </c>
    </row>
    <row r="245" spans="1:26" s="362" customFormat="1" ht="33.75" hidden="1" customHeight="1">
      <c r="A245" s="489" t="s">
        <v>277</v>
      </c>
      <c r="B245" s="313" t="s">
        <v>670</v>
      </c>
      <c r="C245" s="436"/>
      <c r="D245" s="436"/>
      <c r="E245" s="436"/>
      <c r="F245" s="436"/>
      <c r="G245" s="436"/>
      <c r="H245" s="436"/>
      <c r="I245" s="360"/>
      <c r="J245" s="420">
        <f>+J247+J248</f>
        <v>11050</v>
      </c>
      <c r="K245" s="420">
        <f t="shared" ref="K245:W245" si="117">+K247+K248</f>
        <v>11050</v>
      </c>
      <c r="L245" s="420">
        <f t="shared" si="117"/>
        <v>0</v>
      </c>
      <c r="M245" s="420">
        <f t="shared" si="117"/>
        <v>0</v>
      </c>
      <c r="N245" s="420">
        <f t="shared" si="117"/>
        <v>0</v>
      </c>
      <c r="O245" s="420">
        <f t="shared" si="117"/>
        <v>0</v>
      </c>
      <c r="P245" s="420" t="e">
        <f t="shared" si="117"/>
        <v>#REF!</v>
      </c>
      <c r="Q245" s="420" t="e">
        <f t="shared" si="117"/>
        <v>#REF!</v>
      </c>
      <c r="R245" s="420">
        <f t="shared" si="117"/>
        <v>11050</v>
      </c>
      <c r="S245" s="420">
        <f t="shared" si="117"/>
        <v>11050</v>
      </c>
      <c r="T245" s="420">
        <f t="shared" si="117"/>
        <v>4000</v>
      </c>
      <c r="U245" s="420">
        <f t="shared" si="117"/>
        <v>330</v>
      </c>
      <c r="V245" s="372">
        <f>+U245/T245*100</f>
        <v>8.25</v>
      </c>
      <c r="W245" s="420">
        <f t="shared" si="117"/>
        <v>4000</v>
      </c>
      <c r="X245" s="323">
        <f t="shared" si="107"/>
        <v>100</v>
      </c>
      <c r="Y245" s="359"/>
      <c r="Z245" s="361"/>
    </row>
    <row r="246" spans="1:26" s="362" customFormat="1" ht="24.75" hidden="1" customHeight="1">
      <c r="A246" s="489" t="s">
        <v>20</v>
      </c>
      <c r="B246" s="313" t="s">
        <v>379</v>
      </c>
      <c r="C246" s="436"/>
      <c r="D246" s="436"/>
      <c r="E246" s="436"/>
      <c r="F246" s="436"/>
      <c r="G246" s="436"/>
      <c r="H246" s="436"/>
      <c r="I246" s="360"/>
      <c r="J246" s="420"/>
      <c r="K246" s="420"/>
      <c r="L246" s="420"/>
      <c r="M246" s="420"/>
      <c r="N246" s="420"/>
      <c r="O246" s="420"/>
      <c r="P246" s="420"/>
      <c r="Q246" s="420"/>
      <c r="R246" s="420"/>
      <c r="S246" s="420"/>
      <c r="T246" s="420"/>
      <c r="U246" s="420"/>
      <c r="V246" s="372"/>
      <c r="W246" s="420"/>
      <c r="X246" s="323"/>
      <c r="Y246" s="359"/>
      <c r="Z246" s="361"/>
    </row>
    <row r="247" spans="1:26" s="369" customFormat="1" ht="39.200000000000003" hidden="1" customHeight="1">
      <c r="A247" s="412">
        <v>1</v>
      </c>
      <c r="B247" s="451" t="s">
        <v>808</v>
      </c>
      <c r="C247" s="270" t="s">
        <v>781</v>
      </c>
      <c r="D247" s="270"/>
      <c r="E247" s="453" t="s">
        <v>737</v>
      </c>
      <c r="F247" s="270"/>
      <c r="G247" s="270"/>
      <c r="H247" s="270" t="s">
        <v>550</v>
      </c>
      <c r="I247" s="488" t="s">
        <v>809</v>
      </c>
      <c r="J247" s="331">
        <v>6000</v>
      </c>
      <c r="K247" s="331">
        <v>6000</v>
      </c>
      <c r="L247" s="290"/>
      <c r="M247" s="290"/>
      <c r="N247" s="290"/>
      <c r="O247" s="290"/>
      <c r="P247" s="290" t="e">
        <f>L247+#REF!</f>
        <v>#REF!</v>
      </c>
      <c r="Q247" s="290" t="e">
        <f>M247+#REF!</f>
        <v>#REF!</v>
      </c>
      <c r="R247" s="290">
        <v>6000</v>
      </c>
      <c r="S247" s="290">
        <v>6000</v>
      </c>
      <c r="T247" s="290">
        <v>2000</v>
      </c>
      <c r="U247" s="290">
        <v>100</v>
      </c>
      <c r="V247" s="372">
        <f t="shared" ref="V247:V260" si="118">+U247/T247*100</f>
        <v>5</v>
      </c>
      <c r="W247" s="290">
        <f>+T247</f>
        <v>2000</v>
      </c>
      <c r="X247" s="323">
        <f t="shared" ref="X247:X260" si="119">+W247/T247*100</f>
        <v>100</v>
      </c>
      <c r="Y247" s="368" t="s">
        <v>547</v>
      </c>
      <c r="Z247" s="274">
        <f>+T247</f>
        <v>2000</v>
      </c>
    </row>
    <row r="248" spans="1:26" s="280" customFormat="1" ht="39.200000000000003" hidden="1" customHeight="1">
      <c r="A248" s="267">
        <v>2</v>
      </c>
      <c r="B248" s="451" t="s">
        <v>810</v>
      </c>
      <c r="C248" s="270" t="s">
        <v>781</v>
      </c>
      <c r="D248" s="270"/>
      <c r="E248" s="453" t="s">
        <v>782</v>
      </c>
      <c r="F248" s="270"/>
      <c r="G248" s="377"/>
      <c r="H248" s="270" t="s">
        <v>605</v>
      </c>
      <c r="I248" s="490" t="s">
        <v>811</v>
      </c>
      <c r="J248" s="290">
        <f>+K248</f>
        <v>5050</v>
      </c>
      <c r="K248" s="290">
        <v>5050</v>
      </c>
      <c r="L248" s="290"/>
      <c r="M248" s="290"/>
      <c r="N248" s="290"/>
      <c r="O248" s="290"/>
      <c r="P248" s="290" t="e">
        <f>L248+#REF!</f>
        <v>#REF!</v>
      </c>
      <c r="Q248" s="290" t="e">
        <f>M248+#REF!</f>
        <v>#REF!</v>
      </c>
      <c r="R248" s="348">
        <f>+S248</f>
        <v>5050</v>
      </c>
      <c r="S248" s="348">
        <v>5050</v>
      </c>
      <c r="T248" s="290">
        <v>2000</v>
      </c>
      <c r="U248" s="290">
        <v>230</v>
      </c>
      <c r="V248" s="372">
        <f t="shared" si="118"/>
        <v>11.5</v>
      </c>
      <c r="W248" s="290">
        <f>+T248</f>
        <v>2000</v>
      </c>
      <c r="X248" s="323">
        <f t="shared" si="119"/>
        <v>100</v>
      </c>
      <c r="Y248" s="368" t="s">
        <v>547</v>
      </c>
      <c r="Z248" s="339"/>
    </row>
    <row r="249" spans="1:26" s="344" customFormat="1" ht="32.450000000000003" hidden="1" customHeight="1">
      <c r="A249" s="351" t="s">
        <v>128</v>
      </c>
      <c r="B249" s="352" t="s">
        <v>372</v>
      </c>
      <c r="C249" s="306"/>
      <c r="D249" s="306"/>
      <c r="E249" s="306"/>
      <c r="F249" s="306"/>
      <c r="G249" s="312"/>
      <c r="H249" s="306"/>
      <c r="I249" s="308"/>
      <c r="J249" s="292">
        <f t="shared" ref="J249:U249" si="120">J250+J254+J258+J264</f>
        <v>516300</v>
      </c>
      <c r="K249" s="292">
        <f t="shared" si="120"/>
        <v>147000</v>
      </c>
      <c r="L249" s="292">
        <f t="shared" si="120"/>
        <v>0</v>
      </c>
      <c r="M249" s="292">
        <f t="shared" si="120"/>
        <v>0</v>
      </c>
      <c r="N249" s="292">
        <f t="shared" si="120"/>
        <v>0</v>
      </c>
      <c r="O249" s="292">
        <f t="shared" si="120"/>
        <v>0</v>
      </c>
      <c r="P249" s="292" t="e">
        <f t="shared" si="120"/>
        <v>#REF!</v>
      </c>
      <c r="Q249" s="292" t="e">
        <f t="shared" si="120"/>
        <v>#REF!</v>
      </c>
      <c r="R249" s="292">
        <f t="shared" si="120"/>
        <v>138485</v>
      </c>
      <c r="S249" s="292">
        <f t="shared" si="120"/>
        <v>126204</v>
      </c>
      <c r="T249" s="292" t="e">
        <f t="shared" si="120"/>
        <v>#REF!</v>
      </c>
      <c r="U249" s="292">
        <f t="shared" si="120"/>
        <v>22851</v>
      </c>
      <c r="V249" s="323" t="e">
        <f t="shared" si="118"/>
        <v>#REF!</v>
      </c>
      <c r="W249" s="292" t="e">
        <f t="shared" ref="W249" si="121">W250+W254+W258+W264</f>
        <v>#REF!</v>
      </c>
      <c r="X249" s="323" t="e">
        <f t="shared" si="119"/>
        <v>#REF!</v>
      </c>
      <c r="Y249" s="373"/>
      <c r="Z249" s="309"/>
    </row>
    <row r="250" spans="1:26" s="344" customFormat="1" ht="33.6" hidden="1" customHeight="1">
      <c r="A250" s="304" t="s">
        <v>13</v>
      </c>
      <c r="B250" s="311" t="s">
        <v>505</v>
      </c>
      <c r="C250" s="306"/>
      <c r="D250" s="306"/>
      <c r="E250" s="306"/>
      <c r="F250" s="306"/>
      <c r="G250" s="306"/>
      <c r="H250" s="306"/>
      <c r="I250" s="308"/>
      <c r="J250" s="319">
        <f>J251</f>
        <v>452800</v>
      </c>
      <c r="K250" s="319">
        <f t="shared" ref="K250:U250" si="122">K251</f>
        <v>83500</v>
      </c>
      <c r="L250" s="319">
        <f t="shared" si="122"/>
        <v>0</v>
      </c>
      <c r="M250" s="319">
        <f t="shared" si="122"/>
        <v>0</v>
      </c>
      <c r="N250" s="319">
        <f t="shared" si="122"/>
        <v>0</v>
      </c>
      <c r="O250" s="319">
        <f t="shared" si="122"/>
        <v>0</v>
      </c>
      <c r="P250" s="319">
        <f t="shared" si="122"/>
        <v>0</v>
      </c>
      <c r="Q250" s="319">
        <f t="shared" si="122"/>
        <v>0</v>
      </c>
      <c r="R250" s="319">
        <f t="shared" si="122"/>
        <v>47500</v>
      </c>
      <c r="S250" s="319">
        <f t="shared" si="122"/>
        <v>35219</v>
      </c>
      <c r="T250" s="319">
        <f t="shared" si="122"/>
        <v>12000</v>
      </c>
      <c r="U250" s="319">
        <f t="shared" si="122"/>
        <v>11228</v>
      </c>
      <c r="V250" s="323">
        <f t="shared" si="118"/>
        <v>93.566666666666663</v>
      </c>
      <c r="W250" s="319">
        <f t="shared" ref="W250" si="123">W251</f>
        <v>12000</v>
      </c>
      <c r="X250" s="323">
        <f t="shared" si="119"/>
        <v>100</v>
      </c>
      <c r="Y250" s="373"/>
      <c r="Z250" s="309"/>
    </row>
    <row r="251" spans="1:26" s="344" customFormat="1" ht="37.5" hidden="1" customHeight="1">
      <c r="A251" s="391" t="s">
        <v>20</v>
      </c>
      <c r="B251" s="313" t="s">
        <v>272</v>
      </c>
      <c r="C251" s="306"/>
      <c r="D251" s="306"/>
      <c r="E251" s="306"/>
      <c r="F251" s="306"/>
      <c r="G251" s="306"/>
      <c r="H251" s="306"/>
      <c r="I251" s="308"/>
      <c r="J251" s="319">
        <f>J252+J253</f>
        <v>452800</v>
      </c>
      <c r="K251" s="319">
        <f t="shared" ref="K251:U251" si="124">K252+K253</f>
        <v>83500</v>
      </c>
      <c r="L251" s="319">
        <f t="shared" si="124"/>
        <v>0</v>
      </c>
      <c r="M251" s="319">
        <f t="shared" si="124"/>
        <v>0</v>
      </c>
      <c r="N251" s="319">
        <f t="shared" si="124"/>
        <v>0</v>
      </c>
      <c r="O251" s="319">
        <f t="shared" si="124"/>
        <v>0</v>
      </c>
      <c r="P251" s="319">
        <f t="shared" si="124"/>
        <v>0</v>
      </c>
      <c r="Q251" s="319">
        <f t="shared" si="124"/>
        <v>0</v>
      </c>
      <c r="R251" s="319">
        <f t="shared" si="124"/>
        <v>47500</v>
      </c>
      <c r="S251" s="319">
        <f t="shared" si="124"/>
        <v>35219</v>
      </c>
      <c r="T251" s="319">
        <f t="shared" si="124"/>
        <v>12000</v>
      </c>
      <c r="U251" s="319">
        <f t="shared" si="124"/>
        <v>11228</v>
      </c>
      <c r="V251" s="372">
        <f t="shared" si="118"/>
        <v>93.566666666666663</v>
      </c>
      <c r="W251" s="319">
        <f t="shared" ref="W251" si="125">W252+W253</f>
        <v>12000</v>
      </c>
      <c r="X251" s="323">
        <f t="shared" si="119"/>
        <v>100</v>
      </c>
      <c r="Y251" s="373"/>
      <c r="Z251" s="309"/>
    </row>
    <row r="252" spans="1:26" s="344" customFormat="1" ht="67.7" hidden="1" customHeight="1">
      <c r="A252" s="379">
        <v>1</v>
      </c>
      <c r="B252" s="346" t="s">
        <v>812</v>
      </c>
      <c r="C252" s="491" t="s">
        <v>813</v>
      </c>
      <c r="D252" s="468"/>
      <c r="E252" s="491" t="s">
        <v>814</v>
      </c>
      <c r="F252" s="468"/>
      <c r="G252" s="345" t="s">
        <v>815</v>
      </c>
      <c r="H252" s="492" t="s">
        <v>816</v>
      </c>
      <c r="I252" s="493" t="s">
        <v>817</v>
      </c>
      <c r="J252" s="494">
        <v>439300</v>
      </c>
      <c r="K252" s="494">
        <v>70000</v>
      </c>
      <c r="L252" s="319"/>
      <c r="M252" s="319"/>
      <c r="N252" s="319"/>
      <c r="O252" s="319"/>
      <c r="P252" s="290"/>
      <c r="Q252" s="290"/>
      <c r="R252" s="290">
        <f>S252</f>
        <v>34000</v>
      </c>
      <c r="S252" s="290">
        <v>34000</v>
      </c>
      <c r="T252" s="290">
        <v>11000</v>
      </c>
      <c r="U252" s="290">
        <v>11000</v>
      </c>
      <c r="V252" s="372">
        <f t="shared" si="118"/>
        <v>100</v>
      </c>
      <c r="W252" s="290">
        <f>+T252</f>
        <v>11000</v>
      </c>
      <c r="X252" s="323">
        <f t="shared" si="119"/>
        <v>100</v>
      </c>
      <c r="Y252" s="269" t="s">
        <v>818</v>
      </c>
      <c r="Z252" s="309"/>
    </row>
    <row r="253" spans="1:26" s="344" customFormat="1" ht="37.5" hidden="1" customHeight="1">
      <c r="A253" s="379">
        <v>2</v>
      </c>
      <c r="B253" s="394" t="s">
        <v>819</v>
      </c>
      <c r="C253" s="270" t="s">
        <v>813</v>
      </c>
      <c r="D253" s="468"/>
      <c r="E253" s="491" t="s">
        <v>589</v>
      </c>
      <c r="F253" s="468"/>
      <c r="G253" s="345"/>
      <c r="H253" s="492"/>
      <c r="I253" s="488" t="s">
        <v>820</v>
      </c>
      <c r="J253" s="446">
        <f>+K253</f>
        <v>13500</v>
      </c>
      <c r="K253" s="446">
        <v>13500</v>
      </c>
      <c r="L253" s="319"/>
      <c r="M253" s="319"/>
      <c r="N253" s="319"/>
      <c r="O253" s="319"/>
      <c r="P253" s="290"/>
      <c r="Q253" s="290"/>
      <c r="R253" s="290">
        <v>13500</v>
      </c>
      <c r="S253" s="290">
        <v>1219</v>
      </c>
      <c r="T253" s="290">
        <v>1000</v>
      </c>
      <c r="U253" s="290">
        <v>228</v>
      </c>
      <c r="V253" s="372">
        <f t="shared" si="118"/>
        <v>22.8</v>
      </c>
      <c r="W253" s="290">
        <f>+T253</f>
        <v>1000</v>
      </c>
      <c r="X253" s="323">
        <f t="shared" si="119"/>
        <v>100</v>
      </c>
      <c r="Y253" s="269" t="s">
        <v>821</v>
      </c>
      <c r="Z253" s="309"/>
    </row>
    <row r="254" spans="1:26" s="344" customFormat="1" ht="37.5" hidden="1" customHeight="1">
      <c r="A254" s="304" t="s">
        <v>15</v>
      </c>
      <c r="B254" s="311" t="s">
        <v>565</v>
      </c>
      <c r="C254" s="306"/>
      <c r="D254" s="306"/>
      <c r="E254" s="306"/>
      <c r="F254" s="306"/>
      <c r="G254" s="306"/>
      <c r="H254" s="306"/>
      <c r="I254" s="308"/>
      <c r="J254" s="292">
        <f>J255</f>
        <v>18000</v>
      </c>
      <c r="K254" s="292">
        <f t="shared" ref="K254:U254" si="126">K255</f>
        <v>18000</v>
      </c>
      <c r="L254" s="292">
        <f t="shared" si="126"/>
        <v>0</v>
      </c>
      <c r="M254" s="292">
        <f t="shared" si="126"/>
        <v>0</v>
      </c>
      <c r="N254" s="292">
        <f t="shared" si="126"/>
        <v>0</v>
      </c>
      <c r="O254" s="292">
        <f t="shared" si="126"/>
        <v>0</v>
      </c>
      <c r="P254" s="292" t="e">
        <f t="shared" si="126"/>
        <v>#REF!</v>
      </c>
      <c r="Q254" s="292" t="e">
        <f t="shared" si="126"/>
        <v>#REF!</v>
      </c>
      <c r="R254" s="292">
        <f t="shared" si="126"/>
        <v>18000</v>
      </c>
      <c r="S254" s="292">
        <f t="shared" si="126"/>
        <v>18000</v>
      </c>
      <c r="T254" s="292" t="e">
        <f t="shared" si="126"/>
        <v>#REF!</v>
      </c>
      <c r="U254" s="292">
        <f t="shared" si="126"/>
        <v>1927</v>
      </c>
      <c r="V254" s="372" t="e">
        <f t="shared" si="118"/>
        <v>#REF!</v>
      </c>
      <c r="W254" s="292" t="e">
        <f t="shared" ref="W254" si="127">W255</f>
        <v>#REF!</v>
      </c>
      <c r="X254" s="323" t="e">
        <f t="shared" si="119"/>
        <v>#REF!</v>
      </c>
      <c r="Y254" s="373"/>
      <c r="Z254" s="309"/>
    </row>
    <row r="255" spans="1:26" s="362" customFormat="1" ht="36.75" hidden="1" customHeight="1">
      <c r="A255" s="391" t="s">
        <v>20</v>
      </c>
      <c r="B255" s="313" t="s">
        <v>706</v>
      </c>
      <c r="C255" s="359"/>
      <c r="D255" s="359"/>
      <c r="E255" s="359"/>
      <c r="F255" s="359"/>
      <c r="G255" s="359"/>
      <c r="H255" s="359"/>
      <c r="I255" s="360"/>
      <c r="J255" s="420">
        <f>J256+J257</f>
        <v>18000</v>
      </c>
      <c r="K255" s="420">
        <f t="shared" ref="K255:U255" si="128">K256+K257</f>
        <v>18000</v>
      </c>
      <c r="L255" s="420">
        <f t="shared" si="128"/>
        <v>0</v>
      </c>
      <c r="M255" s="420">
        <f t="shared" si="128"/>
        <v>0</v>
      </c>
      <c r="N255" s="420">
        <f t="shared" si="128"/>
        <v>0</v>
      </c>
      <c r="O255" s="420">
        <f t="shared" si="128"/>
        <v>0</v>
      </c>
      <c r="P255" s="420" t="e">
        <f t="shared" si="128"/>
        <v>#REF!</v>
      </c>
      <c r="Q255" s="420" t="e">
        <f t="shared" si="128"/>
        <v>#REF!</v>
      </c>
      <c r="R255" s="420">
        <f t="shared" si="128"/>
        <v>18000</v>
      </c>
      <c r="S255" s="420">
        <f t="shared" si="128"/>
        <v>18000</v>
      </c>
      <c r="T255" s="420" t="e">
        <f t="shared" si="128"/>
        <v>#REF!</v>
      </c>
      <c r="U255" s="420">
        <f t="shared" si="128"/>
        <v>1927</v>
      </c>
      <c r="V255" s="372" t="e">
        <f t="shared" si="118"/>
        <v>#REF!</v>
      </c>
      <c r="W255" s="420" t="e">
        <f t="shared" ref="W255" si="129">W256+W257</f>
        <v>#REF!</v>
      </c>
      <c r="X255" s="323" t="e">
        <f t="shared" si="119"/>
        <v>#REF!</v>
      </c>
      <c r="Y255" s="421"/>
      <c r="Z255" s="361"/>
    </row>
    <row r="256" spans="1:26" s="280" customFormat="1" ht="42.75" hidden="1" customHeight="1">
      <c r="A256" s="267">
        <v>1</v>
      </c>
      <c r="B256" s="456" t="s">
        <v>822</v>
      </c>
      <c r="C256" s="270" t="s">
        <v>813</v>
      </c>
      <c r="D256" s="270"/>
      <c r="E256" s="270" t="s">
        <v>583</v>
      </c>
      <c r="F256" s="270"/>
      <c r="G256" s="377"/>
      <c r="H256" s="329" t="s">
        <v>397</v>
      </c>
      <c r="I256" s="340" t="s">
        <v>823</v>
      </c>
      <c r="J256" s="348">
        <v>10000</v>
      </c>
      <c r="K256" s="348">
        <v>10000</v>
      </c>
      <c r="L256" s="290"/>
      <c r="M256" s="290"/>
      <c r="N256" s="290"/>
      <c r="O256" s="290"/>
      <c r="P256" s="290" t="e">
        <f>L256+#REF!</f>
        <v>#REF!</v>
      </c>
      <c r="Q256" s="290" t="e">
        <f>M256+#REF!</f>
        <v>#REF!</v>
      </c>
      <c r="R256" s="290">
        <f>S256</f>
        <v>10000</v>
      </c>
      <c r="S256" s="290">
        <v>10000</v>
      </c>
      <c r="T256" s="290" t="e">
        <f>S256-#REF!</f>
        <v>#REF!</v>
      </c>
      <c r="U256" s="290"/>
      <c r="V256" s="372" t="e">
        <f t="shared" si="118"/>
        <v>#REF!</v>
      </c>
      <c r="W256" s="290" t="e">
        <f>+T256</f>
        <v>#REF!</v>
      </c>
      <c r="X256" s="323" t="e">
        <f t="shared" si="119"/>
        <v>#REF!</v>
      </c>
      <c r="Y256" s="270"/>
      <c r="Z256" s="339"/>
    </row>
    <row r="257" spans="1:26" s="280" customFormat="1" ht="37.5" hidden="1" customHeight="1">
      <c r="A257" s="267">
        <v>2</v>
      </c>
      <c r="B257" s="346" t="s">
        <v>824</v>
      </c>
      <c r="C257" s="270" t="s">
        <v>813</v>
      </c>
      <c r="D257" s="270"/>
      <c r="E257" s="453" t="s">
        <v>825</v>
      </c>
      <c r="F257" s="270"/>
      <c r="G257" s="377"/>
      <c r="H257" s="377"/>
      <c r="I257" s="289" t="s">
        <v>826</v>
      </c>
      <c r="J257" s="290">
        <v>8000</v>
      </c>
      <c r="K257" s="290">
        <v>8000</v>
      </c>
      <c r="L257" s="290"/>
      <c r="M257" s="290"/>
      <c r="N257" s="290"/>
      <c r="O257" s="290"/>
      <c r="P257" s="290" t="e">
        <f>L257+#REF!</f>
        <v>#REF!</v>
      </c>
      <c r="Q257" s="290" t="e">
        <f>M257+#REF!</f>
        <v>#REF!</v>
      </c>
      <c r="R257" s="290">
        <f>S257</f>
        <v>8000</v>
      </c>
      <c r="S257" s="290">
        <v>8000</v>
      </c>
      <c r="T257" s="290" t="e">
        <f>S257-#REF!</f>
        <v>#REF!</v>
      </c>
      <c r="U257" s="290">
        <v>1927</v>
      </c>
      <c r="V257" s="372" t="e">
        <f t="shared" si="118"/>
        <v>#REF!</v>
      </c>
      <c r="W257" s="290" t="e">
        <f>+T257</f>
        <v>#REF!</v>
      </c>
      <c r="X257" s="323" t="e">
        <f t="shared" si="119"/>
        <v>#REF!</v>
      </c>
      <c r="Y257" s="270"/>
      <c r="Z257" s="339"/>
    </row>
    <row r="258" spans="1:26" s="344" customFormat="1" ht="33.75" hidden="1" customHeight="1">
      <c r="A258" s="304" t="s">
        <v>271</v>
      </c>
      <c r="B258" s="311" t="s">
        <v>659</v>
      </c>
      <c r="C258" s="483"/>
      <c r="D258" s="483"/>
      <c r="E258" s="483"/>
      <c r="F258" s="483"/>
      <c r="G258" s="483"/>
      <c r="H258" s="483"/>
      <c r="I258" s="308"/>
      <c r="J258" s="319">
        <f>J259</f>
        <v>45500</v>
      </c>
      <c r="K258" s="319">
        <f t="shared" ref="K258:U258" si="130">K259</f>
        <v>45500</v>
      </c>
      <c r="L258" s="319">
        <f t="shared" si="130"/>
        <v>0</v>
      </c>
      <c r="M258" s="319">
        <f t="shared" si="130"/>
        <v>0</v>
      </c>
      <c r="N258" s="319">
        <f t="shared" si="130"/>
        <v>0</v>
      </c>
      <c r="O258" s="319">
        <f t="shared" si="130"/>
        <v>0</v>
      </c>
      <c r="P258" s="319" t="e">
        <f t="shared" si="130"/>
        <v>#REF!</v>
      </c>
      <c r="Q258" s="319" t="e">
        <f t="shared" si="130"/>
        <v>#REF!</v>
      </c>
      <c r="R258" s="319">
        <f t="shared" si="130"/>
        <v>41500</v>
      </c>
      <c r="S258" s="319">
        <f t="shared" si="130"/>
        <v>41500</v>
      </c>
      <c r="T258" s="319" t="e">
        <f t="shared" si="130"/>
        <v>#REF!</v>
      </c>
      <c r="U258" s="319">
        <f t="shared" si="130"/>
        <v>9696</v>
      </c>
      <c r="V258" s="372" t="e">
        <f t="shared" si="118"/>
        <v>#REF!</v>
      </c>
      <c r="W258" s="319" t="e">
        <f t="shared" ref="W258" si="131">W259</f>
        <v>#REF!</v>
      </c>
      <c r="X258" s="323" t="e">
        <f t="shared" si="119"/>
        <v>#REF!</v>
      </c>
      <c r="Y258" s="306"/>
      <c r="Z258" s="309"/>
    </row>
    <row r="259" spans="1:26" s="362" customFormat="1" ht="33.75" hidden="1" customHeight="1">
      <c r="A259" s="391" t="s">
        <v>20</v>
      </c>
      <c r="B259" s="313" t="s">
        <v>706</v>
      </c>
      <c r="C259" s="436"/>
      <c r="D259" s="436"/>
      <c r="E259" s="436"/>
      <c r="F259" s="436"/>
      <c r="G259" s="436"/>
      <c r="H259" s="436"/>
      <c r="I259" s="360"/>
      <c r="J259" s="420">
        <f t="shared" ref="J259:U259" si="132">J260+J262+J263</f>
        <v>45500</v>
      </c>
      <c r="K259" s="420">
        <f t="shared" si="132"/>
        <v>45500</v>
      </c>
      <c r="L259" s="420">
        <f t="shared" si="132"/>
        <v>0</v>
      </c>
      <c r="M259" s="420">
        <f t="shared" si="132"/>
        <v>0</v>
      </c>
      <c r="N259" s="420">
        <f t="shared" si="132"/>
        <v>0</v>
      </c>
      <c r="O259" s="420">
        <f t="shared" si="132"/>
        <v>0</v>
      </c>
      <c r="P259" s="420" t="e">
        <f t="shared" si="132"/>
        <v>#REF!</v>
      </c>
      <c r="Q259" s="420" t="e">
        <f t="shared" si="132"/>
        <v>#REF!</v>
      </c>
      <c r="R259" s="420">
        <f t="shared" si="132"/>
        <v>41500</v>
      </c>
      <c r="S259" s="420">
        <f t="shared" si="132"/>
        <v>41500</v>
      </c>
      <c r="T259" s="420" t="e">
        <f t="shared" si="132"/>
        <v>#REF!</v>
      </c>
      <c r="U259" s="420">
        <f t="shared" si="132"/>
        <v>9696</v>
      </c>
      <c r="V259" s="372" t="e">
        <f t="shared" si="118"/>
        <v>#REF!</v>
      </c>
      <c r="W259" s="420" t="e">
        <f t="shared" ref="W259" si="133">W260+W262+W263</f>
        <v>#REF!</v>
      </c>
      <c r="X259" s="323" t="e">
        <f t="shared" si="119"/>
        <v>#REF!</v>
      </c>
      <c r="Y259" s="359"/>
      <c r="Z259" s="361"/>
    </row>
    <row r="260" spans="1:26" s="280" customFormat="1" ht="37.5" hidden="1" customHeight="1">
      <c r="A260" s="267">
        <v>1</v>
      </c>
      <c r="B260" s="346" t="s">
        <v>827</v>
      </c>
      <c r="C260" s="270" t="s">
        <v>813</v>
      </c>
      <c r="D260" s="270"/>
      <c r="E260" s="453" t="s">
        <v>825</v>
      </c>
      <c r="F260" s="270"/>
      <c r="G260" s="377"/>
      <c r="H260" s="270" t="s">
        <v>397</v>
      </c>
      <c r="I260" s="289" t="s">
        <v>828</v>
      </c>
      <c r="J260" s="290">
        <v>40000</v>
      </c>
      <c r="K260" s="290">
        <v>40000</v>
      </c>
      <c r="L260" s="290"/>
      <c r="M260" s="290"/>
      <c r="N260" s="290"/>
      <c r="O260" s="290"/>
      <c r="P260" s="290" t="e">
        <f>L260+#REF!</f>
        <v>#REF!</v>
      </c>
      <c r="Q260" s="290" t="e">
        <f>M260+#REF!</f>
        <v>#REF!</v>
      </c>
      <c r="R260" s="290">
        <v>36000</v>
      </c>
      <c r="S260" s="290">
        <v>36000</v>
      </c>
      <c r="T260" s="290">
        <v>17187</v>
      </c>
      <c r="U260" s="290">
        <v>8200</v>
      </c>
      <c r="V260" s="372">
        <f t="shared" si="118"/>
        <v>47.710478850293825</v>
      </c>
      <c r="W260" s="290">
        <f>+T260</f>
        <v>17187</v>
      </c>
      <c r="X260" s="323">
        <f t="shared" si="119"/>
        <v>100</v>
      </c>
      <c r="Y260" s="267"/>
      <c r="Z260" s="339"/>
    </row>
    <row r="261" spans="1:26" s="280" customFormat="1" ht="43.5" hidden="1" customHeight="1">
      <c r="A261" s="267">
        <v>2</v>
      </c>
      <c r="B261" s="376" t="s">
        <v>829</v>
      </c>
      <c r="C261" s="270" t="s">
        <v>813</v>
      </c>
      <c r="D261" s="270"/>
      <c r="E261" s="453" t="s">
        <v>825</v>
      </c>
      <c r="F261" s="270"/>
      <c r="G261" s="377"/>
      <c r="H261" s="270" t="s">
        <v>397</v>
      </c>
      <c r="I261" s="340" t="s">
        <v>830</v>
      </c>
      <c r="J261" s="290">
        <v>17000</v>
      </c>
      <c r="K261" s="290">
        <v>17000</v>
      </c>
      <c r="L261" s="290"/>
      <c r="M261" s="290"/>
      <c r="N261" s="290"/>
      <c r="O261" s="290"/>
      <c r="P261" s="290" t="e">
        <f>L261+#REF!</f>
        <v>#REF!</v>
      </c>
      <c r="Q261" s="290" t="e">
        <f>M261+#REF!</f>
        <v>#REF!</v>
      </c>
      <c r="R261" s="290">
        <v>15300</v>
      </c>
      <c r="S261" s="290">
        <v>15300</v>
      </c>
      <c r="T261" s="290"/>
      <c r="U261" s="290"/>
      <c r="V261" s="372"/>
      <c r="W261" s="290">
        <f>+T261</f>
        <v>0</v>
      </c>
      <c r="X261" s="323"/>
      <c r="Y261" s="267" t="s">
        <v>831</v>
      </c>
      <c r="Z261" s="339"/>
    </row>
    <row r="262" spans="1:26" s="369" customFormat="1" ht="37.15" hidden="1" customHeight="1">
      <c r="A262" s="267">
        <v>3</v>
      </c>
      <c r="B262" s="456" t="s">
        <v>832</v>
      </c>
      <c r="C262" s="270" t="s">
        <v>813</v>
      </c>
      <c r="D262" s="270"/>
      <c r="E262" s="453" t="s">
        <v>825</v>
      </c>
      <c r="F262" s="270"/>
      <c r="G262" s="270"/>
      <c r="H262" s="270" t="s">
        <v>550</v>
      </c>
      <c r="I262" s="488" t="s">
        <v>833</v>
      </c>
      <c r="J262" s="495">
        <f>K262</f>
        <v>2500</v>
      </c>
      <c r="K262" s="475">
        <v>2500</v>
      </c>
      <c r="L262" s="290"/>
      <c r="M262" s="290"/>
      <c r="N262" s="290"/>
      <c r="O262" s="290"/>
      <c r="P262" s="290" t="e">
        <f>L262+#REF!</f>
        <v>#REF!</v>
      </c>
      <c r="Q262" s="290" t="e">
        <f>M262+#REF!</f>
        <v>#REF!</v>
      </c>
      <c r="R262" s="290">
        <v>2500</v>
      </c>
      <c r="S262" s="290">
        <v>2500</v>
      </c>
      <c r="T262" s="290" t="e">
        <f>S262-#REF!</f>
        <v>#REF!</v>
      </c>
      <c r="U262" s="290">
        <v>1496</v>
      </c>
      <c r="V262" s="372" t="e">
        <f t="shared" ref="V262:V267" si="134">+U262/T262*100</f>
        <v>#REF!</v>
      </c>
      <c r="W262" s="290" t="e">
        <f>+T262</f>
        <v>#REF!</v>
      </c>
      <c r="X262" s="323" t="e">
        <f t="shared" ref="X262:X267" si="135">+W262/T262*100</f>
        <v>#REF!</v>
      </c>
      <c r="Y262" s="267"/>
      <c r="Z262" s="274"/>
    </row>
    <row r="263" spans="1:26" s="369" customFormat="1" ht="36" hidden="1" customHeight="1">
      <c r="A263" s="267">
        <v>4</v>
      </c>
      <c r="B263" s="376" t="s">
        <v>834</v>
      </c>
      <c r="C263" s="270" t="s">
        <v>813</v>
      </c>
      <c r="D263" s="270"/>
      <c r="E263" s="453" t="s">
        <v>825</v>
      </c>
      <c r="F263" s="270"/>
      <c r="G263" s="270"/>
      <c r="H263" s="270" t="s">
        <v>397</v>
      </c>
      <c r="I263" s="490" t="s">
        <v>835</v>
      </c>
      <c r="J263" s="290">
        <f>K263</f>
        <v>3000</v>
      </c>
      <c r="K263" s="290">
        <v>3000</v>
      </c>
      <c r="L263" s="290"/>
      <c r="M263" s="290"/>
      <c r="N263" s="290"/>
      <c r="O263" s="290"/>
      <c r="P263" s="290" t="e">
        <f>L263+#REF!</f>
        <v>#REF!</v>
      </c>
      <c r="Q263" s="290" t="e">
        <f>M263+#REF!</f>
        <v>#REF!</v>
      </c>
      <c r="R263" s="290">
        <v>3000</v>
      </c>
      <c r="S263" s="290">
        <v>3000</v>
      </c>
      <c r="T263" s="290" t="e">
        <f>S263-#REF!</f>
        <v>#REF!</v>
      </c>
      <c r="U263" s="290"/>
      <c r="V263" s="372" t="e">
        <f t="shared" si="134"/>
        <v>#REF!</v>
      </c>
      <c r="W263" s="290" t="e">
        <f>+T263</f>
        <v>#REF!</v>
      </c>
      <c r="X263" s="323" t="e">
        <f t="shared" si="135"/>
        <v>#REF!</v>
      </c>
      <c r="Y263" s="267"/>
      <c r="Z263" s="274"/>
    </row>
    <row r="264" spans="1:26" s="361" customFormat="1" ht="36.75" hidden="1" customHeight="1">
      <c r="A264" s="496" t="s">
        <v>277</v>
      </c>
      <c r="B264" s="497" t="s">
        <v>670</v>
      </c>
      <c r="C264" s="480"/>
      <c r="D264" s="480"/>
      <c r="E264" s="480"/>
      <c r="F264" s="480"/>
      <c r="G264" s="480"/>
      <c r="H264" s="480"/>
      <c r="I264" s="498"/>
      <c r="J264" s="482">
        <f>J265</f>
        <v>0</v>
      </c>
      <c r="K264" s="482">
        <f t="shared" ref="K264:S264" si="136">K265</f>
        <v>0</v>
      </c>
      <c r="L264" s="482">
        <f t="shared" si="136"/>
        <v>0</v>
      </c>
      <c r="M264" s="482">
        <f t="shared" si="136"/>
        <v>0</v>
      </c>
      <c r="N264" s="482">
        <f t="shared" si="136"/>
        <v>0</v>
      </c>
      <c r="O264" s="482">
        <f t="shared" si="136"/>
        <v>0</v>
      </c>
      <c r="P264" s="482" t="e">
        <f t="shared" si="136"/>
        <v>#REF!</v>
      </c>
      <c r="Q264" s="482" t="e">
        <f t="shared" si="136"/>
        <v>#REF!</v>
      </c>
      <c r="R264" s="482">
        <f t="shared" si="136"/>
        <v>31485</v>
      </c>
      <c r="S264" s="482">
        <f t="shared" si="136"/>
        <v>31485</v>
      </c>
      <c r="T264" s="401">
        <f t="shared" ref="T264" si="137">T265</f>
        <v>500</v>
      </c>
      <c r="U264" s="401"/>
      <c r="V264" s="372">
        <f t="shared" si="134"/>
        <v>0</v>
      </c>
      <c r="W264" s="401"/>
      <c r="X264" s="323">
        <f t="shared" si="135"/>
        <v>0</v>
      </c>
      <c r="Y264" s="480"/>
    </row>
    <row r="265" spans="1:26" s="361" customFormat="1" ht="28.15" hidden="1" customHeight="1">
      <c r="A265" s="496"/>
      <c r="B265" s="497" t="s">
        <v>379</v>
      </c>
      <c r="C265" s="480"/>
      <c r="D265" s="480"/>
      <c r="E265" s="480"/>
      <c r="F265" s="480"/>
      <c r="G265" s="480"/>
      <c r="H265" s="480"/>
      <c r="I265" s="498"/>
      <c r="J265" s="482">
        <f t="shared" ref="J265:Q265" si="138">SUM(J266:J267)</f>
        <v>0</v>
      </c>
      <c r="K265" s="482">
        <f t="shared" si="138"/>
        <v>0</v>
      </c>
      <c r="L265" s="482">
        <f t="shared" si="138"/>
        <v>0</v>
      </c>
      <c r="M265" s="482">
        <f t="shared" si="138"/>
        <v>0</v>
      </c>
      <c r="N265" s="482">
        <f t="shared" si="138"/>
        <v>0</v>
      </c>
      <c r="O265" s="482">
        <f t="shared" si="138"/>
        <v>0</v>
      </c>
      <c r="P265" s="482" t="e">
        <f t="shared" si="138"/>
        <v>#REF!</v>
      </c>
      <c r="Q265" s="482" t="e">
        <f t="shared" si="138"/>
        <v>#REF!</v>
      </c>
      <c r="R265" s="482">
        <f>SUM(R266:R269)</f>
        <v>31485</v>
      </c>
      <c r="S265" s="482">
        <f t="shared" ref="S265:T265" si="139">SUM(S266:S269)</f>
        <v>31485</v>
      </c>
      <c r="T265" s="482">
        <f t="shared" si="139"/>
        <v>500</v>
      </c>
      <c r="U265" s="482"/>
      <c r="V265" s="372">
        <f t="shared" si="134"/>
        <v>0</v>
      </c>
      <c r="W265" s="482"/>
      <c r="X265" s="323">
        <f t="shared" si="135"/>
        <v>0</v>
      </c>
      <c r="Y265" s="480"/>
    </row>
    <row r="266" spans="1:26" s="369" customFormat="1" ht="35.450000000000003" hidden="1" customHeight="1">
      <c r="A266" s="267">
        <v>1</v>
      </c>
      <c r="B266" s="376" t="s">
        <v>836</v>
      </c>
      <c r="C266" s="270" t="s">
        <v>813</v>
      </c>
      <c r="D266" s="270"/>
      <c r="E266" s="453" t="s">
        <v>825</v>
      </c>
      <c r="F266" s="270"/>
      <c r="G266" s="270"/>
      <c r="H266" s="270"/>
      <c r="I266" s="340"/>
      <c r="J266" s="290"/>
      <c r="K266" s="290"/>
      <c r="L266" s="290"/>
      <c r="M266" s="290"/>
      <c r="N266" s="290"/>
      <c r="O266" s="290"/>
      <c r="P266" s="290" t="e">
        <f>L266+#REF!</f>
        <v>#REF!</v>
      </c>
      <c r="Q266" s="290" t="e">
        <f>M266+#REF!</f>
        <v>#REF!</v>
      </c>
      <c r="R266" s="290">
        <v>15000</v>
      </c>
      <c r="S266" s="290">
        <v>15000</v>
      </c>
      <c r="T266" s="290"/>
      <c r="U266" s="290"/>
      <c r="V266" s="372" t="e">
        <f t="shared" si="134"/>
        <v>#DIV/0!</v>
      </c>
      <c r="W266" s="290"/>
      <c r="X266" s="323" t="e">
        <f t="shared" si="135"/>
        <v>#DIV/0!</v>
      </c>
      <c r="Y266" s="368"/>
      <c r="Z266" s="274"/>
    </row>
    <row r="267" spans="1:26" s="369" customFormat="1" ht="39.200000000000003" hidden="1" customHeight="1">
      <c r="A267" s="267">
        <v>2</v>
      </c>
      <c r="B267" s="376" t="s">
        <v>837</v>
      </c>
      <c r="C267" s="270" t="s">
        <v>813</v>
      </c>
      <c r="D267" s="270"/>
      <c r="E267" s="453" t="s">
        <v>825</v>
      </c>
      <c r="F267" s="270"/>
      <c r="G267" s="270"/>
      <c r="H267" s="270"/>
      <c r="I267" s="340"/>
      <c r="J267" s="290"/>
      <c r="K267" s="290"/>
      <c r="L267" s="290"/>
      <c r="M267" s="290"/>
      <c r="N267" s="290"/>
      <c r="O267" s="290"/>
      <c r="P267" s="290" t="e">
        <f>L267+#REF!</f>
        <v>#REF!</v>
      </c>
      <c r="Q267" s="290" t="e">
        <f>M267+#REF!</f>
        <v>#REF!</v>
      </c>
      <c r="R267" s="290">
        <v>10000</v>
      </c>
      <c r="S267" s="290">
        <v>10000</v>
      </c>
      <c r="T267" s="290">
        <v>0</v>
      </c>
      <c r="U267" s="290"/>
      <c r="V267" s="372" t="e">
        <f t="shared" si="134"/>
        <v>#DIV/0!</v>
      </c>
      <c r="W267" s="290"/>
      <c r="X267" s="323" t="e">
        <f t="shared" si="135"/>
        <v>#DIV/0!</v>
      </c>
      <c r="Y267" s="368"/>
      <c r="Z267" s="274"/>
    </row>
    <row r="268" spans="1:26" s="369" customFormat="1" ht="39.200000000000003" hidden="1" customHeight="1">
      <c r="A268" s="267"/>
      <c r="B268" s="313" t="s">
        <v>92</v>
      </c>
      <c r="C268" s="270"/>
      <c r="D268" s="270"/>
      <c r="E268" s="453"/>
      <c r="F268" s="270"/>
      <c r="G268" s="270"/>
      <c r="H268" s="270"/>
      <c r="I268" s="340"/>
      <c r="J268" s="290"/>
      <c r="K268" s="290"/>
      <c r="L268" s="290"/>
      <c r="M268" s="290"/>
      <c r="N268" s="290"/>
      <c r="O268" s="290"/>
      <c r="P268" s="290"/>
      <c r="Q268" s="290"/>
      <c r="R268" s="290"/>
      <c r="S268" s="290"/>
      <c r="T268" s="290"/>
      <c r="U268" s="290"/>
      <c r="V268" s="372"/>
      <c r="W268" s="290"/>
      <c r="X268" s="323"/>
      <c r="Y268" s="368"/>
      <c r="Z268" s="274"/>
    </row>
    <row r="269" spans="1:26" s="362" customFormat="1" ht="34.5" hidden="1" customHeight="1">
      <c r="A269" s="267">
        <v>1</v>
      </c>
      <c r="B269" s="414" t="s">
        <v>838</v>
      </c>
      <c r="C269" s="270" t="s">
        <v>432</v>
      </c>
      <c r="D269" s="359"/>
      <c r="E269" s="270" t="s">
        <v>583</v>
      </c>
      <c r="F269" s="359"/>
      <c r="G269" s="359"/>
      <c r="H269" s="270" t="s">
        <v>839</v>
      </c>
      <c r="I269" s="470" t="s">
        <v>840</v>
      </c>
      <c r="J269" s="471">
        <f>K269</f>
        <v>68694</v>
      </c>
      <c r="K269" s="471">
        <v>68694</v>
      </c>
      <c r="L269" s="401"/>
      <c r="M269" s="401"/>
      <c r="N269" s="401"/>
      <c r="O269" s="401"/>
      <c r="P269" s="401"/>
      <c r="Q269" s="401"/>
      <c r="R269" s="290">
        <f>+S269</f>
        <v>6485</v>
      </c>
      <c r="S269" s="290">
        <v>6485</v>
      </c>
      <c r="T269" s="290">
        <v>500</v>
      </c>
      <c r="U269" s="290"/>
      <c r="V269" s="372">
        <f t="shared" ref="V269:V280" si="140">+U269/T269*100</f>
        <v>0</v>
      </c>
      <c r="W269" s="290">
        <f>+T269</f>
        <v>500</v>
      </c>
      <c r="X269" s="323">
        <f t="shared" ref="X269:X280" si="141">+W269/T269*100</f>
        <v>100</v>
      </c>
      <c r="Y269" s="270" t="s">
        <v>609</v>
      </c>
      <c r="Z269" s="361"/>
    </row>
    <row r="270" spans="1:26" s="344" customFormat="1" ht="31.7" hidden="1" customHeight="1">
      <c r="A270" s="370" t="s">
        <v>130</v>
      </c>
      <c r="B270" s="352" t="s">
        <v>373</v>
      </c>
      <c r="C270" s="306"/>
      <c r="D270" s="306"/>
      <c r="E270" s="306"/>
      <c r="F270" s="306"/>
      <c r="G270" s="312"/>
      <c r="H270" s="306"/>
      <c r="I270" s="292">
        <v>0</v>
      </c>
      <c r="J270" s="292">
        <v>0</v>
      </c>
      <c r="K270" s="292">
        <v>0</v>
      </c>
      <c r="L270" s="292">
        <f t="shared" ref="L270:Q270" si="142">L271</f>
        <v>0</v>
      </c>
      <c r="M270" s="292">
        <f t="shared" si="142"/>
        <v>0</v>
      </c>
      <c r="N270" s="292">
        <f t="shared" si="142"/>
        <v>0</v>
      </c>
      <c r="O270" s="292">
        <f t="shared" si="142"/>
        <v>0</v>
      </c>
      <c r="P270" s="292" t="e">
        <f t="shared" si="142"/>
        <v>#REF!</v>
      </c>
      <c r="Q270" s="292" t="e">
        <f t="shared" si="142"/>
        <v>#REF!</v>
      </c>
      <c r="R270" s="292">
        <f>R271+R277</f>
        <v>22931</v>
      </c>
      <c r="S270" s="292">
        <f t="shared" ref="S270:U270" si="143">S271+S277</f>
        <v>22931</v>
      </c>
      <c r="T270" s="292">
        <f t="shared" si="143"/>
        <v>5212</v>
      </c>
      <c r="U270" s="292">
        <f t="shared" si="143"/>
        <v>0</v>
      </c>
      <c r="V270" s="372">
        <f t="shared" si="140"/>
        <v>0</v>
      </c>
      <c r="W270" s="292">
        <f t="shared" ref="W270" si="144">W271+W277</f>
        <v>4912</v>
      </c>
      <c r="X270" s="323">
        <f t="shared" si="141"/>
        <v>94.244052187260166</v>
      </c>
      <c r="Y270" s="373"/>
      <c r="Z270" s="309"/>
    </row>
    <row r="271" spans="1:26" s="344" customFormat="1" ht="34.5" hidden="1" customHeight="1">
      <c r="A271" s="304" t="s">
        <v>15</v>
      </c>
      <c r="B271" s="311" t="s">
        <v>93</v>
      </c>
      <c r="C271" s="306"/>
      <c r="D271" s="306"/>
      <c r="E271" s="306"/>
      <c r="F271" s="306"/>
      <c r="G271" s="306"/>
      <c r="H271" s="306"/>
      <c r="I271" s="308"/>
      <c r="J271" s="292">
        <f>J272</f>
        <v>11066</v>
      </c>
      <c r="K271" s="292">
        <f t="shared" ref="K271:U271" si="145">K272</f>
        <v>11066</v>
      </c>
      <c r="L271" s="292">
        <f t="shared" si="145"/>
        <v>0</v>
      </c>
      <c r="M271" s="292">
        <f t="shared" si="145"/>
        <v>0</v>
      </c>
      <c r="N271" s="292">
        <f t="shared" si="145"/>
        <v>0</v>
      </c>
      <c r="O271" s="292">
        <f t="shared" si="145"/>
        <v>0</v>
      </c>
      <c r="P271" s="292" t="e">
        <f t="shared" si="145"/>
        <v>#REF!</v>
      </c>
      <c r="Q271" s="292" t="e">
        <f t="shared" si="145"/>
        <v>#REF!</v>
      </c>
      <c r="R271" s="292">
        <f t="shared" si="145"/>
        <v>11216</v>
      </c>
      <c r="S271" s="292">
        <f t="shared" si="145"/>
        <v>11216</v>
      </c>
      <c r="T271" s="292">
        <f t="shared" si="145"/>
        <v>4912</v>
      </c>
      <c r="U271" s="292">
        <f t="shared" si="145"/>
        <v>0</v>
      </c>
      <c r="V271" s="372">
        <f t="shared" si="140"/>
        <v>0</v>
      </c>
      <c r="W271" s="292">
        <f t="shared" ref="W271" si="146">W272</f>
        <v>4912</v>
      </c>
      <c r="X271" s="323">
        <f t="shared" si="141"/>
        <v>100</v>
      </c>
      <c r="Y271" s="373"/>
      <c r="Z271" s="309"/>
    </row>
    <row r="272" spans="1:26" s="344" customFormat="1" ht="27" hidden="1" customHeight="1">
      <c r="A272" s="391" t="s">
        <v>20</v>
      </c>
      <c r="B272" s="313" t="s">
        <v>706</v>
      </c>
      <c r="C272" s="306"/>
      <c r="D272" s="306"/>
      <c r="E272" s="306"/>
      <c r="F272" s="306"/>
      <c r="G272" s="306"/>
      <c r="H272" s="306"/>
      <c r="I272" s="308"/>
      <c r="J272" s="292">
        <f>SUM(J273:J276)</f>
        <v>11066</v>
      </c>
      <c r="K272" s="292">
        <f t="shared" ref="K272:U272" si="147">SUM(K273:K276)</f>
        <v>11066</v>
      </c>
      <c r="L272" s="292">
        <f t="shared" si="147"/>
        <v>0</v>
      </c>
      <c r="M272" s="292">
        <f t="shared" si="147"/>
        <v>0</v>
      </c>
      <c r="N272" s="292">
        <f t="shared" si="147"/>
        <v>0</v>
      </c>
      <c r="O272" s="292">
        <f t="shared" si="147"/>
        <v>0</v>
      </c>
      <c r="P272" s="292" t="e">
        <f t="shared" si="147"/>
        <v>#REF!</v>
      </c>
      <c r="Q272" s="292" t="e">
        <f t="shared" si="147"/>
        <v>#REF!</v>
      </c>
      <c r="R272" s="292">
        <f t="shared" si="147"/>
        <v>11216</v>
      </c>
      <c r="S272" s="292">
        <f t="shared" si="147"/>
        <v>11216</v>
      </c>
      <c r="T272" s="292">
        <f t="shared" si="147"/>
        <v>4912</v>
      </c>
      <c r="U272" s="292">
        <f t="shared" si="147"/>
        <v>0</v>
      </c>
      <c r="V272" s="372">
        <f t="shared" si="140"/>
        <v>0</v>
      </c>
      <c r="W272" s="292">
        <f>SUM(W273:W276)</f>
        <v>4912</v>
      </c>
      <c r="X272" s="323">
        <f t="shared" si="141"/>
        <v>100</v>
      </c>
      <c r="Y272" s="373"/>
      <c r="Z272" s="309"/>
    </row>
    <row r="273" spans="1:26" s="369" customFormat="1" ht="36" hidden="1" customHeight="1">
      <c r="A273" s="363">
        <v>1</v>
      </c>
      <c r="B273" s="346" t="s">
        <v>841</v>
      </c>
      <c r="C273" s="270" t="s">
        <v>842</v>
      </c>
      <c r="D273" s="270"/>
      <c r="E273" s="270" t="s">
        <v>843</v>
      </c>
      <c r="F273" s="270"/>
      <c r="G273" s="270"/>
      <c r="H273" s="329" t="s">
        <v>732</v>
      </c>
      <c r="I273" s="499" t="s">
        <v>844</v>
      </c>
      <c r="J273" s="366">
        <v>4500</v>
      </c>
      <c r="K273" s="366">
        <v>4500</v>
      </c>
      <c r="L273" s="290"/>
      <c r="M273" s="290"/>
      <c r="N273" s="290"/>
      <c r="O273" s="290"/>
      <c r="P273" s="290" t="e">
        <f>L273+#REF!</f>
        <v>#REF!</v>
      </c>
      <c r="Q273" s="290" t="e">
        <f>M273+#REF!</f>
        <v>#REF!</v>
      </c>
      <c r="R273" s="290">
        <f>+S273</f>
        <v>4500</v>
      </c>
      <c r="S273" s="290">
        <v>4500</v>
      </c>
      <c r="T273" s="290">
        <v>2600</v>
      </c>
      <c r="U273" s="290"/>
      <c r="V273" s="372">
        <f t="shared" si="140"/>
        <v>0</v>
      </c>
      <c r="W273" s="290">
        <f>+T273</f>
        <v>2600</v>
      </c>
      <c r="X273" s="323">
        <f t="shared" si="141"/>
        <v>100</v>
      </c>
      <c r="Y273" s="368"/>
      <c r="Z273" s="274"/>
    </row>
    <row r="274" spans="1:26" s="369" customFormat="1" ht="34.5" hidden="1" customHeight="1">
      <c r="A274" s="363">
        <v>2</v>
      </c>
      <c r="B274" s="346" t="s">
        <v>845</v>
      </c>
      <c r="C274" s="270" t="s">
        <v>842</v>
      </c>
      <c r="D274" s="270"/>
      <c r="E274" s="270" t="s">
        <v>843</v>
      </c>
      <c r="F274" s="270"/>
      <c r="G274" s="270"/>
      <c r="H274" s="329" t="s">
        <v>732</v>
      </c>
      <c r="I274" s="499" t="s">
        <v>846</v>
      </c>
      <c r="J274" s="366">
        <f>K274</f>
        <v>3916</v>
      </c>
      <c r="K274" s="366">
        <v>3916</v>
      </c>
      <c r="L274" s="290"/>
      <c r="M274" s="290"/>
      <c r="N274" s="290"/>
      <c r="O274" s="290"/>
      <c r="P274" s="290" t="e">
        <f>L274+#REF!</f>
        <v>#REF!</v>
      </c>
      <c r="Q274" s="290" t="e">
        <f>M274+#REF!</f>
        <v>#REF!</v>
      </c>
      <c r="R274" s="290">
        <f>+S274</f>
        <v>3916</v>
      </c>
      <c r="S274" s="290">
        <v>3916</v>
      </c>
      <c r="T274" s="290">
        <v>2179</v>
      </c>
      <c r="U274" s="290"/>
      <c r="V274" s="372">
        <f t="shared" si="140"/>
        <v>0</v>
      </c>
      <c r="W274" s="290">
        <f>+T274</f>
        <v>2179</v>
      </c>
      <c r="X274" s="323">
        <f t="shared" si="141"/>
        <v>100</v>
      </c>
      <c r="Y274" s="368"/>
      <c r="Z274" s="274"/>
    </row>
    <row r="275" spans="1:26" s="369" customFormat="1" ht="42" hidden="1" customHeight="1">
      <c r="A275" s="363">
        <v>3</v>
      </c>
      <c r="B275" s="346" t="s">
        <v>847</v>
      </c>
      <c r="C275" s="270" t="s">
        <v>842</v>
      </c>
      <c r="D275" s="270"/>
      <c r="E275" s="270" t="s">
        <v>843</v>
      </c>
      <c r="F275" s="270"/>
      <c r="G275" s="270"/>
      <c r="H275" s="329" t="s">
        <v>732</v>
      </c>
      <c r="I275" s="499" t="s">
        <v>848</v>
      </c>
      <c r="J275" s="366">
        <v>1350</v>
      </c>
      <c r="K275" s="366">
        <v>1350</v>
      </c>
      <c r="L275" s="290"/>
      <c r="M275" s="290"/>
      <c r="N275" s="290"/>
      <c r="O275" s="290"/>
      <c r="P275" s="290" t="e">
        <f>L275+#REF!</f>
        <v>#REF!</v>
      </c>
      <c r="Q275" s="290" t="e">
        <f>M275+#REF!</f>
        <v>#REF!</v>
      </c>
      <c r="R275" s="290">
        <v>1500</v>
      </c>
      <c r="S275" s="290">
        <v>1500</v>
      </c>
      <c r="T275" s="290">
        <v>83</v>
      </c>
      <c r="U275" s="290"/>
      <c r="V275" s="372">
        <f t="shared" si="140"/>
        <v>0</v>
      </c>
      <c r="W275" s="290">
        <f>+T275</f>
        <v>83</v>
      </c>
      <c r="X275" s="323">
        <f t="shared" si="141"/>
        <v>100</v>
      </c>
      <c r="Y275" s="368"/>
      <c r="Z275" s="274"/>
    </row>
    <row r="276" spans="1:26" s="369" customFormat="1" ht="40.700000000000003" hidden="1" customHeight="1">
      <c r="A276" s="363">
        <v>4</v>
      </c>
      <c r="B276" s="393" t="s">
        <v>849</v>
      </c>
      <c r="C276" s="270" t="s">
        <v>842</v>
      </c>
      <c r="D276" s="270"/>
      <c r="E276" s="270" t="s">
        <v>843</v>
      </c>
      <c r="F276" s="270"/>
      <c r="G276" s="270"/>
      <c r="H276" s="329" t="s">
        <v>523</v>
      </c>
      <c r="I276" s="329" t="s">
        <v>850</v>
      </c>
      <c r="J276" s="366">
        <f>+K276</f>
        <v>1300</v>
      </c>
      <c r="K276" s="366">
        <v>1300</v>
      </c>
      <c r="L276" s="290"/>
      <c r="M276" s="290"/>
      <c r="N276" s="290"/>
      <c r="O276" s="290"/>
      <c r="P276" s="290" t="e">
        <f>L276+#REF!</f>
        <v>#REF!</v>
      </c>
      <c r="Q276" s="290" t="e">
        <f>M276+#REF!</f>
        <v>#REF!</v>
      </c>
      <c r="R276" s="290">
        <v>1300</v>
      </c>
      <c r="S276" s="290">
        <v>1300</v>
      </c>
      <c r="T276" s="290">
        <v>50</v>
      </c>
      <c r="U276" s="290"/>
      <c r="V276" s="372">
        <f t="shared" si="140"/>
        <v>0</v>
      </c>
      <c r="W276" s="290">
        <f>+T276</f>
        <v>50</v>
      </c>
      <c r="X276" s="323">
        <f t="shared" si="141"/>
        <v>100</v>
      </c>
      <c r="Y276" s="368"/>
      <c r="Z276" s="274"/>
    </row>
    <row r="277" spans="1:26" s="362" customFormat="1" ht="30.2" hidden="1" customHeight="1">
      <c r="A277" s="500"/>
      <c r="B277" s="501" t="s">
        <v>92</v>
      </c>
      <c r="C277" s="359"/>
      <c r="D277" s="359"/>
      <c r="E277" s="359"/>
      <c r="F277" s="359"/>
      <c r="G277" s="359"/>
      <c r="H277" s="480"/>
      <c r="I277" s="480"/>
      <c r="J277" s="487"/>
      <c r="K277" s="487"/>
      <c r="L277" s="401"/>
      <c r="M277" s="401"/>
      <c r="N277" s="401"/>
      <c r="O277" s="401"/>
      <c r="P277" s="401"/>
      <c r="Q277" s="401"/>
      <c r="R277" s="401">
        <f>+R278+R279+R280</f>
        <v>11715</v>
      </c>
      <c r="S277" s="401">
        <f>+S278+S279+S280</f>
        <v>11715</v>
      </c>
      <c r="T277" s="401">
        <f>+T278+T279+T280</f>
        <v>300</v>
      </c>
      <c r="U277" s="401">
        <f t="shared" ref="U277" si="148">+U278+U279+U280</f>
        <v>0</v>
      </c>
      <c r="V277" s="372">
        <f t="shared" si="140"/>
        <v>0</v>
      </c>
      <c r="W277" s="401">
        <f t="shared" ref="W277" si="149">+W278+W279+W280</f>
        <v>0</v>
      </c>
      <c r="X277" s="323">
        <f t="shared" si="141"/>
        <v>0</v>
      </c>
      <c r="Y277" s="421"/>
      <c r="Z277" s="361"/>
    </row>
    <row r="278" spans="1:26" s="369" customFormat="1" ht="38.25" hidden="1" customHeight="1">
      <c r="A278" s="363">
        <v>1</v>
      </c>
      <c r="B278" s="502" t="s">
        <v>851</v>
      </c>
      <c r="C278" s="270"/>
      <c r="D278" s="270"/>
      <c r="E278" s="270"/>
      <c r="F278" s="270"/>
      <c r="G278" s="270"/>
      <c r="H278" s="329"/>
      <c r="I278" s="329"/>
      <c r="J278" s="366"/>
      <c r="K278" s="366"/>
      <c r="L278" s="290"/>
      <c r="M278" s="290"/>
      <c r="N278" s="290"/>
      <c r="O278" s="290"/>
      <c r="P278" s="290"/>
      <c r="Q278" s="290"/>
      <c r="R278" s="290">
        <v>2000</v>
      </c>
      <c r="S278" s="290">
        <v>2000</v>
      </c>
      <c r="T278" s="290">
        <v>100</v>
      </c>
      <c r="U278" s="290"/>
      <c r="V278" s="372">
        <f t="shared" si="140"/>
        <v>0</v>
      </c>
      <c r="W278" s="290"/>
      <c r="X278" s="323">
        <f t="shared" si="141"/>
        <v>0</v>
      </c>
      <c r="Y278" s="368" t="s">
        <v>609</v>
      </c>
      <c r="Z278" s="274"/>
    </row>
    <row r="279" spans="1:26" s="369" customFormat="1" ht="31.7" hidden="1" customHeight="1">
      <c r="A279" s="363">
        <v>2</v>
      </c>
      <c r="B279" s="502" t="s">
        <v>852</v>
      </c>
      <c r="C279" s="270"/>
      <c r="D279" s="270"/>
      <c r="E279" s="270"/>
      <c r="F279" s="270"/>
      <c r="G279" s="270"/>
      <c r="H279" s="329"/>
      <c r="I279" s="329"/>
      <c r="J279" s="366"/>
      <c r="K279" s="366"/>
      <c r="L279" s="290"/>
      <c r="M279" s="290"/>
      <c r="N279" s="290"/>
      <c r="O279" s="290"/>
      <c r="P279" s="290"/>
      <c r="Q279" s="290"/>
      <c r="R279" s="290">
        <v>6000</v>
      </c>
      <c r="S279" s="290">
        <v>6000</v>
      </c>
      <c r="T279" s="290">
        <v>100</v>
      </c>
      <c r="U279" s="290"/>
      <c r="V279" s="372">
        <f t="shared" si="140"/>
        <v>0</v>
      </c>
      <c r="W279" s="290"/>
      <c r="X279" s="323">
        <f t="shared" si="141"/>
        <v>0</v>
      </c>
      <c r="Y279" s="368" t="s">
        <v>609</v>
      </c>
      <c r="Z279" s="274"/>
    </row>
    <row r="280" spans="1:26" s="369" customFormat="1" ht="49.7" hidden="1" customHeight="1">
      <c r="A280" s="363">
        <v>3</v>
      </c>
      <c r="B280" s="503" t="s">
        <v>853</v>
      </c>
      <c r="C280" s="270"/>
      <c r="D280" s="270"/>
      <c r="E280" s="270"/>
      <c r="F280" s="270"/>
      <c r="G280" s="270"/>
      <c r="H280" s="329"/>
      <c r="I280" s="329"/>
      <c r="J280" s="366"/>
      <c r="K280" s="366"/>
      <c r="L280" s="290"/>
      <c r="M280" s="290"/>
      <c r="N280" s="290"/>
      <c r="O280" s="290"/>
      <c r="P280" s="290"/>
      <c r="Q280" s="290"/>
      <c r="R280" s="290">
        <v>3715</v>
      </c>
      <c r="S280" s="290">
        <v>3715</v>
      </c>
      <c r="T280" s="290">
        <v>100</v>
      </c>
      <c r="U280" s="290"/>
      <c r="V280" s="372">
        <f t="shared" si="140"/>
        <v>0</v>
      </c>
      <c r="W280" s="290"/>
      <c r="X280" s="323">
        <f t="shared" si="141"/>
        <v>0</v>
      </c>
      <c r="Y280" s="368" t="s">
        <v>609</v>
      </c>
      <c r="Z280" s="274"/>
    </row>
    <row r="281" spans="1:26" s="369" customFormat="1" ht="22.7" hidden="1" customHeight="1">
      <c r="A281" s="363"/>
      <c r="B281" s="393"/>
      <c r="C281" s="270"/>
      <c r="D281" s="270"/>
      <c r="E281" s="270"/>
      <c r="F281" s="270"/>
      <c r="G281" s="270"/>
      <c r="H281" s="329"/>
      <c r="I281" s="329"/>
      <c r="J281" s="366"/>
      <c r="K281" s="366"/>
      <c r="L281" s="290"/>
      <c r="M281" s="290"/>
      <c r="N281" s="290"/>
      <c r="O281" s="290"/>
      <c r="P281" s="290"/>
      <c r="Q281" s="290"/>
      <c r="R281" s="290"/>
      <c r="S281" s="290"/>
      <c r="T281" s="290"/>
      <c r="U281" s="290"/>
      <c r="V281" s="372"/>
      <c r="W281" s="290"/>
      <c r="X281" s="323"/>
      <c r="Y281" s="368"/>
      <c r="Z281" s="274"/>
    </row>
    <row r="282" spans="1:26" s="309" customFormat="1" ht="29.1" hidden="1" customHeight="1">
      <c r="A282" s="370"/>
      <c r="B282" s="305" t="s">
        <v>503</v>
      </c>
      <c r="C282" s="306"/>
      <c r="D282" s="306"/>
      <c r="E282" s="306"/>
      <c r="F282" s="306"/>
      <c r="G282" s="306"/>
      <c r="H282" s="306"/>
      <c r="I282" s="308"/>
      <c r="J282" s="292"/>
      <c r="K282" s="292"/>
      <c r="L282" s="292"/>
      <c r="M282" s="292"/>
      <c r="N282" s="292"/>
      <c r="O282" s="292"/>
      <c r="P282" s="290"/>
      <c r="Q282" s="290"/>
      <c r="R282" s="292"/>
      <c r="S282" s="292"/>
      <c r="T282" s="292">
        <v>23987</v>
      </c>
      <c r="U282" s="292"/>
      <c r="V282" s="372">
        <f t="shared" ref="V282:V307" si="150">+U282/T282*100</f>
        <v>0</v>
      </c>
      <c r="W282" s="292"/>
      <c r="X282" s="323">
        <f t="shared" ref="X282:X307" si="151">+W282/T282*100</f>
        <v>0</v>
      </c>
      <c r="Y282" s="504"/>
    </row>
    <row r="283" spans="1:26" s="344" customFormat="1" ht="37.5" hidden="1" customHeight="1">
      <c r="A283" s="370" t="s">
        <v>854</v>
      </c>
      <c r="B283" s="390" t="s">
        <v>855</v>
      </c>
      <c r="C283" s="306"/>
      <c r="D283" s="306"/>
      <c r="E283" s="306"/>
      <c r="F283" s="306"/>
      <c r="G283" s="312"/>
      <c r="H283" s="306"/>
      <c r="I283" s="308"/>
      <c r="J283" s="292">
        <f>J294+J301</f>
        <v>220509</v>
      </c>
      <c r="K283" s="292">
        <f t="shared" ref="K283:U283" si="152">K294+K301</f>
        <v>124371</v>
      </c>
      <c r="L283" s="292">
        <f t="shared" si="152"/>
        <v>24341</v>
      </c>
      <c r="M283" s="292">
        <f t="shared" si="152"/>
        <v>4000</v>
      </c>
      <c r="N283" s="292">
        <f t="shared" si="152"/>
        <v>24341</v>
      </c>
      <c r="O283" s="292">
        <f t="shared" si="152"/>
        <v>4000</v>
      </c>
      <c r="P283" s="292" t="e">
        <f t="shared" si="152"/>
        <v>#REF!</v>
      </c>
      <c r="Q283" s="292" t="e">
        <f t="shared" si="152"/>
        <v>#REF!</v>
      </c>
      <c r="R283" s="292">
        <f t="shared" si="152"/>
        <v>149566</v>
      </c>
      <c r="S283" s="292">
        <f t="shared" si="152"/>
        <v>66928</v>
      </c>
      <c r="T283" s="292" t="e">
        <f t="shared" si="152"/>
        <v>#REF!</v>
      </c>
      <c r="U283" s="292">
        <f t="shared" si="152"/>
        <v>12422</v>
      </c>
      <c r="V283" s="372" t="e">
        <f t="shared" si="150"/>
        <v>#REF!</v>
      </c>
      <c r="W283" s="292" t="e">
        <f t="shared" ref="W283" si="153">W294+W301</f>
        <v>#REF!</v>
      </c>
      <c r="X283" s="323" t="e">
        <f t="shared" si="151"/>
        <v>#REF!</v>
      </c>
      <c r="Y283" s="373"/>
      <c r="Z283" s="309"/>
    </row>
    <row r="284" spans="1:26" s="280" customFormat="1" ht="37.5" hidden="1" customHeight="1">
      <c r="A284" s="304" t="s">
        <v>13</v>
      </c>
      <c r="B284" s="311" t="s">
        <v>856</v>
      </c>
      <c r="C284" s="377"/>
      <c r="D284" s="377"/>
      <c r="E284" s="377"/>
      <c r="F284" s="377"/>
      <c r="G284" s="377"/>
      <c r="H284" s="377"/>
      <c r="I284" s="505"/>
      <c r="J284" s="401">
        <f>J285</f>
        <v>58640</v>
      </c>
      <c r="K284" s="401">
        <f t="shared" ref="K284:S284" si="154">K285</f>
        <v>22840</v>
      </c>
      <c r="L284" s="401">
        <f t="shared" si="154"/>
        <v>35800</v>
      </c>
      <c r="M284" s="401">
        <f t="shared" si="154"/>
        <v>0</v>
      </c>
      <c r="N284" s="401">
        <f t="shared" si="154"/>
        <v>35800</v>
      </c>
      <c r="O284" s="401">
        <f t="shared" si="154"/>
        <v>0</v>
      </c>
      <c r="P284" s="401" t="e">
        <f t="shared" si="154"/>
        <v>#REF!</v>
      </c>
      <c r="Q284" s="401" t="e">
        <f t="shared" si="154"/>
        <v>#REF!</v>
      </c>
      <c r="R284" s="401">
        <f t="shared" si="154"/>
        <v>22340</v>
      </c>
      <c r="S284" s="401">
        <f t="shared" si="154"/>
        <v>22340</v>
      </c>
      <c r="T284" s="401"/>
      <c r="U284" s="401"/>
      <c r="V284" s="372" t="e">
        <f t="shared" si="150"/>
        <v>#DIV/0!</v>
      </c>
      <c r="W284" s="401"/>
      <c r="X284" s="323" t="e">
        <f t="shared" si="151"/>
        <v>#DIV/0!</v>
      </c>
      <c r="Y284" s="377"/>
      <c r="Z284" s="339"/>
    </row>
    <row r="285" spans="1:26" s="280" customFormat="1" ht="27" hidden="1" customHeight="1">
      <c r="A285" s="391" t="s">
        <v>20</v>
      </c>
      <c r="B285" s="313" t="s">
        <v>379</v>
      </c>
      <c r="C285" s="377"/>
      <c r="D285" s="377"/>
      <c r="E285" s="377"/>
      <c r="F285" s="377"/>
      <c r="G285" s="377"/>
      <c r="H285" s="377"/>
      <c r="I285" s="505"/>
      <c r="J285" s="401">
        <f t="shared" ref="J285:S285" si="155">J286+J287+J288+J293</f>
        <v>58640</v>
      </c>
      <c r="K285" s="401">
        <f t="shared" si="155"/>
        <v>22840</v>
      </c>
      <c r="L285" s="401">
        <f t="shared" si="155"/>
        <v>35800</v>
      </c>
      <c r="M285" s="401">
        <f t="shared" si="155"/>
        <v>0</v>
      </c>
      <c r="N285" s="401">
        <f t="shared" si="155"/>
        <v>35800</v>
      </c>
      <c r="O285" s="401">
        <f t="shared" si="155"/>
        <v>0</v>
      </c>
      <c r="P285" s="401" t="e">
        <f t="shared" si="155"/>
        <v>#REF!</v>
      </c>
      <c r="Q285" s="401" t="e">
        <f t="shared" si="155"/>
        <v>#REF!</v>
      </c>
      <c r="R285" s="401">
        <f t="shared" si="155"/>
        <v>22340</v>
      </c>
      <c r="S285" s="401">
        <f t="shared" si="155"/>
        <v>22340</v>
      </c>
      <c r="T285" s="401"/>
      <c r="U285" s="401"/>
      <c r="V285" s="372" t="e">
        <f t="shared" si="150"/>
        <v>#DIV/0!</v>
      </c>
      <c r="W285" s="401"/>
      <c r="X285" s="323" t="e">
        <f t="shared" si="151"/>
        <v>#DIV/0!</v>
      </c>
      <c r="Y285" s="377"/>
      <c r="Z285" s="339"/>
    </row>
    <row r="286" spans="1:26" s="369" customFormat="1" ht="54" hidden="1" customHeight="1">
      <c r="A286" s="363">
        <v>1</v>
      </c>
      <c r="B286" s="393" t="s">
        <v>857</v>
      </c>
      <c r="C286" s="270" t="s">
        <v>813</v>
      </c>
      <c r="D286" s="270"/>
      <c r="E286" s="270" t="s">
        <v>858</v>
      </c>
      <c r="F286" s="270"/>
      <c r="G286" s="270"/>
      <c r="H286" s="270"/>
      <c r="I286" s="340" t="s">
        <v>859</v>
      </c>
      <c r="J286" s="290">
        <v>43800</v>
      </c>
      <c r="K286" s="290">
        <v>8000</v>
      </c>
      <c r="L286" s="290">
        <v>35800</v>
      </c>
      <c r="M286" s="290"/>
      <c r="N286" s="290">
        <v>35800</v>
      </c>
      <c r="O286" s="290"/>
      <c r="P286" s="290" t="e">
        <f>L286+#REF!</f>
        <v>#REF!</v>
      </c>
      <c r="Q286" s="290" t="e">
        <f>M286+#REF!</f>
        <v>#REF!</v>
      </c>
      <c r="R286" s="290">
        <v>8000</v>
      </c>
      <c r="S286" s="290">
        <v>8000</v>
      </c>
      <c r="T286" s="290"/>
      <c r="U286" s="290"/>
      <c r="V286" s="372" t="e">
        <f t="shared" si="150"/>
        <v>#DIV/0!</v>
      </c>
      <c r="W286" s="290"/>
      <c r="X286" s="323" t="e">
        <f t="shared" si="151"/>
        <v>#DIV/0!</v>
      </c>
      <c r="Y286" s="374" t="s">
        <v>860</v>
      </c>
      <c r="Z286" s="274"/>
    </row>
    <row r="287" spans="1:26" s="369" customFormat="1" ht="46.15" hidden="1" customHeight="1">
      <c r="A287" s="363">
        <v>2</v>
      </c>
      <c r="B287" s="393" t="s">
        <v>861</v>
      </c>
      <c r="C287" s="270" t="s">
        <v>862</v>
      </c>
      <c r="D287" s="270"/>
      <c r="E287" s="270" t="s">
        <v>863</v>
      </c>
      <c r="F287" s="270"/>
      <c r="G287" s="270"/>
      <c r="H287" s="270"/>
      <c r="I287" s="340"/>
      <c r="J287" s="290"/>
      <c r="K287" s="290"/>
      <c r="L287" s="290"/>
      <c r="M287" s="290"/>
      <c r="N287" s="290"/>
      <c r="O287" s="290"/>
      <c r="P287" s="290" t="e">
        <f>L287+#REF!</f>
        <v>#REF!</v>
      </c>
      <c r="Q287" s="290">
        <v>0</v>
      </c>
      <c r="R287" s="290">
        <v>5500</v>
      </c>
      <c r="S287" s="290">
        <v>5500</v>
      </c>
      <c r="T287" s="290"/>
      <c r="U287" s="290"/>
      <c r="V287" s="372" t="e">
        <f t="shared" si="150"/>
        <v>#DIV/0!</v>
      </c>
      <c r="W287" s="290"/>
      <c r="X287" s="323" t="e">
        <f t="shared" si="151"/>
        <v>#DIV/0!</v>
      </c>
      <c r="Y287" s="374" t="s">
        <v>864</v>
      </c>
      <c r="Z287" s="274"/>
    </row>
    <row r="288" spans="1:26" s="369" customFormat="1" ht="47.45" hidden="1" customHeight="1">
      <c r="A288" s="363">
        <v>3</v>
      </c>
      <c r="B288" s="393" t="s">
        <v>865</v>
      </c>
      <c r="C288" s="270" t="s">
        <v>862</v>
      </c>
      <c r="D288" s="270"/>
      <c r="E288" s="270" t="s">
        <v>863</v>
      </c>
      <c r="F288" s="270"/>
      <c r="G288" s="270"/>
      <c r="H288" s="270"/>
      <c r="I288" s="340"/>
      <c r="J288" s="290">
        <v>8840</v>
      </c>
      <c r="K288" s="290">
        <v>8840</v>
      </c>
      <c r="L288" s="290">
        <v>0</v>
      </c>
      <c r="M288" s="290">
        <v>0</v>
      </c>
      <c r="N288" s="290">
        <v>0</v>
      </c>
      <c r="O288" s="290">
        <v>0</v>
      </c>
      <c r="P288" s="290" t="e">
        <f>L288+#REF!</f>
        <v>#REF!</v>
      </c>
      <c r="Q288" s="290" t="e">
        <f>M288+#REF!</f>
        <v>#REF!</v>
      </c>
      <c r="R288" s="290">
        <v>8840</v>
      </c>
      <c r="S288" s="290">
        <v>8840</v>
      </c>
      <c r="T288" s="290"/>
      <c r="U288" s="290"/>
      <c r="V288" s="372" t="e">
        <f t="shared" si="150"/>
        <v>#DIV/0!</v>
      </c>
      <c r="W288" s="290"/>
      <c r="X288" s="323" t="e">
        <f t="shared" si="151"/>
        <v>#DIV/0!</v>
      </c>
      <c r="Y288" s="368" t="s">
        <v>866</v>
      </c>
      <c r="Z288" s="274"/>
    </row>
    <row r="289" spans="1:26" ht="42" hidden="1" customHeight="1">
      <c r="A289" s="363"/>
      <c r="B289" s="376"/>
      <c r="C289" s="270"/>
      <c r="D289" s="270"/>
      <c r="E289" s="270"/>
      <c r="F289" s="270"/>
      <c r="G289" s="270"/>
      <c r="H289" s="270"/>
      <c r="I289" s="340"/>
      <c r="J289" s="290"/>
      <c r="K289" s="290"/>
      <c r="L289" s="290"/>
      <c r="M289" s="290"/>
      <c r="N289" s="290"/>
      <c r="O289" s="290"/>
      <c r="P289" s="290"/>
      <c r="Q289" s="290"/>
      <c r="R289" s="290"/>
      <c r="S289" s="290"/>
      <c r="T289" s="348"/>
      <c r="U289" s="348"/>
      <c r="V289" s="372" t="e">
        <f t="shared" si="150"/>
        <v>#DIV/0!</v>
      </c>
      <c r="W289" s="348"/>
      <c r="X289" s="323" t="e">
        <f t="shared" si="151"/>
        <v>#DIV/0!</v>
      </c>
      <c r="Y289" s="374"/>
    </row>
    <row r="290" spans="1:26" s="361" customFormat="1" ht="14.1" hidden="1" customHeight="1">
      <c r="A290" s="314"/>
      <c r="B290" s="311"/>
      <c r="C290" s="359"/>
      <c r="D290" s="359"/>
      <c r="E290" s="359"/>
      <c r="F290" s="359"/>
      <c r="G290" s="359"/>
      <c r="H290" s="359"/>
      <c r="I290" s="360"/>
      <c r="J290" s="292"/>
      <c r="K290" s="292"/>
      <c r="L290" s="292"/>
      <c r="M290" s="292"/>
      <c r="N290" s="292"/>
      <c r="O290" s="292"/>
      <c r="P290" s="292"/>
      <c r="Q290" s="292"/>
      <c r="R290" s="292"/>
      <c r="S290" s="292"/>
      <c r="T290" s="292"/>
      <c r="U290" s="292"/>
      <c r="V290" s="372" t="e">
        <f t="shared" si="150"/>
        <v>#DIV/0!</v>
      </c>
      <c r="W290" s="292"/>
      <c r="X290" s="323" t="e">
        <f t="shared" si="151"/>
        <v>#DIV/0!</v>
      </c>
      <c r="Y290" s="359"/>
    </row>
    <row r="291" spans="1:26" s="361" customFormat="1" ht="14.1" hidden="1" customHeight="1">
      <c r="A291" s="489"/>
      <c r="B291" s="313"/>
      <c r="C291" s="359"/>
      <c r="D291" s="359"/>
      <c r="E291" s="359"/>
      <c r="F291" s="359"/>
      <c r="G291" s="359"/>
      <c r="H291" s="359"/>
      <c r="I291" s="360"/>
      <c r="J291" s="401"/>
      <c r="K291" s="401"/>
      <c r="L291" s="401"/>
      <c r="M291" s="401"/>
      <c r="N291" s="401"/>
      <c r="O291" s="401"/>
      <c r="P291" s="401"/>
      <c r="Q291" s="401"/>
      <c r="R291" s="401"/>
      <c r="S291" s="401"/>
      <c r="T291" s="401"/>
      <c r="U291" s="401"/>
      <c r="V291" s="372" t="e">
        <f t="shared" si="150"/>
        <v>#DIV/0!</v>
      </c>
      <c r="W291" s="401"/>
      <c r="X291" s="323" t="e">
        <f t="shared" si="151"/>
        <v>#DIV/0!</v>
      </c>
      <c r="Y291" s="359"/>
    </row>
    <row r="292" spans="1:26" ht="28.15" hidden="1" customHeight="1">
      <c r="A292" s="363"/>
      <c r="B292" s="375"/>
      <c r="C292" s="270"/>
      <c r="D292" s="270"/>
      <c r="E292" s="270"/>
      <c r="F292" s="270"/>
      <c r="G292" s="270"/>
      <c r="H292" s="270"/>
      <c r="I292" s="340"/>
      <c r="J292" s="290"/>
      <c r="K292" s="290"/>
      <c r="L292" s="290"/>
      <c r="M292" s="290"/>
      <c r="N292" s="290"/>
      <c r="O292" s="290"/>
      <c r="P292" s="290"/>
      <c r="Q292" s="290"/>
      <c r="R292" s="290"/>
      <c r="S292" s="290"/>
      <c r="T292" s="290"/>
      <c r="U292" s="290"/>
      <c r="V292" s="372" t="e">
        <f t="shared" si="150"/>
        <v>#DIV/0!</v>
      </c>
      <c r="W292" s="290"/>
      <c r="X292" s="323" t="e">
        <f t="shared" si="151"/>
        <v>#DIV/0!</v>
      </c>
      <c r="Y292" s="368"/>
    </row>
    <row r="293" spans="1:26" s="369" customFormat="1" ht="54.75" hidden="1" customHeight="1">
      <c r="A293" s="363">
        <v>4</v>
      </c>
      <c r="B293" s="375" t="s">
        <v>867</v>
      </c>
      <c r="C293" s="270"/>
      <c r="D293" s="270"/>
      <c r="E293" s="270"/>
      <c r="F293" s="270"/>
      <c r="G293" s="270"/>
      <c r="H293" s="270"/>
      <c r="I293" s="340"/>
      <c r="J293" s="290">
        <f>K293</f>
        <v>6000</v>
      </c>
      <c r="K293" s="290">
        <v>6000</v>
      </c>
      <c r="L293" s="290"/>
      <c r="M293" s="290"/>
      <c r="N293" s="290"/>
      <c r="O293" s="290"/>
      <c r="P293" s="290"/>
      <c r="Q293" s="290"/>
      <c r="R293" s="290"/>
      <c r="S293" s="290"/>
      <c r="T293" s="290"/>
      <c r="U293" s="290"/>
      <c r="V293" s="372" t="e">
        <f t="shared" si="150"/>
        <v>#DIV/0!</v>
      </c>
      <c r="W293" s="290"/>
      <c r="X293" s="323" t="e">
        <f t="shared" si="151"/>
        <v>#DIV/0!</v>
      </c>
      <c r="Y293" s="368"/>
      <c r="Z293" s="274"/>
    </row>
    <row r="294" spans="1:26" s="344" customFormat="1" ht="34.5" hidden="1" customHeight="1">
      <c r="A294" s="304" t="s">
        <v>271</v>
      </c>
      <c r="B294" s="311" t="s">
        <v>659</v>
      </c>
      <c r="C294" s="306"/>
      <c r="D294" s="306"/>
      <c r="E294" s="306"/>
      <c r="F294" s="306"/>
      <c r="G294" s="306"/>
      <c r="H294" s="306"/>
      <c r="I294" s="308"/>
      <c r="J294" s="319">
        <f>J295</f>
        <v>61169</v>
      </c>
      <c r="K294" s="319">
        <f t="shared" ref="K294:U294" si="156">K295</f>
        <v>61169</v>
      </c>
      <c r="L294" s="319">
        <f t="shared" si="156"/>
        <v>24341</v>
      </c>
      <c r="M294" s="319">
        <f t="shared" si="156"/>
        <v>4000</v>
      </c>
      <c r="N294" s="319">
        <f t="shared" si="156"/>
        <v>24341</v>
      </c>
      <c r="O294" s="319">
        <f t="shared" si="156"/>
        <v>4000</v>
      </c>
      <c r="P294" s="319" t="e">
        <f t="shared" si="156"/>
        <v>#REF!</v>
      </c>
      <c r="Q294" s="319" t="e">
        <f t="shared" si="156"/>
        <v>#REF!</v>
      </c>
      <c r="R294" s="319">
        <f t="shared" si="156"/>
        <v>31139</v>
      </c>
      <c r="S294" s="319">
        <f t="shared" si="156"/>
        <v>31139</v>
      </c>
      <c r="T294" s="319" t="e">
        <f t="shared" si="156"/>
        <v>#REF!</v>
      </c>
      <c r="U294" s="319">
        <f t="shared" si="156"/>
        <v>3387</v>
      </c>
      <c r="V294" s="372" t="e">
        <f t="shared" si="150"/>
        <v>#REF!</v>
      </c>
      <c r="W294" s="319" t="e">
        <f t="shared" ref="W294" si="157">W295</f>
        <v>#REF!</v>
      </c>
      <c r="X294" s="323" t="e">
        <f t="shared" si="151"/>
        <v>#REF!</v>
      </c>
      <c r="Y294" s="373"/>
      <c r="Z294" s="309"/>
    </row>
    <row r="295" spans="1:26" s="362" customFormat="1" ht="34.5" hidden="1" customHeight="1">
      <c r="A295" s="391" t="s">
        <v>20</v>
      </c>
      <c r="B295" s="313" t="s">
        <v>379</v>
      </c>
      <c r="C295" s="359"/>
      <c r="D295" s="359"/>
      <c r="E295" s="359"/>
      <c r="F295" s="359"/>
      <c r="G295" s="359"/>
      <c r="H295" s="359"/>
      <c r="I295" s="360"/>
      <c r="J295" s="420">
        <f>J296+J300</f>
        <v>61169</v>
      </c>
      <c r="K295" s="420">
        <f t="shared" ref="K295:U295" si="158">K296+K300</f>
        <v>61169</v>
      </c>
      <c r="L295" s="420">
        <f t="shared" si="158"/>
        <v>24341</v>
      </c>
      <c r="M295" s="420">
        <f t="shared" si="158"/>
        <v>4000</v>
      </c>
      <c r="N295" s="420">
        <f t="shared" si="158"/>
        <v>24341</v>
      </c>
      <c r="O295" s="420">
        <f t="shared" si="158"/>
        <v>4000</v>
      </c>
      <c r="P295" s="420" t="e">
        <f t="shared" si="158"/>
        <v>#REF!</v>
      </c>
      <c r="Q295" s="420" t="e">
        <f t="shared" si="158"/>
        <v>#REF!</v>
      </c>
      <c r="R295" s="420">
        <f t="shared" si="158"/>
        <v>31139</v>
      </c>
      <c r="S295" s="420">
        <f t="shared" si="158"/>
        <v>31139</v>
      </c>
      <c r="T295" s="420" t="e">
        <f t="shared" si="158"/>
        <v>#REF!</v>
      </c>
      <c r="U295" s="420">
        <f t="shared" si="158"/>
        <v>3387</v>
      </c>
      <c r="V295" s="372" t="e">
        <f t="shared" si="150"/>
        <v>#REF!</v>
      </c>
      <c r="W295" s="420" t="e">
        <f t="shared" ref="W295" si="159">W296+W300</f>
        <v>#REF!</v>
      </c>
      <c r="X295" s="323" t="e">
        <f t="shared" si="151"/>
        <v>#REF!</v>
      </c>
      <c r="Y295" s="421"/>
      <c r="Z295" s="361"/>
    </row>
    <row r="296" spans="1:26" s="369" customFormat="1" ht="61.5" hidden="1" customHeight="1">
      <c r="A296" s="363">
        <v>1</v>
      </c>
      <c r="B296" s="393" t="s">
        <v>868</v>
      </c>
      <c r="C296" s="270" t="s">
        <v>557</v>
      </c>
      <c r="D296" s="270"/>
      <c r="E296" s="270" t="s">
        <v>869</v>
      </c>
      <c r="F296" s="270"/>
      <c r="G296" s="270"/>
      <c r="H296" s="270"/>
      <c r="I296" s="340" t="s">
        <v>870</v>
      </c>
      <c r="J296" s="290">
        <v>56169</v>
      </c>
      <c r="K296" s="290">
        <f>J296</f>
        <v>56169</v>
      </c>
      <c r="L296" s="290">
        <v>24341</v>
      </c>
      <c r="M296" s="290">
        <v>4000</v>
      </c>
      <c r="N296" s="290">
        <v>24341</v>
      </c>
      <c r="O296" s="290">
        <v>4000</v>
      </c>
      <c r="P296" s="290" t="e">
        <f>L296+#REF!</f>
        <v>#REF!</v>
      </c>
      <c r="Q296" s="290" t="e">
        <f>M296+#REF!</f>
        <v>#REF!</v>
      </c>
      <c r="R296" s="290">
        <f>S296</f>
        <v>26139</v>
      </c>
      <c r="S296" s="290">
        <v>26139</v>
      </c>
      <c r="T296" s="290">
        <v>3600</v>
      </c>
      <c r="U296" s="290">
        <v>2703</v>
      </c>
      <c r="V296" s="372">
        <f t="shared" si="150"/>
        <v>75.083333333333329</v>
      </c>
      <c r="W296" s="290">
        <f>+T296</f>
        <v>3600</v>
      </c>
      <c r="X296" s="323">
        <f t="shared" si="151"/>
        <v>100</v>
      </c>
      <c r="Y296" s="368"/>
      <c r="Z296" s="274"/>
    </row>
    <row r="297" spans="1:26" s="280" customFormat="1" ht="28.15" hidden="1" customHeight="1">
      <c r="A297" s="363">
        <v>1</v>
      </c>
      <c r="B297" s="393" t="s">
        <v>871</v>
      </c>
      <c r="C297" s="270" t="s">
        <v>557</v>
      </c>
      <c r="D297" s="270"/>
      <c r="E297" s="270"/>
      <c r="F297" s="270"/>
      <c r="G297" s="377"/>
      <c r="H297" s="377"/>
      <c r="I297" s="340"/>
      <c r="J297" s="290"/>
      <c r="K297" s="290"/>
      <c r="L297" s="290"/>
      <c r="M297" s="290"/>
      <c r="N297" s="290"/>
      <c r="O297" s="290"/>
      <c r="P297" s="290" t="e">
        <f>L297+#REF!</f>
        <v>#REF!</v>
      </c>
      <c r="Q297" s="290" t="e">
        <f>M297+#REF!</f>
        <v>#REF!</v>
      </c>
      <c r="R297" s="290">
        <v>5500</v>
      </c>
      <c r="S297" s="290">
        <v>5500</v>
      </c>
      <c r="T297" s="290"/>
      <c r="U297" s="290"/>
      <c r="V297" s="372" t="e">
        <f t="shared" si="150"/>
        <v>#DIV/0!</v>
      </c>
      <c r="W297" s="290">
        <f>+T297</f>
        <v>0</v>
      </c>
      <c r="X297" s="323" t="e">
        <f t="shared" si="151"/>
        <v>#DIV/0!</v>
      </c>
      <c r="Y297" s="377"/>
      <c r="Z297" s="339"/>
    </row>
    <row r="298" spans="1:26" s="280" customFormat="1" ht="39.75" hidden="1" customHeight="1">
      <c r="A298" s="363">
        <v>1</v>
      </c>
      <c r="B298" s="393" t="s">
        <v>872</v>
      </c>
      <c r="C298" s="270" t="s">
        <v>612</v>
      </c>
      <c r="D298" s="270"/>
      <c r="E298" s="270" t="s">
        <v>863</v>
      </c>
      <c r="F298" s="270"/>
      <c r="G298" s="377"/>
      <c r="H298" s="377"/>
      <c r="I298" s="430" t="s">
        <v>873</v>
      </c>
      <c r="J298" s="366">
        <v>1150</v>
      </c>
      <c r="K298" s="366">
        <f>J298</f>
        <v>1150</v>
      </c>
      <c r="L298" s="290"/>
      <c r="M298" s="290"/>
      <c r="N298" s="290"/>
      <c r="O298" s="290"/>
      <c r="P298" s="290" t="e">
        <f>L298+#REF!</f>
        <v>#REF!</v>
      </c>
      <c r="Q298" s="290" t="e">
        <f>M298+#REF!</f>
        <v>#REF!</v>
      </c>
      <c r="R298" s="290">
        <f>S298</f>
        <v>1150</v>
      </c>
      <c r="S298" s="290">
        <v>1150</v>
      </c>
      <c r="T298" s="290"/>
      <c r="U298" s="290"/>
      <c r="V298" s="372" t="e">
        <f t="shared" si="150"/>
        <v>#DIV/0!</v>
      </c>
      <c r="W298" s="290">
        <f>+T298</f>
        <v>0</v>
      </c>
      <c r="X298" s="323" t="e">
        <f t="shared" si="151"/>
        <v>#DIV/0!</v>
      </c>
      <c r="Y298" s="270"/>
      <c r="Z298" s="339"/>
    </row>
    <row r="299" spans="1:26" s="369" customFormat="1" ht="49.7" hidden="1" customHeight="1">
      <c r="A299" s="363">
        <v>2</v>
      </c>
      <c r="B299" s="376" t="s">
        <v>874</v>
      </c>
      <c r="C299" s="267" t="s">
        <v>875</v>
      </c>
      <c r="D299" s="267"/>
      <c r="E299" s="270" t="s">
        <v>876</v>
      </c>
      <c r="F299" s="267"/>
      <c r="G299" s="270"/>
      <c r="H299" s="270" t="s">
        <v>575</v>
      </c>
      <c r="I299" s="340" t="s">
        <v>877</v>
      </c>
      <c r="J299" s="290">
        <v>1000</v>
      </c>
      <c r="K299" s="290">
        <v>1000</v>
      </c>
      <c r="L299" s="290"/>
      <c r="M299" s="290"/>
      <c r="N299" s="290"/>
      <c r="O299" s="290"/>
      <c r="P299" s="290" t="e">
        <f>L299+#REF!</f>
        <v>#REF!</v>
      </c>
      <c r="Q299" s="290" t="e">
        <f>M299+#REF!</f>
        <v>#REF!</v>
      </c>
      <c r="R299" s="290">
        <v>1000</v>
      </c>
      <c r="S299" s="290">
        <v>1000</v>
      </c>
      <c r="T299" s="290"/>
      <c r="U299" s="290"/>
      <c r="V299" s="372" t="e">
        <f t="shared" si="150"/>
        <v>#DIV/0!</v>
      </c>
      <c r="W299" s="290">
        <f>+T299</f>
        <v>0</v>
      </c>
      <c r="X299" s="323" t="e">
        <f t="shared" si="151"/>
        <v>#DIV/0!</v>
      </c>
      <c r="Y299" s="430"/>
      <c r="Z299" s="274"/>
    </row>
    <row r="300" spans="1:26" s="369" customFormat="1" ht="50.25" hidden="1" customHeight="1">
      <c r="A300" s="363">
        <v>2</v>
      </c>
      <c r="B300" s="393" t="s">
        <v>878</v>
      </c>
      <c r="C300" s="270" t="s">
        <v>557</v>
      </c>
      <c r="D300" s="270"/>
      <c r="E300" s="270" t="s">
        <v>869</v>
      </c>
      <c r="F300" s="270"/>
      <c r="G300" s="270"/>
      <c r="H300" s="329" t="s">
        <v>397</v>
      </c>
      <c r="I300" s="329" t="s">
        <v>879</v>
      </c>
      <c r="J300" s="290">
        <f>+K300</f>
        <v>5000</v>
      </c>
      <c r="K300" s="290">
        <v>5000</v>
      </c>
      <c r="L300" s="290"/>
      <c r="M300" s="290"/>
      <c r="N300" s="290"/>
      <c r="O300" s="290"/>
      <c r="P300" s="290" t="e">
        <f>L300+#REF!</f>
        <v>#REF!</v>
      </c>
      <c r="Q300" s="290" t="e">
        <f>M300+#REF!</f>
        <v>#REF!</v>
      </c>
      <c r="R300" s="290">
        <v>5000</v>
      </c>
      <c r="S300" s="290">
        <v>5000</v>
      </c>
      <c r="T300" s="290" t="e">
        <f>S300-#REF!</f>
        <v>#REF!</v>
      </c>
      <c r="U300" s="290">
        <v>684</v>
      </c>
      <c r="V300" s="372" t="e">
        <f t="shared" si="150"/>
        <v>#REF!</v>
      </c>
      <c r="W300" s="290" t="e">
        <f>+T300</f>
        <v>#REF!</v>
      </c>
      <c r="X300" s="323" t="e">
        <f t="shared" si="151"/>
        <v>#REF!</v>
      </c>
      <c r="Y300" s="430"/>
      <c r="Z300" s="274" t="e">
        <f>T300</f>
        <v>#REF!</v>
      </c>
    </row>
    <row r="301" spans="1:26" s="344" customFormat="1" ht="36.75" hidden="1" customHeight="1">
      <c r="A301" s="370" t="s">
        <v>277</v>
      </c>
      <c r="B301" s="352" t="s">
        <v>670</v>
      </c>
      <c r="C301" s="268"/>
      <c r="D301" s="268"/>
      <c r="E301" s="268"/>
      <c r="F301" s="268"/>
      <c r="G301" s="306"/>
      <c r="H301" s="306"/>
      <c r="I301" s="308"/>
      <c r="J301" s="292">
        <f t="shared" ref="J301:S301" si="160">J302</f>
        <v>159340</v>
      </c>
      <c r="K301" s="292">
        <f t="shared" si="160"/>
        <v>63202</v>
      </c>
      <c r="L301" s="292">
        <f t="shared" si="160"/>
        <v>0</v>
      </c>
      <c r="M301" s="292">
        <f t="shared" si="160"/>
        <v>0</v>
      </c>
      <c r="N301" s="292">
        <f t="shared" si="160"/>
        <v>0</v>
      </c>
      <c r="O301" s="292">
        <f t="shared" si="160"/>
        <v>0</v>
      </c>
      <c r="P301" s="292" t="e">
        <f t="shared" si="160"/>
        <v>#REF!</v>
      </c>
      <c r="Q301" s="292" t="e">
        <f t="shared" si="160"/>
        <v>#REF!</v>
      </c>
      <c r="R301" s="292">
        <f t="shared" si="160"/>
        <v>118427</v>
      </c>
      <c r="S301" s="292">
        <f t="shared" si="160"/>
        <v>35789</v>
      </c>
      <c r="T301" s="292" t="e">
        <f t="shared" ref="T301:U301" si="161">T302</f>
        <v>#REF!</v>
      </c>
      <c r="U301" s="292">
        <f t="shared" si="161"/>
        <v>9035</v>
      </c>
      <c r="V301" s="372" t="e">
        <f t="shared" si="150"/>
        <v>#REF!</v>
      </c>
      <c r="W301" s="292" t="e">
        <f t="shared" ref="W301" si="162">W302</f>
        <v>#REF!</v>
      </c>
      <c r="X301" s="323" t="e">
        <f t="shared" si="151"/>
        <v>#REF!</v>
      </c>
      <c r="Y301" s="506"/>
      <c r="Z301" s="309"/>
    </row>
    <row r="302" spans="1:26" s="344" customFormat="1" ht="26.45" hidden="1" customHeight="1">
      <c r="A302" s="391" t="s">
        <v>20</v>
      </c>
      <c r="B302" s="313" t="s">
        <v>379</v>
      </c>
      <c r="C302" s="268"/>
      <c r="D302" s="268"/>
      <c r="E302" s="268"/>
      <c r="F302" s="268"/>
      <c r="G302" s="306"/>
      <c r="H302" s="306"/>
      <c r="I302" s="308"/>
      <c r="J302" s="292">
        <f t="shared" ref="J302:T302" si="163">SUM(J303:J310)</f>
        <v>159340</v>
      </c>
      <c r="K302" s="292">
        <f t="shared" si="163"/>
        <v>63202</v>
      </c>
      <c r="L302" s="292">
        <f t="shared" si="163"/>
        <v>0</v>
      </c>
      <c r="M302" s="292">
        <f t="shared" si="163"/>
        <v>0</v>
      </c>
      <c r="N302" s="292">
        <f t="shared" si="163"/>
        <v>0</v>
      </c>
      <c r="O302" s="292">
        <f t="shared" si="163"/>
        <v>0</v>
      </c>
      <c r="P302" s="292" t="e">
        <f t="shared" si="163"/>
        <v>#REF!</v>
      </c>
      <c r="Q302" s="292" t="e">
        <f t="shared" si="163"/>
        <v>#REF!</v>
      </c>
      <c r="R302" s="292">
        <f t="shared" si="163"/>
        <v>118427</v>
      </c>
      <c r="S302" s="292">
        <f t="shared" si="163"/>
        <v>35789</v>
      </c>
      <c r="T302" s="292" t="e">
        <f t="shared" si="163"/>
        <v>#REF!</v>
      </c>
      <c r="U302" s="292">
        <f t="shared" ref="U302" si="164">SUM(U303:U310)</f>
        <v>9035</v>
      </c>
      <c r="V302" s="372" t="e">
        <f t="shared" si="150"/>
        <v>#REF!</v>
      </c>
      <c r="W302" s="292" t="e">
        <f t="shared" ref="W302" si="165">SUM(W303:W310)</f>
        <v>#REF!</v>
      </c>
      <c r="X302" s="323" t="e">
        <f t="shared" si="151"/>
        <v>#REF!</v>
      </c>
      <c r="Y302" s="506"/>
      <c r="Z302" s="309"/>
    </row>
    <row r="303" spans="1:26" s="369" customFormat="1" ht="41.25" hidden="1" customHeight="1">
      <c r="A303" s="363">
        <v>1</v>
      </c>
      <c r="B303" s="376" t="s">
        <v>880</v>
      </c>
      <c r="C303" s="412"/>
      <c r="D303" s="412"/>
      <c r="E303" s="270" t="s">
        <v>881</v>
      </c>
      <c r="F303" s="412"/>
      <c r="G303" s="270"/>
      <c r="H303" s="270"/>
      <c r="I303" s="340" t="s">
        <v>882</v>
      </c>
      <c r="J303" s="290">
        <v>125000</v>
      </c>
      <c r="K303" s="290">
        <v>30362</v>
      </c>
      <c r="L303" s="290"/>
      <c r="M303" s="290"/>
      <c r="N303" s="290"/>
      <c r="O303" s="290"/>
      <c r="P303" s="290"/>
      <c r="Q303" s="290"/>
      <c r="R303" s="348">
        <f>81138+S303</f>
        <v>87847</v>
      </c>
      <c r="S303" s="348">
        <v>6709</v>
      </c>
      <c r="T303" s="290">
        <v>5000</v>
      </c>
      <c r="U303" s="507"/>
      <c r="V303" s="372">
        <f t="shared" si="150"/>
        <v>0</v>
      </c>
      <c r="W303" s="507"/>
      <c r="X303" s="323">
        <f t="shared" si="151"/>
        <v>0</v>
      </c>
      <c r="Y303" s="508" t="s">
        <v>519</v>
      </c>
      <c r="Z303" s="274"/>
    </row>
    <row r="304" spans="1:26" s="369" customFormat="1" ht="44.45" hidden="1" customHeight="1">
      <c r="A304" s="363">
        <v>2</v>
      </c>
      <c r="B304" s="376" t="s">
        <v>883</v>
      </c>
      <c r="C304" s="412" t="s">
        <v>884</v>
      </c>
      <c r="D304" s="412"/>
      <c r="E304" s="270" t="s">
        <v>881</v>
      </c>
      <c r="F304" s="412"/>
      <c r="G304" s="270"/>
      <c r="H304" s="270"/>
      <c r="I304" s="340" t="s">
        <v>885</v>
      </c>
      <c r="J304" s="290">
        <f>K304</f>
        <v>5900</v>
      </c>
      <c r="K304" s="290">
        <v>5900</v>
      </c>
      <c r="L304" s="290"/>
      <c r="M304" s="290"/>
      <c r="N304" s="290"/>
      <c r="O304" s="290"/>
      <c r="P304" s="290"/>
      <c r="Q304" s="290"/>
      <c r="R304" s="348">
        <f>S304</f>
        <v>2140</v>
      </c>
      <c r="S304" s="348">
        <v>2140</v>
      </c>
      <c r="T304" s="290" t="e">
        <f>S304-#REF!</f>
        <v>#REF!</v>
      </c>
      <c r="U304" s="507">
        <v>1941</v>
      </c>
      <c r="V304" s="372" t="e">
        <f t="shared" si="150"/>
        <v>#REF!</v>
      </c>
      <c r="W304" s="507" t="e">
        <f>+T304</f>
        <v>#REF!</v>
      </c>
      <c r="X304" s="323" t="e">
        <f t="shared" si="151"/>
        <v>#REF!</v>
      </c>
      <c r="Y304" s="508" t="s">
        <v>547</v>
      </c>
      <c r="Z304" s="274"/>
    </row>
    <row r="305" spans="1:26" s="369" customFormat="1" ht="45.75" hidden="1" customHeight="1">
      <c r="A305" s="363">
        <v>3</v>
      </c>
      <c r="B305" s="376" t="s">
        <v>886</v>
      </c>
      <c r="C305" s="412" t="s">
        <v>887</v>
      </c>
      <c r="D305" s="412"/>
      <c r="E305" s="270" t="s">
        <v>888</v>
      </c>
      <c r="F305" s="412"/>
      <c r="G305" s="270"/>
      <c r="H305" s="270" t="s">
        <v>550</v>
      </c>
      <c r="I305" s="340" t="s">
        <v>889</v>
      </c>
      <c r="J305" s="290">
        <f>+K305</f>
        <v>3900</v>
      </c>
      <c r="K305" s="290">
        <v>3900</v>
      </c>
      <c r="L305" s="290"/>
      <c r="M305" s="290"/>
      <c r="N305" s="290"/>
      <c r="O305" s="290"/>
      <c r="P305" s="290" t="e">
        <f>L305+#REF!</f>
        <v>#REF!</v>
      </c>
      <c r="Q305" s="290" t="e">
        <f>M305+#REF!</f>
        <v>#REF!</v>
      </c>
      <c r="R305" s="348">
        <v>3900</v>
      </c>
      <c r="S305" s="348">
        <v>3900</v>
      </c>
      <c r="T305" s="290">
        <v>2500</v>
      </c>
      <c r="U305" s="507"/>
      <c r="V305" s="372">
        <f t="shared" si="150"/>
        <v>0</v>
      </c>
      <c r="W305" s="507">
        <f>+T305</f>
        <v>2500</v>
      </c>
      <c r="X305" s="323">
        <f t="shared" si="151"/>
        <v>100</v>
      </c>
      <c r="Y305" s="508" t="s">
        <v>547</v>
      </c>
      <c r="Z305" s="274"/>
    </row>
    <row r="306" spans="1:26" s="369" customFormat="1" ht="52.5" hidden="1" customHeight="1">
      <c r="A306" s="363">
        <v>4</v>
      </c>
      <c r="B306" s="468" t="s">
        <v>890</v>
      </c>
      <c r="C306" s="365" t="s">
        <v>875</v>
      </c>
      <c r="D306" s="365"/>
      <c r="E306" s="270" t="s">
        <v>558</v>
      </c>
      <c r="F306" s="365"/>
      <c r="G306" s="270"/>
      <c r="H306" s="270" t="s">
        <v>397</v>
      </c>
      <c r="I306" s="329" t="s">
        <v>891</v>
      </c>
      <c r="J306" s="366">
        <f>+K306</f>
        <v>3900</v>
      </c>
      <c r="K306" s="366">
        <v>3900</v>
      </c>
      <c r="L306" s="290"/>
      <c r="M306" s="290"/>
      <c r="N306" s="290"/>
      <c r="O306" s="290"/>
      <c r="P306" s="290"/>
      <c r="Q306" s="290"/>
      <c r="R306" s="348">
        <f>+S306</f>
        <v>3900</v>
      </c>
      <c r="S306" s="348">
        <v>3900</v>
      </c>
      <c r="T306" s="290">
        <v>2517</v>
      </c>
      <c r="U306" s="507">
        <v>1754</v>
      </c>
      <c r="V306" s="372">
        <f t="shared" si="150"/>
        <v>69.686134286849423</v>
      </c>
      <c r="W306" s="507">
        <f>+T306</f>
        <v>2517</v>
      </c>
      <c r="X306" s="323">
        <f t="shared" si="151"/>
        <v>100</v>
      </c>
      <c r="Y306" s="508" t="s">
        <v>547</v>
      </c>
      <c r="Z306" s="274"/>
    </row>
    <row r="307" spans="1:26" s="369" customFormat="1" ht="49.7" hidden="1" customHeight="1">
      <c r="A307" s="363">
        <v>5</v>
      </c>
      <c r="B307" s="468" t="s">
        <v>867</v>
      </c>
      <c r="C307" s="412" t="s">
        <v>862</v>
      </c>
      <c r="D307" s="412"/>
      <c r="E307" s="270" t="s">
        <v>863</v>
      </c>
      <c r="F307" s="412"/>
      <c r="G307" s="270"/>
      <c r="H307" s="270" t="s">
        <v>542</v>
      </c>
      <c r="I307" s="340" t="s">
        <v>892</v>
      </c>
      <c r="J307" s="290">
        <v>12840</v>
      </c>
      <c r="K307" s="290">
        <v>11340</v>
      </c>
      <c r="L307" s="290"/>
      <c r="M307" s="290"/>
      <c r="N307" s="290"/>
      <c r="O307" s="290"/>
      <c r="P307" s="290"/>
      <c r="Q307" s="290"/>
      <c r="R307" s="290">
        <v>12840</v>
      </c>
      <c r="S307" s="290">
        <v>11340</v>
      </c>
      <c r="T307" s="290">
        <v>5340</v>
      </c>
      <c r="U307" s="507">
        <v>5340</v>
      </c>
      <c r="V307" s="372">
        <f t="shared" si="150"/>
        <v>100</v>
      </c>
      <c r="W307" s="507">
        <f>+T307</f>
        <v>5340</v>
      </c>
      <c r="X307" s="323">
        <f t="shared" si="151"/>
        <v>100</v>
      </c>
      <c r="Y307" s="508"/>
      <c r="Z307" s="274"/>
    </row>
    <row r="308" spans="1:26" s="344" customFormat="1" ht="24.75" hidden="1" customHeight="1">
      <c r="A308" s="370"/>
      <c r="B308" s="509" t="s">
        <v>92</v>
      </c>
      <c r="C308" s="351"/>
      <c r="D308" s="351"/>
      <c r="E308" s="306"/>
      <c r="F308" s="351"/>
      <c r="G308" s="306"/>
      <c r="H308" s="306"/>
      <c r="I308" s="308"/>
      <c r="J308" s="401"/>
      <c r="K308" s="401"/>
      <c r="L308" s="401"/>
      <c r="M308" s="401"/>
      <c r="N308" s="401"/>
      <c r="O308" s="401"/>
      <c r="P308" s="401"/>
      <c r="Q308" s="401"/>
      <c r="R308" s="401"/>
      <c r="S308" s="401"/>
      <c r="T308" s="401"/>
      <c r="U308" s="510"/>
      <c r="V308" s="372"/>
      <c r="W308" s="510"/>
      <c r="X308" s="323"/>
      <c r="Y308" s="506"/>
      <c r="Z308" s="309"/>
    </row>
    <row r="309" spans="1:26" s="369" customFormat="1" ht="42.95" hidden="1" customHeight="1">
      <c r="A309" s="363">
        <v>1</v>
      </c>
      <c r="B309" s="376" t="s">
        <v>893</v>
      </c>
      <c r="C309" s="365" t="s">
        <v>668</v>
      </c>
      <c r="D309" s="365"/>
      <c r="E309" s="270" t="s">
        <v>709</v>
      </c>
      <c r="F309" s="365"/>
      <c r="G309" s="270"/>
      <c r="H309" s="270"/>
      <c r="I309" s="340"/>
      <c r="J309" s="290">
        <f>+K309</f>
        <v>3900</v>
      </c>
      <c r="K309" s="290">
        <v>3900</v>
      </c>
      <c r="L309" s="290"/>
      <c r="M309" s="290"/>
      <c r="N309" s="290"/>
      <c r="O309" s="290"/>
      <c r="P309" s="290" t="e">
        <f>L309+#REF!</f>
        <v>#REF!</v>
      </c>
      <c r="Q309" s="290" t="e">
        <f>M309+#REF!</f>
        <v>#REF!</v>
      </c>
      <c r="R309" s="348">
        <v>3900</v>
      </c>
      <c r="S309" s="348">
        <v>3900</v>
      </c>
      <c r="T309" s="290">
        <v>50</v>
      </c>
      <c r="U309" s="507"/>
      <c r="V309" s="372">
        <f t="shared" ref="V309:V319" si="166">+U309/T309*100</f>
        <v>0</v>
      </c>
      <c r="W309" s="507">
        <f>+T309</f>
        <v>50</v>
      </c>
      <c r="X309" s="323">
        <f t="shared" ref="X309:X319" si="167">+W309/T309*100</f>
        <v>100</v>
      </c>
      <c r="Y309" s="508" t="s">
        <v>609</v>
      </c>
      <c r="Z309" s="274"/>
    </row>
    <row r="310" spans="1:26" s="369" customFormat="1" ht="41.1" hidden="1" customHeight="1">
      <c r="A310" s="363">
        <v>2</v>
      </c>
      <c r="B310" s="376" t="s">
        <v>894</v>
      </c>
      <c r="C310" s="365" t="s">
        <v>781</v>
      </c>
      <c r="D310" s="365"/>
      <c r="E310" s="270" t="s">
        <v>825</v>
      </c>
      <c r="F310" s="365"/>
      <c r="G310" s="270"/>
      <c r="H310" s="270"/>
      <c r="I310" s="340"/>
      <c r="J310" s="290">
        <f>+K310</f>
        <v>3900</v>
      </c>
      <c r="K310" s="290">
        <v>3900</v>
      </c>
      <c r="L310" s="290"/>
      <c r="M310" s="290"/>
      <c r="N310" s="290"/>
      <c r="O310" s="290"/>
      <c r="P310" s="290" t="e">
        <f>L310+#REF!</f>
        <v>#REF!</v>
      </c>
      <c r="Q310" s="290" t="e">
        <f>M310+#REF!</f>
        <v>#REF!</v>
      </c>
      <c r="R310" s="348">
        <v>3900</v>
      </c>
      <c r="S310" s="348">
        <v>3900</v>
      </c>
      <c r="T310" s="290">
        <v>50</v>
      </c>
      <c r="U310" s="507"/>
      <c r="V310" s="372">
        <f t="shared" si="166"/>
        <v>0</v>
      </c>
      <c r="W310" s="507">
        <f>+T310</f>
        <v>50</v>
      </c>
      <c r="X310" s="323">
        <f t="shared" si="167"/>
        <v>100</v>
      </c>
      <c r="Y310" s="508" t="s">
        <v>609</v>
      </c>
      <c r="Z310" s="274"/>
    </row>
    <row r="311" spans="1:26" s="344" customFormat="1" ht="33.6" hidden="1" customHeight="1">
      <c r="A311" s="351" t="s">
        <v>134</v>
      </c>
      <c r="B311" s="390" t="s">
        <v>895</v>
      </c>
      <c r="C311" s="306"/>
      <c r="D311" s="306"/>
      <c r="E311" s="306"/>
      <c r="F311" s="306"/>
      <c r="G311" s="312"/>
      <c r="H311" s="306"/>
      <c r="I311" s="308"/>
      <c r="J311" s="292">
        <f>J312</f>
        <v>26700</v>
      </c>
      <c r="K311" s="292">
        <f t="shared" ref="K311:U313" si="168">K312</f>
        <v>26700</v>
      </c>
      <c r="L311" s="292">
        <f t="shared" si="168"/>
        <v>0</v>
      </c>
      <c r="M311" s="292">
        <f t="shared" si="168"/>
        <v>0</v>
      </c>
      <c r="N311" s="292">
        <f t="shared" si="168"/>
        <v>0</v>
      </c>
      <c r="O311" s="292">
        <f t="shared" si="168"/>
        <v>0</v>
      </c>
      <c r="P311" s="292" t="e">
        <f t="shared" si="168"/>
        <v>#REF!</v>
      </c>
      <c r="Q311" s="292" t="e">
        <f t="shared" si="168"/>
        <v>#REF!</v>
      </c>
      <c r="R311" s="292">
        <f t="shared" si="168"/>
        <v>24030</v>
      </c>
      <c r="S311" s="292">
        <f t="shared" si="168"/>
        <v>24030</v>
      </c>
      <c r="T311" s="292">
        <f t="shared" si="168"/>
        <v>9010</v>
      </c>
      <c r="U311" s="292">
        <f t="shared" si="168"/>
        <v>4627</v>
      </c>
      <c r="V311" s="372">
        <f t="shared" si="166"/>
        <v>51.354051054384023</v>
      </c>
      <c r="W311" s="292">
        <f t="shared" ref="W311:W313" si="169">W312</f>
        <v>9010</v>
      </c>
      <c r="X311" s="323">
        <f t="shared" si="167"/>
        <v>100</v>
      </c>
      <c r="Y311" s="373"/>
      <c r="Z311" s="309"/>
    </row>
    <row r="312" spans="1:26" s="344" customFormat="1" ht="24.75" hidden="1" customHeight="1">
      <c r="A312" s="304" t="s">
        <v>15</v>
      </c>
      <c r="B312" s="311" t="s">
        <v>565</v>
      </c>
      <c r="C312" s="306"/>
      <c r="D312" s="306"/>
      <c r="E312" s="306"/>
      <c r="F312" s="306"/>
      <c r="G312" s="306"/>
      <c r="H312" s="306"/>
      <c r="I312" s="308"/>
      <c r="J312" s="292">
        <f>J313</f>
        <v>26700</v>
      </c>
      <c r="K312" s="292">
        <f t="shared" si="168"/>
        <v>26700</v>
      </c>
      <c r="L312" s="292">
        <f t="shared" si="168"/>
        <v>0</v>
      </c>
      <c r="M312" s="292">
        <f t="shared" si="168"/>
        <v>0</v>
      </c>
      <c r="N312" s="292">
        <f t="shared" si="168"/>
        <v>0</v>
      </c>
      <c r="O312" s="292">
        <f t="shared" si="168"/>
        <v>0</v>
      </c>
      <c r="P312" s="292" t="e">
        <f t="shared" si="168"/>
        <v>#REF!</v>
      </c>
      <c r="Q312" s="292" t="e">
        <f t="shared" si="168"/>
        <v>#REF!</v>
      </c>
      <c r="R312" s="292">
        <f t="shared" si="168"/>
        <v>24030</v>
      </c>
      <c r="S312" s="292">
        <f t="shared" si="168"/>
        <v>24030</v>
      </c>
      <c r="T312" s="292">
        <f t="shared" si="168"/>
        <v>9010</v>
      </c>
      <c r="U312" s="292">
        <f t="shared" si="168"/>
        <v>4627</v>
      </c>
      <c r="V312" s="372">
        <f t="shared" si="166"/>
        <v>51.354051054384023</v>
      </c>
      <c r="W312" s="292">
        <f t="shared" si="169"/>
        <v>9010</v>
      </c>
      <c r="X312" s="323">
        <f t="shared" si="167"/>
        <v>100</v>
      </c>
      <c r="Y312" s="306"/>
      <c r="Z312" s="309"/>
    </row>
    <row r="313" spans="1:26" s="362" customFormat="1" ht="25.5" hidden="1" customHeight="1">
      <c r="A313" s="391"/>
      <c r="B313" s="313" t="s">
        <v>379</v>
      </c>
      <c r="C313" s="359"/>
      <c r="D313" s="359"/>
      <c r="E313" s="359"/>
      <c r="F313" s="359"/>
      <c r="G313" s="359"/>
      <c r="H313" s="359"/>
      <c r="I313" s="360"/>
      <c r="J313" s="401">
        <f t="shared" ref="J313:S313" si="170">J314</f>
        <v>26700</v>
      </c>
      <c r="K313" s="401">
        <f t="shared" si="170"/>
        <v>26700</v>
      </c>
      <c r="L313" s="401">
        <f t="shared" si="170"/>
        <v>0</v>
      </c>
      <c r="M313" s="401">
        <f t="shared" si="170"/>
        <v>0</v>
      </c>
      <c r="N313" s="401">
        <f t="shared" si="170"/>
        <v>0</v>
      </c>
      <c r="O313" s="401">
        <f t="shared" si="170"/>
        <v>0</v>
      </c>
      <c r="P313" s="401" t="e">
        <f t="shared" si="170"/>
        <v>#REF!</v>
      </c>
      <c r="Q313" s="401" t="e">
        <f t="shared" si="170"/>
        <v>#REF!</v>
      </c>
      <c r="R313" s="401">
        <f t="shared" si="170"/>
        <v>24030</v>
      </c>
      <c r="S313" s="401">
        <f t="shared" si="170"/>
        <v>24030</v>
      </c>
      <c r="T313" s="401">
        <f t="shared" si="168"/>
        <v>9010</v>
      </c>
      <c r="U313" s="401">
        <f t="shared" si="168"/>
        <v>4627</v>
      </c>
      <c r="V313" s="372">
        <f t="shared" si="166"/>
        <v>51.354051054384023</v>
      </c>
      <c r="W313" s="401">
        <f t="shared" si="169"/>
        <v>9010</v>
      </c>
      <c r="X313" s="323">
        <f t="shared" si="167"/>
        <v>100</v>
      </c>
      <c r="Y313" s="359"/>
      <c r="Z313" s="361"/>
    </row>
    <row r="314" spans="1:26" s="280" customFormat="1" ht="39.200000000000003" hidden="1" customHeight="1">
      <c r="A314" s="363">
        <v>1</v>
      </c>
      <c r="B314" s="364" t="s">
        <v>896</v>
      </c>
      <c r="C314" s="270" t="s">
        <v>862</v>
      </c>
      <c r="D314" s="270"/>
      <c r="E314" s="270" t="s">
        <v>897</v>
      </c>
      <c r="F314" s="270"/>
      <c r="G314" s="329" t="s">
        <v>622</v>
      </c>
      <c r="H314" s="377"/>
      <c r="I314" s="340" t="s">
        <v>898</v>
      </c>
      <c r="J314" s="290">
        <v>26700</v>
      </c>
      <c r="K314" s="290">
        <v>26700</v>
      </c>
      <c r="L314" s="290"/>
      <c r="M314" s="290"/>
      <c r="N314" s="290"/>
      <c r="O314" s="290"/>
      <c r="P314" s="290" t="e">
        <f>L314+#REF!</f>
        <v>#REF!</v>
      </c>
      <c r="Q314" s="290" t="e">
        <f>M314+#REF!</f>
        <v>#REF!</v>
      </c>
      <c r="R314" s="290">
        <v>24030</v>
      </c>
      <c r="S314" s="290">
        <v>24030</v>
      </c>
      <c r="T314" s="290">
        <v>9010</v>
      </c>
      <c r="U314" s="290">
        <v>4627</v>
      </c>
      <c r="V314" s="372">
        <f t="shared" si="166"/>
        <v>51.354051054384023</v>
      </c>
      <c r="W314" s="290">
        <f>+T314</f>
        <v>9010</v>
      </c>
      <c r="X314" s="323">
        <f t="shared" si="167"/>
        <v>100</v>
      </c>
      <c r="Y314" s="270"/>
      <c r="Z314" s="339"/>
    </row>
    <row r="315" spans="1:26" s="344" customFormat="1" ht="33.6" hidden="1" customHeight="1">
      <c r="A315" s="351"/>
      <c r="B315" s="352" t="s">
        <v>503</v>
      </c>
      <c r="C315" s="371"/>
      <c r="D315" s="371"/>
      <c r="E315" s="371"/>
      <c r="F315" s="371"/>
      <c r="G315" s="306"/>
      <c r="H315" s="306"/>
      <c r="I315" s="308"/>
      <c r="J315" s="292"/>
      <c r="K315" s="292"/>
      <c r="L315" s="292"/>
      <c r="M315" s="292"/>
      <c r="N315" s="292"/>
      <c r="O315" s="292"/>
      <c r="P315" s="292"/>
      <c r="Q315" s="292"/>
      <c r="R315" s="292"/>
      <c r="S315" s="292"/>
      <c r="T315" s="292">
        <v>19071</v>
      </c>
      <c r="U315" s="292"/>
      <c r="V315" s="372">
        <f t="shared" si="166"/>
        <v>0</v>
      </c>
      <c r="W315" s="292"/>
      <c r="X315" s="323">
        <f t="shared" si="167"/>
        <v>0</v>
      </c>
      <c r="Y315" s="306"/>
      <c r="Z315" s="309"/>
    </row>
    <row r="316" spans="1:26" s="344" customFormat="1" ht="38.25" hidden="1" customHeight="1">
      <c r="A316" s="351" t="s">
        <v>135</v>
      </c>
      <c r="B316" s="449" t="s">
        <v>899</v>
      </c>
      <c r="C316" s="306"/>
      <c r="D316" s="306"/>
      <c r="E316" s="306"/>
      <c r="F316" s="306"/>
      <c r="G316" s="312"/>
      <c r="H316" s="306"/>
      <c r="I316" s="308"/>
      <c r="J316" s="292">
        <f t="shared" ref="J316:Q316" si="171">J319+J324</f>
        <v>11800</v>
      </c>
      <c r="K316" s="292">
        <f t="shared" si="171"/>
        <v>11800</v>
      </c>
      <c r="L316" s="292">
        <f t="shared" si="171"/>
        <v>0</v>
      </c>
      <c r="M316" s="292">
        <f t="shared" si="171"/>
        <v>0</v>
      </c>
      <c r="N316" s="292">
        <f t="shared" si="171"/>
        <v>0</v>
      </c>
      <c r="O316" s="292">
        <f t="shared" si="171"/>
        <v>0</v>
      </c>
      <c r="P316" s="292">
        <f t="shared" si="171"/>
        <v>0</v>
      </c>
      <c r="Q316" s="292">
        <f t="shared" si="171"/>
        <v>0</v>
      </c>
      <c r="R316" s="292">
        <f>R319+R324+R332</f>
        <v>42032</v>
      </c>
      <c r="S316" s="292">
        <f t="shared" ref="S316" si="172">S319+S324+S332</f>
        <v>42032</v>
      </c>
      <c r="T316" s="292">
        <f>T319+T324+T332</f>
        <v>19071</v>
      </c>
      <c r="U316" s="292">
        <f t="shared" ref="U316" si="173">U319+U324+U332</f>
        <v>0</v>
      </c>
      <c r="V316" s="372">
        <f t="shared" si="166"/>
        <v>0</v>
      </c>
      <c r="W316" s="292">
        <f t="shared" ref="W316" si="174">W319+W324+W332</f>
        <v>6500</v>
      </c>
      <c r="X316" s="323">
        <f t="shared" si="167"/>
        <v>34.083162917518742</v>
      </c>
      <c r="Y316" s="268"/>
      <c r="Z316" s="309"/>
    </row>
    <row r="317" spans="1:26" s="362" customFormat="1" ht="14.1" hidden="1" customHeight="1">
      <c r="A317" s="314" t="s">
        <v>471</v>
      </c>
      <c r="B317" s="311" t="s">
        <v>82</v>
      </c>
      <c r="C317" s="359"/>
      <c r="D317" s="359"/>
      <c r="E317" s="359"/>
      <c r="F317" s="359"/>
      <c r="G317" s="359" t="e">
        <f>#REF!</f>
        <v>#REF!</v>
      </c>
      <c r="H317" s="359"/>
      <c r="I317" s="360"/>
      <c r="J317" s="292"/>
      <c r="K317" s="292"/>
      <c r="L317" s="292"/>
      <c r="M317" s="292"/>
      <c r="N317" s="292"/>
      <c r="O317" s="292"/>
      <c r="P317" s="292"/>
      <c r="Q317" s="292"/>
      <c r="R317" s="292"/>
      <c r="S317" s="292"/>
      <c r="T317" s="292"/>
      <c r="U317" s="292"/>
      <c r="V317" s="372" t="e">
        <f t="shared" si="166"/>
        <v>#DIV/0!</v>
      </c>
      <c r="W317" s="292"/>
      <c r="X317" s="323" t="e">
        <f t="shared" si="167"/>
        <v>#DIV/0!</v>
      </c>
      <c r="Y317" s="359" t="s">
        <v>481</v>
      </c>
      <c r="Z317" s="361"/>
    </row>
    <row r="318" spans="1:26" s="369" customFormat="1" ht="14.1" hidden="1" customHeight="1">
      <c r="A318" s="374">
        <v>1</v>
      </c>
      <c r="B318" s="375" t="s">
        <v>900</v>
      </c>
      <c r="C318" s="267"/>
      <c r="D318" s="267"/>
      <c r="E318" s="267"/>
      <c r="F318" s="267"/>
      <c r="G318" s="267"/>
      <c r="H318" s="267"/>
      <c r="I318" s="289"/>
      <c r="J318" s="290"/>
      <c r="K318" s="290"/>
      <c r="L318" s="290"/>
      <c r="M318" s="290"/>
      <c r="N318" s="290"/>
      <c r="O318" s="290"/>
      <c r="P318" s="290"/>
      <c r="Q318" s="290"/>
      <c r="R318" s="290"/>
      <c r="S318" s="290"/>
      <c r="T318" s="290"/>
      <c r="U318" s="290"/>
      <c r="V318" s="372" t="e">
        <f t="shared" si="166"/>
        <v>#DIV/0!</v>
      </c>
      <c r="W318" s="290"/>
      <c r="X318" s="323" t="e">
        <f t="shared" si="167"/>
        <v>#DIV/0!</v>
      </c>
      <c r="Y318" s="270"/>
      <c r="Z318" s="274"/>
    </row>
    <row r="319" spans="1:26" s="344" customFormat="1" ht="33" hidden="1" customHeight="1">
      <c r="A319" s="304" t="s">
        <v>13</v>
      </c>
      <c r="B319" s="311" t="s">
        <v>565</v>
      </c>
      <c r="C319" s="268"/>
      <c r="D319" s="268"/>
      <c r="E319" s="268"/>
      <c r="F319" s="268"/>
      <c r="G319" s="268"/>
      <c r="H319" s="268"/>
      <c r="I319" s="294"/>
      <c r="J319" s="292">
        <f t="shared" ref="J319:S319" si="175">SUM(J321:J322)</f>
        <v>11800</v>
      </c>
      <c r="K319" s="292">
        <f t="shared" si="175"/>
        <v>11800</v>
      </c>
      <c r="L319" s="292">
        <f t="shared" si="175"/>
        <v>0</v>
      </c>
      <c r="M319" s="292">
        <f t="shared" si="175"/>
        <v>0</v>
      </c>
      <c r="N319" s="292">
        <f t="shared" si="175"/>
        <v>0</v>
      </c>
      <c r="O319" s="292">
        <f t="shared" si="175"/>
        <v>0</v>
      </c>
      <c r="P319" s="292">
        <f t="shared" si="175"/>
        <v>0</v>
      </c>
      <c r="Q319" s="292">
        <f t="shared" si="175"/>
        <v>0</v>
      </c>
      <c r="R319" s="292">
        <f>S319</f>
        <v>11800</v>
      </c>
      <c r="S319" s="292">
        <f t="shared" si="175"/>
        <v>11800</v>
      </c>
      <c r="T319" s="292">
        <f>SUM(T321:T322)</f>
        <v>6500</v>
      </c>
      <c r="U319" s="292">
        <f t="shared" ref="U319" si="176">SUM(U321:U322)</f>
        <v>0</v>
      </c>
      <c r="V319" s="372">
        <f t="shared" si="166"/>
        <v>0</v>
      </c>
      <c r="W319" s="292">
        <f t="shared" ref="W319" si="177">SUM(W321:W322)</f>
        <v>6500</v>
      </c>
      <c r="X319" s="323">
        <f t="shared" si="167"/>
        <v>100</v>
      </c>
      <c r="Y319" s="306"/>
      <c r="Z319" s="309"/>
    </row>
    <row r="320" spans="1:26" s="362" customFormat="1" ht="33" hidden="1" customHeight="1">
      <c r="A320" s="391" t="s">
        <v>20</v>
      </c>
      <c r="B320" s="313" t="s">
        <v>379</v>
      </c>
      <c r="C320" s="426"/>
      <c r="D320" s="426"/>
      <c r="E320" s="426"/>
      <c r="F320" s="426"/>
      <c r="G320" s="426"/>
      <c r="H320" s="426"/>
      <c r="I320" s="511"/>
      <c r="J320" s="401"/>
      <c r="K320" s="401"/>
      <c r="L320" s="401"/>
      <c r="M320" s="401"/>
      <c r="N320" s="401"/>
      <c r="O320" s="401"/>
      <c r="P320" s="401"/>
      <c r="Q320" s="401"/>
      <c r="R320" s="401">
        <f t="shared" ref="R320:R331" si="178">S320</f>
        <v>0</v>
      </c>
      <c r="S320" s="401"/>
      <c r="T320" s="401"/>
      <c r="U320" s="401"/>
      <c r="V320" s="372"/>
      <c r="W320" s="401"/>
      <c r="X320" s="323"/>
      <c r="Y320" s="359"/>
      <c r="Z320" s="361"/>
    </row>
    <row r="321" spans="1:26" s="369" customFormat="1" ht="39.6" hidden="1" customHeight="1">
      <c r="A321" s="363">
        <v>1</v>
      </c>
      <c r="B321" s="512" t="s">
        <v>901</v>
      </c>
      <c r="C321" s="374"/>
      <c r="D321" s="374"/>
      <c r="E321" s="374"/>
      <c r="F321" s="374"/>
      <c r="G321" s="267"/>
      <c r="H321" s="270"/>
      <c r="I321" s="374" t="s">
        <v>902</v>
      </c>
      <c r="J321" s="513">
        <v>6800</v>
      </c>
      <c r="K321" s="513">
        <v>6800</v>
      </c>
      <c r="L321" s="513"/>
      <c r="M321" s="513"/>
      <c r="N321" s="513"/>
      <c r="O321" s="513"/>
      <c r="P321" s="513"/>
      <c r="Q321" s="513"/>
      <c r="R321" s="513">
        <f t="shared" si="178"/>
        <v>6800</v>
      </c>
      <c r="S321" s="513">
        <v>6800</v>
      </c>
      <c r="T321" s="513">
        <v>3500</v>
      </c>
      <c r="U321" s="513"/>
      <c r="V321" s="372">
        <f>+U321/T321*100</f>
        <v>0</v>
      </c>
      <c r="W321" s="513">
        <f>+T321</f>
        <v>3500</v>
      </c>
      <c r="X321" s="323">
        <f>+W321/T321*100</f>
        <v>100</v>
      </c>
      <c r="Y321" s="368"/>
      <c r="Z321" s="274"/>
    </row>
    <row r="322" spans="1:26" s="369" customFormat="1" ht="33.950000000000003" hidden="1" customHeight="1">
      <c r="A322" s="363">
        <v>2</v>
      </c>
      <c r="B322" s="512" t="s">
        <v>903</v>
      </c>
      <c r="C322" s="374"/>
      <c r="D322" s="374"/>
      <c r="E322" s="374"/>
      <c r="F322" s="374"/>
      <c r="G322" s="267"/>
      <c r="H322" s="270"/>
      <c r="I322" s="374" t="s">
        <v>902</v>
      </c>
      <c r="J322" s="513">
        <v>5000</v>
      </c>
      <c r="K322" s="513">
        <v>5000</v>
      </c>
      <c r="L322" s="513"/>
      <c r="M322" s="513"/>
      <c r="N322" s="513"/>
      <c r="O322" s="513"/>
      <c r="P322" s="513"/>
      <c r="Q322" s="513"/>
      <c r="R322" s="513">
        <f t="shared" si="178"/>
        <v>5000</v>
      </c>
      <c r="S322" s="513">
        <v>5000</v>
      </c>
      <c r="T322" s="513">
        <v>3000</v>
      </c>
      <c r="U322" s="513"/>
      <c r="V322" s="372">
        <f>+U322/T322*100</f>
        <v>0</v>
      </c>
      <c r="W322" s="513">
        <f>+T322</f>
        <v>3000</v>
      </c>
      <c r="X322" s="323">
        <f>+W322/T322*100</f>
        <v>100</v>
      </c>
      <c r="Y322" s="368"/>
      <c r="Z322" s="274"/>
    </row>
    <row r="323" spans="1:26" s="369" customFormat="1" ht="28.15" hidden="1" customHeight="1">
      <c r="A323" s="363">
        <v>4</v>
      </c>
      <c r="B323" s="413" t="s">
        <v>904</v>
      </c>
      <c r="C323" s="267" t="s">
        <v>905</v>
      </c>
      <c r="D323" s="267"/>
      <c r="E323" s="267"/>
      <c r="F323" s="267"/>
      <c r="G323" s="267"/>
      <c r="H323" s="270"/>
      <c r="I323" s="289"/>
      <c r="J323" s="348"/>
      <c r="K323" s="348"/>
      <c r="L323" s="348"/>
      <c r="M323" s="348"/>
      <c r="N323" s="348"/>
      <c r="O323" s="348"/>
      <c r="P323" s="348"/>
      <c r="Q323" s="348"/>
      <c r="R323" s="348">
        <f t="shared" si="178"/>
        <v>0</v>
      </c>
      <c r="S323" s="348"/>
      <c r="T323" s="348"/>
      <c r="U323" s="348"/>
      <c r="V323" s="372" t="e">
        <f>+U323/T323*100</f>
        <v>#DIV/0!</v>
      </c>
      <c r="W323" s="348"/>
      <c r="X323" s="323" t="e">
        <f>+W323/T323*100</f>
        <v>#DIV/0!</v>
      </c>
      <c r="Y323" s="368" t="s">
        <v>906</v>
      </c>
      <c r="Z323" s="274"/>
    </row>
    <row r="324" spans="1:26" s="344" customFormat="1" ht="36.75" hidden="1" customHeight="1">
      <c r="A324" s="304" t="s">
        <v>15</v>
      </c>
      <c r="B324" s="311" t="s">
        <v>430</v>
      </c>
      <c r="C324" s="268"/>
      <c r="D324" s="268"/>
      <c r="E324" s="268"/>
      <c r="F324" s="268"/>
      <c r="G324" s="268"/>
      <c r="H324" s="306"/>
      <c r="I324" s="294"/>
      <c r="J324" s="319"/>
      <c r="K324" s="319"/>
      <c r="L324" s="319"/>
      <c r="M324" s="319"/>
      <c r="N324" s="319"/>
      <c r="O324" s="319"/>
      <c r="P324" s="319"/>
      <c r="Q324" s="319"/>
      <c r="R324" s="319">
        <f t="shared" si="178"/>
        <v>19123</v>
      </c>
      <c r="S324" s="319">
        <f>SUM(S325:S331)</f>
        <v>19123</v>
      </c>
      <c r="T324" s="319">
        <f>SUM(T325:T331)</f>
        <v>11971</v>
      </c>
      <c r="U324" s="319">
        <f t="shared" ref="U324" si="179">SUM(U325:U331)</f>
        <v>0</v>
      </c>
      <c r="V324" s="372">
        <f>+U324/T324*100</f>
        <v>0</v>
      </c>
      <c r="W324" s="319">
        <f t="shared" ref="W324" si="180">SUM(W325:W331)</f>
        <v>0</v>
      </c>
      <c r="X324" s="323">
        <f>+W324/T324*100</f>
        <v>0</v>
      </c>
      <c r="Y324" s="373"/>
      <c r="Z324" s="309"/>
    </row>
    <row r="325" spans="1:26" s="344" customFormat="1" ht="36.75" hidden="1" customHeight="1">
      <c r="A325" s="391" t="s">
        <v>20</v>
      </c>
      <c r="B325" s="313" t="s">
        <v>379</v>
      </c>
      <c r="C325" s="268"/>
      <c r="D325" s="268"/>
      <c r="E325" s="268"/>
      <c r="F325" s="268"/>
      <c r="G325" s="268"/>
      <c r="H325" s="306"/>
      <c r="I325" s="294"/>
      <c r="J325" s="319"/>
      <c r="K325" s="319"/>
      <c r="L325" s="319"/>
      <c r="M325" s="319"/>
      <c r="N325" s="319"/>
      <c r="O325" s="319"/>
      <c r="P325" s="319"/>
      <c r="Q325" s="319"/>
      <c r="R325" s="319">
        <f t="shared" si="178"/>
        <v>0</v>
      </c>
      <c r="S325" s="319"/>
      <c r="T325" s="319"/>
      <c r="U325" s="319"/>
      <c r="V325" s="372"/>
      <c r="W325" s="319"/>
      <c r="X325" s="323"/>
      <c r="Y325" s="373"/>
      <c r="Z325" s="309"/>
    </row>
    <row r="326" spans="1:26" s="369" customFormat="1" ht="36.75" hidden="1" customHeight="1">
      <c r="A326" s="441" t="s">
        <v>36</v>
      </c>
      <c r="B326" s="451" t="s">
        <v>907</v>
      </c>
      <c r="C326" s="267"/>
      <c r="D326" s="267"/>
      <c r="E326" s="267"/>
      <c r="F326" s="267"/>
      <c r="G326" s="267"/>
      <c r="H326" s="270"/>
      <c r="I326" s="289"/>
      <c r="J326" s="348"/>
      <c r="K326" s="348"/>
      <c r="L326" s="348"/>
      <c r="M326" s="348"/>
      <c r="N326" s="348"/>
      <c r="O326" s="348"/>
      <c r="P326" s="348"/>
      <c r="Q326" s="348"/>
      <c r="R326" s="348">
        <f t="shared" si="178"/>
        <v>2000</v>
      </c>
      <c r="S326" s="348">
        <v>2000</v>
      </c>
      <c r="T326" s="348">
        <v>1200</v>
      </c>
      <c r="U326" s="348"/>
      <c r="V326" s="372">
        <f t="shared" ref="V326:V332" si="181">+U326/T326*100</f>
        <v>0</v>
      </c>
      <c r="W326" s="348"/>
      <c r="X326" s="323">
        <f t="shared" ref="X326:X332" si="182">+W326/T326*100</f>
        <v>0</v>
      </c>
      <c r="Y326" s="1296" t="s">
        <v>908</v>
      </c>
      <c r="Z326" s="274"/>
    </row>
    <row r="327" spans="1:26" s="369" customFormat="1" ht="36.75" hidden="1" customHeight="1">
      <c r="A327" s="441" t="s">
        <v>23</v>
      </c>
      <c r="B327" s="451" t="s">
        <v>909</v>
      </c>
      <c r="C327" s="267"/>
      <c r="D327" s="267"/>
      <c r="E327" s="267"/>
      <c r="F327" s="267"/>
      <c r="G327" s="267"/>
      <c r="H327" s="270"/>
      <c r="I327" s="289"/>
      <c r="J327" s="348"/>
      <c r="K327" s="348"/>
      <c r="L327" s="348"/>
      <c r="M327" s="348"/>
      <c r="N327" s="348"/>
      <c r="O327" s="348"/>
      <c r="P327" s="348"/>
      <c r="Q327" s="348"/>
      <c r="R327" s="348">
        <f t="shared" si="178"/>
        <v>3360</v>
      </c>
      <c r="S327" s="348">
        <v>3360</v>
      </c>
      <c r="T327" s="348">
        <v>2015</v>
      </c>
      <c r="U327" s="348"/>
      <c r="V327" s="372">
        <f t="shared" si="181"/>
        <v>0</v>
      </c>
      <c r="W327" s="348"/>
      <c r="X327" s="323">
        <f t="shared" si="182"/>
        <v>0</v>
      </c>
      <c r="Y327" s="1297"/>
      <c r="Z327" s="274"/>
    </row>
    <row r="328" spans="1:26" s="369" customFormat="1" ht="36.75" hidden="1" customHeight="1">
      <c r="A328" s="441" t="s">
        <v>281</v>
      </c>
      <c r="B328" s="451" t="s">
        <v>910</v>
      </c>
      <c r="C328" s="267"/>
      <c r="D328" s="267"/>
      <c r="E328" s="267"/>
      <c r="F328" s="267"/>
      <c r="G328" s="267"/>
      <c r="H328" s="270"/>
      <c r="I328" s="289"/>
      <c r="J328" s="348"/>
      <c r="K328" s="348"/>
      <c r="L328" s="348"/>
      <c r="M328" s="348"/>
      <c r="N328" s="348"/>
      <c r="O328" s="348"/>
      <c r="P328" s="348"/>
      <c r="Q328" s="348"/>
      <c r="R328" s="348">
        <f t="shared" si="178"/>
        <v>6399</v>
      </c>
      <c r="S328" s="348">
        <v>6399</v>
      </c>
      <c r="T328" s="348">
        <v>3820</v>
      </c>
      <c r="U328" s="348"/>
      <c r="V328" s="372">
        <f t="shared" si="181"/>
        <v>0</v>
      </c>
      <c r="W328" s="348"/>
      <c r="X328" s="323">
        <f t="shared" si="182"/>
        <v>0</v>
      </c>
      <c r="Y328" s="1297"/>
      <c r="Z328" s="274"/>
    </row>
    <row r="329" spans="1:26" s="369" customFormat="1" ht="36.75" hidden="1" customHeight="1">
      <c r="A329" s="441" t="s">
        <v>283</v>
      </c>
      <c r="B329" s="451" t="s">
        <v>911</v>
      </c>
      <c r="C329" s="267"/>
      <c r="D329" s="267"/>
      <c r="E329" s="267"/>
      <c r="F329" s="267"/>
      <c r="G329" s="267"/>
      <c r="H329" s="270"/>
      <c r="I329" s="289"/>
      <c r="J329" s="348"/>
      <c r="K329" s="348"/>
      <c r="L329" s="348"/>
      <c r="M329" s="348"/>
      <c r="N329" s="348"/>
      <c r="O329" s="348"/>
      <c r="P329" s="348"/>
      <c r="Q329" s="348"/>
      <c r="R329" s="348">
        <f t="shared" si="178"/>
        <v>3410</v>
      </c>
      <c r="S329" s="348">
        <v>3410</v>
      </c>
      <c r="T329" s="348">
        <v>2000</v>
      </c>
      <c r="U329" s="348"/>
      <c r="V329" s="372">
        <f t="shared" si="181"/>
        <v>0</v>
      </c>
      <c r="W329" s="348"/>
      <c r="X329" s="323">
        <f t="shared" si="182"/>
        <v>0</v>
      </c>
      <c r="Y329" s="1297"/>
      <c r="Z329" s="274"/>
    </row>
    <row r="330" spans="1:26" s="369" customFormat="1" ht="46.5" hidden="1" customHeight="1">
      <c r="A330" s="441" t="s">
        <v>646</v>
      </c>
      <c r="B330" s="451" t="s">
        <v>912</v>
      </c>
      <c r="C330" s="365"/>
      <c r="D330" s="365"/>
      <c r="E330" s="374"/>
      <c r="F330" s="365"/>
      <c r="G330" s="267"/>
      <c r="H330" s="374"/>
      <c r="I330" s="289"/>
      <c r="J330" s="290"/>
      <c r="K330" s="290"/>
      <c r="L330" s="290"/>
      <c r="M330" s="290"/>
      <c r="N330" s="290"/>
      <c r="O330" s="290"/>
      <c r="P330" s="290"/>
      <c r="Q330" s="290"/>
      <c r="R330" s="290">
        <f t="shared" si="178"/>
        <v>2000</v>
      </c>
      <c r="S330" s="290">
        <v>2000</v>
      </c>
      <c r="T330" s="290">
        <v>1200</v>
      </c>
      <c r="U330" s="290"/>
      <c r="V330" s="372">
        <f t="shared" si="181"/>
        <v>0</v>
      </c>
      <c r="W330" s="290"/>
      <c r="X330" s="323">
        <f t="shared" si="182"/>
        <v>0</v>
      </c>
      <c r="Y330" s="1297"/>
      <c r="Z330" s="274"/>
    </row>
    <row r="331" spans="1:26" s="369" customFormat="1" ht="46.5" hidden="1" customHeight="1">
      <c r="A331" s="441" t="s">
        <v>913</v>
      </c>
      <c r="B331" s="451" t="s">
        <v>914</v>
      </c>
      <c r="C331" s="365"/>
      <c r="D331" s="365"/>
      <c r="E331" s="374"/>
      <c r="F331" s="365"/>
      <c r="G331" s="267"/>
      <c r="H331" s="374"/>
      <c r="I331" s="289"/>
      <c r="J331" s="290"/>
      <c r="K331" s="290"/>
      <c r="L331" s="290"/>
      <c r="M331" s="290"/>
      <c r="N331" s="290"/>
      <c r="O331" s="290"/>
      <c r="P331" s="290"/>
      <c r="Q331" s="290"/>
      <c r="R331" s="290">
        <f t="shared" si="178"/>
        <v>1954</v>
      </c>
      <c r="S331" s="290">
        <v>1954</v>
      </c>
      <c r="T331" s="290">
        <f>1175+561</f>
        <v>1736</v>
      </c>
      <c r="U331" s="290"/>
      <c r="V331" s="372">
        <f t="shared" si="181"/>
        <v>0</v>
      </c>
      <c r="W331" s="290"/>
      <c r="X331" s="323">
        <f t="shared" si="182"/>
        <v>0</v>
      </c>
      <c r="Y331" s="1298"/>
      <c r="Z331" s="274"/>
    </row>
    <row r="332" spans="1:26" s="362" customFormat="1" ht="33.75" hidden="1" customHeight="1">
      <c r="A332" s="489" t="s">
        <v>271</v>
      </c>
      <c r="B332" s="313" t="s">
        <v>92</v>
      </c>
      <c r="C332" s="436"/>
      <c r="D332" s="436"/>
      <c r="E332" s="436"/>
      <c r="F332" s="436"/>
      <c r="G332" s="436"/>
      <c r="H332" s="436"/>
      <c r="I332" s="360"/>
      <c r="J332" s="420"/>
      <c r="K332" s="420"/>
      <c r="L332" s="420"/>
      <c r="M332" s="420"/>
      <c r="N332" s="420"/>
      <c r="O332" s="420"/>
      <c r="P332" s="420"/>
      <c r="Q332" s="420"/>
      <c r="R332" s="420">
        <f>SUM(R333:R339)</f>
        <v>11109</v>
      </c>
      <c r="S332" s="420">
        <f>SUM(S333:S339)</f>
        <v>11109</v>
      </c>
      <c r="T332" s="420">
        <f>SUM(T333:T339)</f>
        <v>600</v>
      </c>
      <c r="U332" s="420">
        <f t="shared" ref="U332" si="183">SUM(U333:U339)</f>
        <v>0</v>
      </c>
      <c r="V332" s="372">
        <f t="shared" si="181"/>
        <v>0</v>
      </c>
      <c r="W332" s="420">
        <f t="shared" ref="W332" si="184">SUM(W333:W339)</f>
        <v>0</v>
      </c>
      <c r="X332" s="323">
        <f t="shared" si="182"/>
        <v>0</v>
      </c>
      <c r="Y332" s="360"/>
      <c r="Z332" s="361"/>
    </row>
    <row r="333" spans="1:26" s="362" customFormat="1" ht="33.75" hidden="1" customHeight="1">
      <c r="A333" s="489" t="s">
        <v>21</v>
      </c>
      <c r="B333" s="313" t="s">
        <v>379</v>
      </c>
      <c r="C333" s="436"/>
      <c r="D333" s="436"/>
      <c r="E333" s="436"/>
      <c r="F333" s="436"/>
      <c r="G333" s="436"/>
      <c r="H333" s="436"/>
      <c r="I333" s="360"/>
      <c r="J333" s="420"/>
      <c r="K333" s="420"/>
      <c r="L333" s="420"/>
      <c r="M333" s="420"/>
      <c r="N333" s="420"/>
      <c r="O333" s="420"/>
      <c r="P333" s="420"/>
      <c r="Q333" s="420"/>
      <c r="R333" s="420"/>
      <c r="S333" s="420"/>
      <c r="T333" s="420"/>
      <c r="U333" s="420"/>
      <c r="V333" s="372"/>
      <c r="W333" s="420"/>
      <c r="X333" s="323"/>
      <c r="Y333" s="360"/>
      <c r="Z333" s="361"/>
    </row>
    <row r="334" spans="1:26" s="362" customFormat="1" ht="33.75" hidden="1" customHeight="1">
      <c r="A334" s="392" t="s">
        <v>36</v>
      </c>
      <c r="B334" s="514" t="s">
        <v>915</v>
      </c>
      <c r="C334" s="436"/>
      <c r="D334" s="436"/>
      <c r="E334" s="271" t="s">
        <v>916</v>
      </c>
      <c r="F334" s="436"/>
      <c r="G334" s="436"/>
      <c r="H334" s="436"/>
      <c r="I334" s="360"/>
      <c r="J334" s="420"/>
      <c r="K334" s="420"/>
      <c r="L334" s="420"/>
      <c r="M334" s="420"/>
      <c r="N334" s="420"/>
      <c r="O334" s="420"/>
      <c r="P334" s="420"/>
      <c r="Q334" s="420"/>
      <c r="R334" s="348">
        <v>4109</v>
      </c>
      <c r="S334" s="290">
        <v>4109</v>
      </c>
      <c r="T334" s="348">
        <v>160</v>
      </c>
      <c r="U334" s="348"/>
      <c r="V334" s="372">
        <f t="shared" ref="V334:V339" si="185">+U334/T334*100</f>
        <v>0</v>
      </c>
      <c r="W334" s="348"/>
      <c r="X334" s="323">
        <f t="shared" ref="X334:X339" si="186">+W334/T334*100</f>
        <v>0</v>
      </c>
      <c r="Y334" s="360"/>
      <c r="Z334" s="361"/>
    </row>
    <row r="335" spans="1:26" s="362" customFormat="1" ht="33.75" hidden="1" customHeight="1">
      <c r="A335" s="392" t="s">
        <v>23</v>
      </c>
      <c r="B335" s="514" t="s">
        <v>917</v>
      </c>
      <c r="C335" s="436"/>
      <c r="D335" s="436"/>
      <c r="E335" s="271" t="s">
        <v>916</v>
      </c>
      <c r="F335" s="436"/>
      <c r="G335" s="436"/>
      <c r="H335" s="436"/>
      <c r="I335" s="360"/>
      <c r="J335" s="420"/>
      <c r="K335" s="420"/>
      <c r="L335" s="420"/>
      <c r="M335" s="420"/>
      <c r="N335" s="420"/>
      <c r="O335" s="420"/>
      <c r="P335" s="420"/>
      <c r="Q335" s="420"/>
      <c r="R335" s="348">
        <v>1000</v>
      </c>
      <c r="S335" s="290">
        <v>1000</v>
      </c>
      <c r="T335" s="348">
        <v>70</v>
      </c>
      <c r="U335" s="348"/>
      <c r="V335" s="372">
        <f t="shared" si="185"/>
        <v>0</v>
      </c>
      <c r="W335" s="348"/>
      <c r="X335" s="323">
        <f t="shared" si="186"/>
        <v>0</v>
      </c>
      <c r="Y335" s="360"/>
      <c r="Z335" s="361"/>
    </row>
    <row r="336" spans="1:26" s="362" customFormat="1" ht="33.75" hidden="1" customHeight="1">
      <c r="A336" s="392" t="s">
        <v>281</v>
      </c>
      <c r="B336" s="514" t="s">
        <v>918</v>
      </c>
      <c r="C336" s="436"/>
      <c r="D336" s="436"/>
      <c r="E336" s="271" t="s">
        <v>916</v>
      </c>
      <c r="F336" s="436"/>
      <c r="G336" s="436"/>
      <c r="H336" s="436"/>
      <c r="I336" s="360"/>
      <c r="J336" s="420"/>
      <c r="K336" s="420"/>
      <c r="L336" s="420"/>
      <c r="M336" s="420"/>
      <c r="N336" s="420"/>
      <c r="O336" s="420"/>
      <c r="P336" s="420"/>
      <c r="Q336" s="420"/>
      <c r="R336" s="348">
        <v>3000</v>
      </c>
      <c r="S336" s="290">
        <v>3000</v>
      </c>
      <c r="T336" s="348">
        <v>160</v>
      </c>
      <c r="U336" s="348"/>
      <c r="V336" s="372">
        <f t="shared" si="185"/>
        <v>0</v>
      </c>
      <c r="W336" s="348"/>
      <c r="X336" s="323">
        <f t="shared" si="186"/>
        <v>0</v>
      </c>
      <c r="Y336" s="360"/>
      <c r="Z336" s="361"/>
    </row>
    <row r="337" spans="1:26" s="362" customFormat="1" ht="33.75" hidden="1" customHeight="1">
      <c r="A337" s="392" t="s">
        <v>283</v>
      </c>
      <c r="B337" s="514" t="s">
        <v>919</v>
      </c>
      <c r="C337" s="436"/>
      <c r="D337" s="436"/>
      <c r="E337" s="271" t="s">
        <v>916</v>
      </c>
      <c r="F337" s="436"/>
      <c r="G337" s="436"/>
      <c r="H337" s="436"/>
      <c r="I337" s="360"/>
      <c r="J337" s="420"/>
      <c r="K337" s="420"/>
      <c r="L337" s="420"/>
      <c r="M337" s="420"/>
      <c r="N337" s="420"/>
      <c r="O337" s="420"/>
      <c r="P337" s="420"/>
      <c r="Q337" s="420"/>
      <c r="R337" s="348">
        <v>1000</v>
      </c>
      <c r="S337" s="290">
        <v>1000</v>
      </c>
      <c r="T337" s="348">
        <v>70</v>
      </c>
      <c r="U337" s="348"/>
      <c r="V337" s="372">
        <f t="shared" si="185"/>
        <v>0</v>
      </c>
      <c r="W337" s="348"/>
      <c r="X337" s="323">
        <f t="shared" si="186"/>
        <v>0</v>
      </c>
      <c r="Y337" s="360"/>
      <c r="Z337" s="361"/>
    </row>
    <row r="338" spans="1:26" s="362" customFormat="1" ht="33.75" hidden="1" customHeight="1">
      <c r="A338" s="392" t="s">
        <v>646</v>
      </c>
      <c r="B338" s="514" t="s">
        <v>920</v>
      </c>
      <c r="C338" s="436"/>
      <c r="D338" s="436"/>
      <c r="E338" s="271" t="s">
        <v>916</v>
      </c>
      <c r="F338" s="436"/>
      <c r="G338" s="436"/>
      <c r="H338" s="436"/>
      <c r="I338" s="360"/>
      <c r="J338" s="420"/>
      <c r="K338" s="420"/>
      <c r="L338" s="420"/>
      <c r="M338" s="420"/>
      <c r="N338" s="420"/>
      <c r="O338" s="420"/>
      <c r="P338" s="420"/>
      <c r="Q338" s="420"/>
      <c r="R338" s="348">
        <v>1000</v>
      </c>
      <c r="S338" s="290">
        <v>1000</v>
      </c>
      <c r="T338" s="348">
        <v>70</v>
      </c>
      <c r="U338" s="348"/>
      <c r="V338" s="372">
        <f t="shared" si="185"/>
        <v>0</v>
      </c>
      <c r="W338" s="348"/>
      <c r="X338" s="323">
        <f t="shared" si="186"/>
        <v>0</v>
      </c>
      <c r="Y338" s="360"/>
      <c r="Z338" s="361"/>
    </row>
    <row r="339" spans="1:26" s="362" customFormat="1" ht="33.75" hidden="1" customHeight="1">
      <c r="A339" s="392" t="s">
        <v>913</v>
      </c>
      <c r="B339" s="514" t="s">
        <v>921</v>
      </c>
      <c r="C339" s="365"/>
      <c r="D339" s="365"/>
      <c r="E339" s="271" t="s">
        <v>916</v>
      </c>
      <c r="F339" s="365"/>
      <c r="G339" s="267"/>
      <c r="H339" s="374"/>
      <c r="I339" s="289"/>
      <c r="J339" s="290"/>
      <c r="K339" s="290"/>
      <c r="L339" s="290"/>
      <c r="M339" s="290"/>
      <c r="N339" s="290"/>
      <c r="O339" s="290"/>
      <c r="P339" s="290"/>
      <c r="Q339" s="290"/>
      <c r="R339" s="348">
        <v>1000</v>
      </c>
      <c r="S339" s="290">
        <v>1000</v>
      </c>
      <c r="T339" s="348">
        <v>70</v>
      </c>
      <c r="U339" s="348"/>
      <c r="V339" s="372">
        <f t="shared" si="185"/>
        <v>0</v>
      </c>
      <c r="W339" s="348"/>
      <c r="X339" s="323">
        <f t="shared" si="186"/>
        <v>0</v>
      </c>
      <c r="Y339" s="270"/>
      <c r="Z339" s="361"/>
    </row>
    <row r="340" spans="1:26" s="369" customFormat="1" ht="26.45" hidden="1" customHeight="1">
      <c r="A340" s="363"/>
      <c r="B340" s="515"/>
      <c r="C340" s="365"/>
      <c r="D340" s="365"/>
      <c r="E340" s="374"/>
      <c r="F340" s="365"/>
      <c r="G340" s="267"/>
      <c r="H340" s="374"/>
      <c r="I340" s="289"/>
      <c r="J340" s="290"/>
      <c r="K340" s="290"/>
      <c r="L340" s="290"/>
      <c r="M340" s="290"/>
      <c r="N340" s="290"/>
      <c r="O340" s="290"/>
      <c r="P340" s="290"/>
      <c r="Q340" s="290"/>
      <c r="R340" s="290"/>
      <c r="S340" s="290"/>
      <c r="T340" s="290"/>
      <c r="U340" s="290"/>
      <c r="V340" s="372"/>
      <c r="W340" s="290"/>
      <c r="X340" s="323"/>
      <c r="Y340" s="270"/>
      <c r="Z340" s="274"/>
    </row>
    <row r="341" spans="1:26" s="309" customFormat="1" ht="33.75" hidden="1" customHeight="1">
      <c r="A341" s="391"/>
      <c r="B341" s="305" t="s">
        <v>503</v>
      </c>
      <c r="C341" s="306"/>
      <c r="D341" s="306"/>
      <c r="E341" s="306"/>
      <c r="F341" s="306"/>
      <c r="G341" s="306"/>
      <c r="H341" s="306"/>
      <c r="I341" s="308"/>
      <c r="J341" s="292"/>
      <c r="K341" s="292"/>
      <c r="L341" s="292"/>
      <c r="M341" s="292"/>
      <c r="N341" s="292"/>
      <c r="O341" s="292"/>
      <c r="P341" s="290"/>
      <c r="Q341" s="290"/>
      <c r="R341" s="292"/>
      <c r="S341" s="292"/>
      <c r="T341" s="292">
        <v>101946</v>
      </c>
      <c r="U341" s="292"/>
      <c r="V341" s="372">
        <f t="shared" ref="V341:V374" si="187">+U341/T341*100</f>
        <v>0</v>
      </c>
      <c r="W341" s="292"/>
      <c r="X341" s="323">
        <f t="shared" ref="X341:X374" si="188">+W341/T341*100</f>
        <v>0</v>
      </c>
      <c r="Y341" s="504"/>
    </row>
    <row r="342" spans="1:26" s="344" customFormat="1" ht="33.75" hidden="1" customHeight="1">
      <c r="A342" s="351" t="s">
        <v>137</v>
      </c>
      <c r="B342" s="311" t="s">
        <v>922</v>
      </c>
      <c r="C342" s="306"/>
      <c r="D342" s="306"/>
      <c r="E342" s="306"/>
      <c r="F342" s="306"/>
      <c r="G342" s="312"/>
      <c r="H342" s="306"/>
      <c r="I342" s="308"/>
      <c r="J342" s="292">
        <f t="shared" ref="J342:U342" si="189">J343+J354+J367</f>
        <v>1527229</v>
      </c>
      <c r="K342" s="292">
        <f t="shared" si="189"/>
        <v>521453</v>
      </c>
      <c r="L342" s="292">
        <f t="shared" si="189"/>
        <v>136892</v>
      </c>
      <c r="M342" s="292">
        <f t="shared" si="189"/>
        <v>13850</v>
      </c>
      <c r="N342" s="292">
        <f t="shared" si="189"/>
        <v>136892</v>
      </c>
      <c r="O342" s="292">
        <f t="shared" si="189"/>
        <v>38850</v>
      </c>
      <c r="P342" s="292" t="e">
        <f t="shared" si="189"/>
        <v>#REF!</v>
      </c>
      <c r="Q342" s="292" t="e">
        <f t="shared" si="189"/>
        <v>#REF!</v>
      </c>
      <c r="R342" s="292">
        <f t="shared" si="189"/>
        <v>596124.5</v>
      </c>
      <c r="S342" s="292">
        <f t="shared" si="189"/>
        <v>387489.6</v>
      </c>
      <c r="T342" s="292" t="e">
        <f t="shared" si="189"/>
        <v>#REF!</v>
      </c>
      <c r="U342" s="292">
        <f t="shared" si="189"/>
        <v>35396</v>
      </c>
      <c r="V342" s="323" t="e">
        <f t="shared" si="187"/>
        <v>#REF!</v>
      </c>
      <c r="W342" s="292" t="e">
        <f t="shared" ref="W342" si="190">W343+W354+W367</f>
        <v>#REF!</v>
      </c>
      <c r="X342" s="323" t="e">
        <f t="shared" si="188"/>
        <v>#REF!</v>
      </c>
      <c r="Y342" s="307"/>
      <c r="Z342" s="309"/>
    </row>
    <row r="343" spans="1:26" s="309" customFormat="1" ht="33.75" hidden="1" customHeight="1">
      <c r="A343" s="433" t="s">
        <v>15</v>
      </c>
      <c r="B343" s="355" t="s">
        <v>565</v>
      </c>
      <c r="C343" s="347"/>
      <c r="D343" s="347"/>
      <c r="E343" s="347"/>
      <c r="F343" s="347"/>
      <c r="G343" s="347"/>
      <c r="H343" s="347"/>
      <c r="I343" s="357"/>
      <c r="J343" s="358">
        <f t="shared" ref="J343:S343" si="191">J344+J346</f>
        <v>175700</v>
      </c>
      <c r="K343" s="358">
        <f t="shared" si="191"/>
        <v>109600</v>
      </c>
      <c r="L343" s="358">
        <f t="shared" si="191"/>
        <v>52500</v>
      </c>
      <c r="M343" s="358">
        <f t="shared" si="191"/>
        <v>0</v>
      </c>
      <c r="N343" s="358">
        <f t="shared" si="191"/>
        <v>52500</v>
      </c>
      <c r="O343" s="358">
        <f t="shared" si="191"/>
        <v>0</v>
      </c>
      <c r="P343" s="358" t="e">
        <f t="shared" si="191"/>
        <v>#REF!</v>
      </c>
      <c r="Q343" s="358" t="e">
        <f t="shared" si="191"/>
        <v>#REF!</v>
      </c>
      <c r="R343" s="358">
        <f t="shared" si="191"/>
        <v>105750</v>
      </c>
      <c r="S343" s="358">
        <f t="shared" si="191"/>
        <v>102750</v>
      </c>
      <c r="T343" s="292" t="e">
        <f t="shared" ref="T343:U343" si="192">T344+T346</f>
        <v>#REF!</v>
      </c>
      <c r="U343" s="292">
        <f t="shared" si="192"/>
        <v>4935</v>
      </c>
      <c r="V343" s="372" t="e">
        <f t="shared" si="187"/>
        <v>#REF!</v>
      </c>
      <c r="W343" s="292" t="e">
        <f t="shared" ref="W343" si="193">W344+W346</f>
        <v>#REF!</v>
      </c>
      <c r="X343" s="323" t="e">
        <f t="shared" si="188"/>
        <v>#REF!</v>
      </c>
      <c r="Y343" s="516"/>
    </row>
    <row r="344" spans="1:26" s="309" customFormat="1" ht="33.75" hidden="1" customHeight="1">
      <c r="A344" s="391" t="s">
        <v>20</v>
      </c>
      <c r="B344" s="313" t="s">
        <v>272</v>
      </c>
      <c r="C344" s="306"/>
      <c r="D344" s="306"/>
      <c r="E344" s="306"/>
      <c r="F344" s="306"/>
      <c r="G344" s="306"/>
      <c r="H344" s="306"/>
      <c r="I344" s="308"/>
      <c r="J344" s="292">
        <f t="shared" ref="J344:S344" si="194">SUM(J345:J345)</f>
        <v>86000</v>
      </c>
      <c r="K344" s="292">
        <f t="shared" si="194"/>
        <v>33500</v>
      </c>
      <c r="L344" s="292">
        <f t="shared" si="194"/>
        <v>52500</v>
      </c>
      <c r="M344" s="292">
        <f t="shared" si="194"/>
        <v>0</v>
      </c>
      <c r="N344" s="292">
        <f t="shared" si="194"/>
        <v>52500</v>
      </c>
      <c r="O344" s="292">
        <f t="shared" si="194"/>
        <v>0</v>
      </c>
      <c r="P344" s="292" t="e">
        <f t="shared" si="194"/>
        <v>#REF!</v>
      </c>
      <c r="Q344" s="292" t="e">
        <f t="shared" si="194"/>
        <v>#REF!</v>
      </c>
      <c r="R344" s="292">
        <f t="shared" si="194"/>
        <v>30150</v>
      </c>
      <c r="S344" s="292">
        <f t="shared" si="194"/>
        <v>30150</v>
      </c>
      <c r="T344" s="292" t="e">
        <f>SUM(T345:T345)</f>
        <v>#REF!</v>
      </c>
      <c r="U344" s="292">
        <f t="shared" ref="U344" si="195">SUM(U345:U345)</f>
        <v>0</v>
      </c>
      <c r="V344" s="372" t="e">
        <f t="shared" si="187"/>
        <v>#REF!</v>
      </c>
      <c r="W344" s="292">
        <f t="shared" ref="W344" si="196">SUM(W345:W345)</f>
        <v>2500</v>
      </c>
      <c r="X344" s="323" t="e">
        <f t="shared" si="188"/>
        <v>#REF!</v>
      </c>
      <c r="Y344" s="373"/>
    </row>
    <row r="345" spans="1:26" ht="74.25" hidden="1" customHeight="1">
      <c r="A345" s="392" t="s">
        <v>36</v>
      </c>
      <c r="B345" s="416" t="s">
        <v>923</v>
      </c>
      <c r="C345" s="270" t="s">
        <v>862</v>
      </c>
      <c r="D345" s="270"/>
      <c r="E345" s="270" t="s">
        <v>924</v>
      </c>
      <c r="F345" s="270"/>
      <c r="G345" s="270"/>
      <c r="H345" s="270" t="s">
        <v>925</v>
      </c>
      <c r="I345" s="340" t="s">
        <v>926</v>
      </c>
      <c r="J345" s="348">
        <v>86000</v>
      </c>
      <c r="K345" s="290">
        <v>33500</v>
      </c>
      <c r="L345" s="348">
        <v>52500</v>
      </c>
      <c r="M345" s="348"/>
      <c r="N345" s="348">
        <v>52500</v>
      </c>
      <c r="O345" s="290"/>
      <c r="P345" s="290" t="e">
        <f>L345+#REF!</f>
        <v>#REF!</v>
      </c>
      <c r="Q345" s="290" t="e">
        <f>M345+#REF!</f>
        <v>#REF!</v>
      </c>
      <c r="R345" s="290">
        <f>S345</f>
        <v>30150</v>
      </c>
      <c r="S345" s="290">
        <f>K345*90%</f>
        <v>30150</v>
      </c>
      <c r="T345" s="290" t="e">
        <f>S345-#REF!</f>
        <v>#REF!</v>
      </c>
      <c r="U345" s="290"/>
      <c r="V345" s="372" t="e">
        <f t="shared" si="187"/>
        <v>#REF!</v>
      </c>
      <c r="W345" s="290">
        <v>2500</v>
      </c>
      <c r="X345" s="323" t="e">
        <f t="shared" si="188"/>
        <v>#REF!</v>
      </c>
      <c r="Y345" s="368" t="s">
        <v>927</v>
      </c>
    </row>
    <row r="346" spans="1:26" s="361" customFormat="1" ht="36" hidden="1" customHeight="1">
      <c r="A346" s="478" t="s">
        <v>21</v>
      </c>
      <c r="B346" s="479" t="s">
        <v>379</v>
      </c>
      <c r="C346" s="480"/>
      <c r="D346" s="480"/>
      <c r="E346" s="480"/>
      <c r="F346" s="480"/>
      <c r="G346" s="480"/>
      <c r="H346" s="480"/>
      <c r="I346" s="498"/>
      <c r="J346" s="517">
        <f t="shared" ref="J346:U346" si="197">J347+J348+J349+J350+J351+J352+J353</f>
        <v>89700</v>
      </c>
      <c r="K346" s="517">
        <f t="shared" si="197"/>
        <v>76100</v>
      </c>
      <c r="L346" s="517">
        <f t="shared" si="197"/>
        <v>0</v>
      </c>
      <c r="M346" s="517">
        <f t="shared" si="197"/>
        <v>0</v>
      </c>
      <c r="N346" s="517">
        <f t="shared" si="197"/>
        <v>0</v>
      </c>
      <c r="O346" s="517">
        <f t="shared" si="197"/>
        <v>0</v>
      </c>
      <c r="P346" s="517" t="e">
        <f t="shared" si="197"/>
        <v>#REF!</v>
      </c>
      <c r="Q346" s="517" t="e">
        <f t="shared" si="197"/>
        <v>#REF!</v>
      </c>
      <c r="R346" s="517">
        <f t="shared" si="197"/>
        <v>75600</v>
      </c>
      <c r="S346" s="517">
        <f t="shared" si="197"/>
        <v>72600</v>
      </c>
      <c r="T346" s="420" t="e">
        <f t="shared" si="197"/>
        <v>#REF!</v>
      </c>
      <c r="U346" s="420">
        <f t="shared" si="197"/>
        <v>4935</v>
      </c>
      <c r="V346" s="372" t="e">
        <f t="shared" si="187"/>
        <v>#REF!</v>
      </c>
      <c r="W346" s="420" t="e">
        <f t="shared" ref="W346" si="198">W347+W348+W349+W350+W351+W352+W353</f>
        <v>#REF!</v>
      </c>
      <c r="X346" s="323" t="e">
        <f t="shared" si="188"/>
        <v>#REF!</v>
      </c>
      <c r="Y346" s="518"/>
    </row>
    <row r="347" spans="1:26" ht="47.45" hidden="1" customHeight="1">
      <c r="A347" s="363">
        <v>1</v>
      </c>
      <c r="B347" s="364" t="s">
        <v>928</v>
      </c>
      <c r="C347" s="270" t="s">
        <v>862</v>
      </c>
      <c r="D347" s="270"/>
      <c r="E347" s="270" t="s">
        <v>929</v>
      </c>
      <c r="F347" s="270"/>
      <c r="G347" s="270"/>
      <c r="H347" s="270"/>
      <c r="I347" s="340" t="s">
        <v>930</v>
      </c>
      <c r="J347" s="290">
        <v>17000</v>
      </c>
      <c r="K347" s="290">
        <v>14000</v>
      </c>
      <c r="L347" s="290">
        <v>0</v>
      </c>
      <c r="M347" s="290">
        <v>0</v>
      </c>
      <c r="N347" s="290">
        <v>0</v>
      </c>
      <c r="O347" s="290">
        <v>0</v>
      </c>
      <c r="P347" s="290" t="e">
        <f>L347+#REF!</f>
        <v>#REF!</v>
      </c>
      <c r="Q347" s="290" t="e">
        <f>M347+#REF!</f>
        <v>#REF!</v>
      </c>
      <c r="R347" s="290">
        <v>17000</v>
      </c>
      <c r="S347" s="290">
        <v>14000</v>
      </c>
      <c r="T347" s="290" t="e">
        <f>S347-#REF!</f>
        <v>#REF!</v>
      </c>
      <c r="U347" s="290"/>
      <c r="V347" s="372" t="e">
        <f t="shared" si="187"/>
        <v>#REF!</v>
      </c>
      <c r="W347" s="290" t="e">
        <f t="shared" ref="W347:W353" si="199">+T347</f>
        <v>#REF!</v>
      </c>
      <c r="X347" s="323" t="e">
        <f t="shared" si="188"/>
        <v>#REF!</v>
      </c>
      <c r="Y347" s="368" t="s">
        <v>513</v>
      </c>
    </row>
    <row r="348" spans="1:26" ht="63" hidden="1" customHeight="1">
      <c r="A348" s="363">
        <v>2</v>
      </c>
      <c r="B348" s="375" t="s">
        <v>931</v>
      </c>
      <c r="C348" s="270" t="s">
        <v>862</v>
      </c>
      <c r="D348" s="270"/>
      <c r="E348" s="270" t="s">
        <v>932</v>
      </c>
      <c r="F348" s="270"/>
      <c r="G348" s="270"/>
      <c r="H348" s="270" t="s">
        <v>575</v>
      </c>
      <c r="I348" s="519" t="s">
        <v>933</v>
      </c>
      <c r="J348" s="290">
        <v>45600</v>
      </c>
      <c r="K348" s="290">
        <v>35000</v>
      </c>
      <c r="L348" s="290">
        <v>0</v>
      </c>
      <c r="M348" s="290">
        <v>0</v>
      </c>
      <c r="N348" s="290">
        <v>0</v>
      </c>
      <c r="O348" s="290">
        <v>0</v>
      </c>
      <c r="P348" s="290" t="e">
        <f>L348+#REF!</f>
        <v>#REF!</v>
      </c>
      <c r="Q348" s="290" t="e">
        <f>M348+#REF!</f>
        <v>#REF!</v>
      </c>
      <c r="R348" s="290">
        <f>S348</f>
        <v>31500</v>
      </c>
      <c r="S348" s="290">
        <v>31500</v>
      </c>
      <c r="T348" s="290">
        <v>2300</v>
      </c>
      <c r="U348" s="290">
        <v>2300</v>
      </c>
      <c r="V348" s="372">
        <f t="shared" si="187"/>
        <v>100</v>
      </c>
      <c r="W348" s="290">
        <f t="shared" si="199"/>
        <v>2300</v>
      </c>
      <c r="X348" s="323">
        <f t="shared" si="188"/>
        <v>100</v>
      </c>
      <c r="Y348" s="368" t="s">
        <v>513</v>
      </c>
      <c r="Z348" s="274">
        <f>T348</f>
        <v>2300</v>
      </c>
    </row>
    <row r="349" spans="1:26" ht="47.45" hidden="1" customHeight="1">
      <c r="A349" s="363">
        <v>3</v>
      </c>
      <c r="B349" s="416" t="s">
        <v>934</v>
      </c>
      <c r="C349" s="270" t="s">
        <v>862</v>
      </c>
      <c r="D349" s="270"/>
      <c r="E349" s="270" t="s">
        <v>935</v>
      </c>
      <c r="F349" s="270"/>
      <c r="G349" s="365"/>
      <c r="H349" s="270" t="s">
        <v>523</v>
      </c>
      <c r="I349" s="289" t="s">
        <v>936</v>
      </c>
      <c r="J349" s="290">
        <v>5000</v>
      </c>
      <c r="K349" s="290">
        <v>5000</v>
      </c>
      <c r="L349" s="290"/>
      <c r="M349" s="290"/>
      <c r="N349" s="290"/>
      <c r="O349" s="290"/>
      <c r="P349" s="290" t="e">
        <f>L349+#REF!</f>
        <v>#REF!</v>
      </c>
      <c r="Q349" s="290" t="e">
        <f>M349+#REF!</f>
        <v>#REF!</v>
      </c>
      <c r="R349" s="290">
        <f>S349</f>
        <v>5000</v>
      </c>
      <c r="S349" s="290">
        <v>5000</v>
      </c>
      <c r="T349" s="290" t="e">
        <f>S349-#REF!</f>
        <v>#REF!</v>
      </c>
      <c r="U349" s="290">
        <v>336</v>
      </c>
      <c r="V349" s="372" t="e">
        <f t="shared" si="187"/>
        <v>#REF!</v>
      </c>
      <c r="W349" s="290" t="e">
        <f t="shared" si="199"/>
        <v>#REF!</v>
      </c>
      <c r="X349" s="323" t="e">
        <f t="shared" si="188"/>
        <v>#REF!</v>
      </c>
      <c r="Y349" s="368" t="s">
        <v>513</v>
      </c>
    </row>
    <row r="350" spans="1:26" ht="36.75" hidden="1" customHeight="1">
      <c r="A350" s="363">
        <v>4</v>
      </c>
      <c r="B350" s="376" t="s">
        <v>937</v>
      </c>
      <c r="C350" s="270" t="s">
        <v>862</v>
      </c>
      <c r="D350" s="270"/>
      <c r="E350" s="340" t="s">
        <v>938</v>
      </c>
      <c r="F350" s="270"/>
      <c r="G350" s="267"/>
      <c r="H350" s="374" t="s">
        <v>397</v>
      </c>
      <c r="I350" s="340" t="s">
        <v>939</v>
      </c>
      <c r="J350" s="290">
        <v>11000</v>
      </c>
      <c r="K350" s="290">
        <f>J350</f>
        <v>11000</v>
      </c>
      <c r="L350" s="290"/>
      <c r="M350" s="290"/>
      <c r="N350" s="290"/>
      <c r="O350" s="290"/>
      <c r="P350" s="290" t="e">
        <f>L350+#REF!</f>
        <v>#REF!</v>
      </c>
      <c r="Q350" s="290" t="e">
        <f>M350+#REF!</f>
        <v>#REF!</v>
      </c>
      <c r="R350" s="290">
        <f>S350</f>
        <v>11000</v>
      </c>
      <c r="S350" s="290">
        <v>11000</v>
      </c>
      <c r="T350" s="290">
        <v>4800</v>
      </c>
      <c r="U350" s="290"/>
      <c r="V350" s="372">
        <f t="shared" si="187"/>
        <v>0</v>
      </c>
      <c r="W350" s="290">
        <f t="shared" si="199"/>
        <v>4800</v>
      </c>
      <c r="X350" s="323">
        <f t="shared" si="188"/>
        <v>100</v>
      </c>
      <c r="Y350" s="368" t="s">
        <v>513</v>
      </c>
    </row>
    <row r="351" spans="1:26" ht="44.45" hidden="1" customHeight="1">
      <c r="A351" s="267">
        <v>5</v>
      </c>
      <c r="B351" s="376" t="s">
        <v>940</v>
      </c>
      <c r="C351" s="365" t="s">
        <v>862</v>
      </c>
      <c r="D351" s="365"/>
      <c r="E351" s="365" t="s">
        <v>941</v>
      </c>
      <c r="F351" s="365"/>
      <c r="G351" s="365" t="s">
        <v>481</v>
      </c>
      <c r="H351" s="270"/>
      <c r="I351" s="520" t="s">
        <v>942</v>
      </c>
      <c r="J351" s="366">
        <f>K351</f>
        <v>3500</v>
      </c>
      <c r="K351" s="366">
        <v>3500</v>
      </c>
      <c r="L351" s="290"/>
      <c r="M351" s="290"/>
      <c r="N351" s="290"/>
      <c r="O351" s="290"/>
      <c r="P351" s="290" t="e">
        <f>L351+#REF!</f>
        <v>#REF!</v>
      </c>
      <c r="Q351" s="290" t="e">
        <f>M351+#REF!</f>
        <v>#REF!</v>
      </c>
      <c r="R351" s="290">
        <v>3500</v>
      </c>
      <c r="S351" s="290">
        <v>3500</v>
      </c>
      <c r="T351" s="290" t="e">
        <f>S351-#REF!</f>
        <v>#REF!</v>
      </c>
      <c r="U351" s="290">
        <v>1472</v>
      </c>
      <c r="V351" s="372" t="e">
        <f t="shared" si="187"/>
        <v>#REF!</v>
      </c>
      <c r="W351" s="290" t="e">
        <f t="shared" si="199"/>
        <v>#REF!</v>
      </c>
      <c r="X351" s="323" t="e">
        <f t="shared" si="188"/>
        <v>#REF!</v>
      </c>
      <c r="Y351" s="368" t="s">
        <v>513</v>
      </c>
    </row>
    <row r="352" spans="1:26" ht="52.5" hidden="1" customHeight="1">
      <c r="A352" s="267">
        <v>6</v>
      </c>
      <c r="B352" s="376" t="s">
        <v>943</v>
      </c>
      <c r="C352" s="365" t="s">
        <v>862</v>
      </c>
      <c r="D352" s="365"/>
      <c r="E352" s="340" t="s">
        <v>944</v>
      </c>
      <c r="F352" s="365"/>
      <c r="G352" s="521"/>
      <c r="H352" s="270" t="s">
        <v>550</v>
      </c>
      <c r="I352" s="520" t="s">
        <v>945</v>
      </c>
      <c r="J352" s="366">
        <f>K352</f>
        <v>4600</v>
      </c>
      <c r="K352" s="366">
        <v>4600</v>
      </c>
      <c r="L352" s="290"/>
      <c r="M352" s="290"/>
      <c r="N352" s="290"/>
      <c r="O352" s="290"/>
      <c r="P352" s="290" t="e">
        <f>L352+#REF!</f>
        <v>#REF!</v>
      </c>
      <c r="Q352" s="290" t="e">
        <f>M352+#REF!</f>
        <v>#REF!</v>
      </c>
      <c r="R352" s="290">
        <f>S352</f>
        <v>4600</v>
      </c>
      <c r="S352" s="290">
        <v>4600</v>
      </c>
      <c r="T352" s="290" t="e">
        <f>S352-#REF!</f>
        <v>#REF!</v>
      </c>
      <c r="U352" s="290"/>
      <c r="V352" s="372" t="e">
        <f t="shared" si="187"/>
        <v>#REF!</v>
      </c>
      <c r="W352" s="290" t="e">
        <f t="shared" si="199"/>
        <v>#REF!</v>
      </c>
      <c r="X352" s="323" t="e">
        <f t="shared" si="188"/>
        <v>#REF!</v>
      </c>
      <c r="Y352" s="368" t="s">
        <v>513</v>
      </c>
    </row>
    <row r="353" spans="1:26" ht="50.45" hidden="1" customHeight="1">
      <c r="A353" s="267">
        <v>10</v>
      </c>
      <c r="B353" s="416" t="s">
        <v>946</v>
      </c>
      <c r="C353" s="270" t="s">
        <v>862</v>
      </c>
      <c r="D353" s="270"/>
      <c r="E353" s="270" t="s">
        <v>947</v>
      </c>
      <c r="F353" s="270"/>
      <c r="G353" s="365"/>
      <c r="H353" s="329" t="s">
        <v>397</v>
      </c>
      <c r="I353" s="520" t="s">
        <v>948</v>
      </c>
      <c r="J353" s="290">
        <f>K353</f>
        <v>3000</v>
      </c>
      <c r="K353" s="290">
        <v>3000</v>
      </c>
      <c r="L353" s="290"/>
      <c r="M353" s="290"/>
      <c r="N353" s="290"/>
      <c r="O353" s="290"/>
      <c r="P353" s="290"/>
      <c r="Q353" s="290"/>
      <c r="R353" s="290">
        <f>S353</f>
        <v>3000</v>
      </c>
      <c r="S353" s="290">
        <v>3000</v>
      </c>
      <c r="T353" s="290" t="e">
        <f>S353-#REF!</f>
        <v>#REF!</v>
      </c>
      <c r="U353" s="290">
        <v>827</v>
      </c>
      <c r="V353" s="372" t="e">
        <f t="shared" si="187"/>
        <v>#REF!</v>
      </c>
      <c r="W353" s="290" t="e">
        <f t="shared" si="199"/>
        <v>#REF!</v>
      </c>
      <c r="X353" s="323" t="e">
        <f t="shared" si="188"/>
        <v>#REF!</v>
      </c>
      <c r="Y353" s="368" t="s">
        <v>513</v>
      </c>
    </row>
    <row r="354" spans="1:26" s="309" customFormat="1" ht="30.6" hidden="1" customHeight="1">
      <c r="A354" s="433" t="s">
        <v>271</v>
      </c>
      <c r="B354" s="355" t="s">
        <v>531</v>
      </c>
      <c r="C354" s="347"/>
      <c r="D354" s="347"/>
      <c r="E354" s="347"/>
      <c r="F354" s="347"/>
      <c r="G354" s="347"/>
      <c r="H354" s="347"/>
      <c r="I354" s="522"/>
      <c r="J354" s="358">
        <f t="shared" ref="J354:S354" si="200">J355+J359</f>
        <v>1161129</v>
      </c>
      <c r="K354" s="358">
        <f t="shared" si="200"/>
        <v>316253</v>
      </c>
      <c r="L354" s="358">
        <f t="shared" si="200"/>
        <v>84392</v>
      </c>
      <c r="M354" s="358">
        <f t="shared" si="200"/>
        <v>13850</v>
      </c>
      <c r="N354" s="358">
        <f t="shared" si="200"/>
        <v>84392</v>
      </c>
      <c r="O354" s="358">
        <f t="shared" si="200"/>
        <v>38850</v>
      </c>
      <c r="P354" s="358" t="e">
        <f t="shared" si="200"/>
        <v>#REF!</v>
      </c>
      <c r="Q354" s="358" t="e">
        <f t="shared" si="200"/>
        <v>#REF!</v>
      </c>
      <c r="R354" s="358">
        <f t="shared" si="200"/>
        <v>366921.5</v>
      </c>
      <c r="S354" s="358">
        <f t="shared" si="200"/>
        <v>200886.6</v>
      </c>
      <c r="T354" s="292">
        <f t="shared" ref="T354:U354" si="201">T355+T359</f>
        <v>60450</v>
      </c>
      <c r="U354" s="292">
        <f t="shared" si="201"/>
        <v>21762</v>
      </c>
      <c r="V354" s="372">
        <f t="shared" si="187"/>
        <v>36</v>
      </c>
      <c r="W354" s="292">
        <f t="shared" ref="W354" si="202">W355+W359</f>
        <v>52150</v>
      </c>
      <c r="X354" s="323">
        <f t="shared" si="188"/>
        <v>86.269644334160461</v>
      </c>
      <c r="Y354" s="516"/>
    </row>
    <row r="355" spans="1:26" s="361" customFormat="1" ht="27" hidden="1" customHeight="1">
      <c r="A355" s="391" t="s">
        <v>20</v>
      </c>
      <c r="B355" s="313" t="s">
        <v>272</v>
      </c>
      <c r="C355" s="306"/>
      <c r="D355" s="306"/>
      <c r="E355" s="306"/>
      <c r="F355" s="306"/>
      <c r="G355" s="359"/>
      <c r="H355" s="359"/>
      <c r="I355" s="294"/>
      <c r="J355" s="292">
        <f>J356+J357+J358</f>
        <v>1025125</v>
      </c>
      <c r="K355" s="292">
        <f t="shared" ref="K355:S355" si="203">K356+K357+K358</f>
        <v>205461</v>
      </c>
      <c r="L355" s="292">
        <f t="shared" si="203"/>
        <v>52385</v>
      </c>
      <c r="M355" s="292">
        <f t="shared" si="203"/>
        <v>7000</v>
      </c>
      <c r="N355" s="292">
        <f t="shared" si="203"/>
        <v>52385</v>
      </c>
      <c r="O355" s="292">
        <f t="shared" si="203"/>
        <v>32000</v>
      </c>
      <c r="P355" s="292" t="e">
        <f t="shared" si="203"/>
        <v>#REF!</v>
      </c>
      <c r="Q355" s="292" t="e">
        <f t="shared" si="203"/>
        <v>#REF!</v>
      </c>
      <c r="R355" s="292">
        <f t="shared" si="203"/>
        <v>275149.5</v>
      </c>
      <c r="S355" s="292">
        <f t="shared" si="203"/>
        <v>117731.6</v>
      </c>
      <c r="T355" s="292">
        <f>T356+T357+T358</f>
        <v>19200</v>
      </c>
      <c r="U355" s="292">
        <f t="shared" ref="U355" si="204">U356+U357+U358</f>
        <v>3624</v>
      </c>
      <c r="V355" s="372">
        <f t="shared" si="187"/>
        <v>18.875</v>
      </c>
      <c r="W355" s="292">
        <f t="shared" ref="W355" si="205">W356+W357+W358</f>
        <v>19200</v>
      </c>
      <c r="X355" s="323">
        <f t="shared" si="188"/>
        <v>100</v>
      </c>
      <c r="Y355" s="373"/>
    </row>
    <row r="356" spans="1:26" ht="37.5" hidden="1" customHeight="1">
      <c r="A356" s="363">
        <v>1</v>
      </c>
      <c r="B356" s="376" t="s">
        <v>282</v>
      </c>
      <c r="C356" s="270" t="s">
        <v>862</v>
      </c>
      <c r="D356" s="270"/>
      <c r="E356" s="270" t="s">
        <v>947</v>
      </c>
      <c r="F356" s="270"/>
      <c r="G356" s="523"/>
      <c r="H356" s="270" t="s">
        <v>622</v>
      </c>
      <c r="I356" s="340" t="s">
        <v>949</v>
      </c>
      <c r="J356" s="290">
        <v>62315</v>
      </c>
      <c r="K356" s="290">
        <v>18694</v>
      </c>
      <c r="L356" s="290"/>
      <c r="M356" s="290"/>
      <c r="N356" s="290"/>
      <c r="O356" s="290"/>
      <c r="P356" s="290" t="e">
        <f>L356+#REF!</f>
        <v>#REF!</v>
      </c>
      <c r="Q356" s="290" t="e">
        <f>M356+#REF!</f>
        <v>#REF!</v>
      </c>
      <c r="R356" s="290">
        <v>56083.5</v>
      </c>
      <c r="S356" s="290">
        <v>16824.599999999999</v>
      </c>
      <c r="T356" s="290">
        <v>2800</v>
      </c>
      <c r="U356" s="290">
        <v>124</v>
      </c>
      <c r="V356" s="372">
        <f t="shared" si="187"/>
        <v>4.4285714285714279</v>
      </c>
      <c r="W356" s="290">
        <f>+T356</f>
        <v>2800</v>
      </c>
      <c r="X356" s="323">
        <f t="shared" si="188"/>
        <v>100</v>
      </c>
      <c r="Y356" s="368" t="s">
        <v>950</v>
      </c>
    </row>
    <row r="357" spans="1:26" ht="50.45" hidden="1" customHeight="1">
      <c r="A357" s="392" t="s">
        <v>23</v>
      </c>
      <c r="B357" s="346" t="s">
        <v>299</v>
      </c>
      <c r="C357" s="270" t="s">
        <v>862</v>
      </c>
      <c r="D357" s="270"/>
      <c r="E357" s="270" t="s">
        <v>951</v>
      </c>
      <c r="F357" s="270"/>
      <c r="G357" s="270"/>
      <c r="H357" s="270"/>
      <c r="I357" s="340" t="s">
        <v>952</v>
      </c>
      <c r="J357" s="290">
        <v>841000</v>
      </c>
      <c r="K357" s="290">
        <v>126150</v>
      </c>
      <c r="L357" s="290">
        <v>28000</v>
      </c>
      <c r="M357" s="290">
        <v>3000</v>
      </c>
      <c r="N357" s="290">
        <v>28000</v>
      </c>
      <c r="O357" s="290">
        <v>28000</v>
      </c>
      <c r="P357" s="290" t="e">
        <f>L357+#REF!</f>
        <v>#REF!</v>
      </c>
      <c r="Q357" s="290" t="e">
        <f>M357+#REF!</f>
        <v>#REF!</v>
      </c>
      <c r="R357" s="290">
        <v>168159</v>
      </c>
      <c r="S357" s="290">
        <v>50000</v>
      </c>
      <c r="T357" s="290">
        <v>9000</v>
      </c>
      <c r="U357" s="290">
        <v>167</v>
      </c>
      <c r="V357" s="372">
        <f t="shared" si="187"/>
        <v>1.8555555555555554</v>
      </c>
      <c r="W357" s="290">
        <f>+T357</f>
        <v>9000</v>
      </c>
      <c r="X357" s="323">
        <f t="shared" si="188"/>
        <v>100</v>
      </c>
      <c r="Y357" s="368" t="s">
        <v>953</v>
      </c>
    </row>
    <row r="358" spans="1:26" ht="44.1" hidden="1" customHeight="1">
      <c r="A358" s="392" t="s">
        <v>281</v>
      </c>
      <c r="B358" s="414" t="s">
        <v>954</v>
      </c>
      <c r="C358" s="270" t="s">
        <v>862</v>
      </c>
      <c r="D358" s="270"/>
      <c r="E358" s="270" t="s">
        <v>955</v>
      </c>
      <c r="F358" s="270"/>
      <c r="G358" s="270"/>
      <c r="H358" s="270"/>
      <c r="I358" s="340" t="s">
        <v>956</v>
      </c>
      <c r="J358" s="290">
        <v>121810</v>
      </c>
      <c r="K358" s="290">
        <v>60617</v>
      </c>
      <c r="L358" s="290">
        <v>24385</v>
      </c>
      <c r="M358" s="290">
        <v>4000</v>
      </c>
      <c r="N358" s="290">
        <v>24385</v>
      </c>
      <c r="O358" s="290">
        <v>4000</v>
      </c>
      <c r="P358" s="290" t="e">
        <f>L358+#REF!</f>
        <v>#REF!</v>
      </c>
      <c r="Q358" s="290" t="e">
        <f>M358+#REF!</f>
        <v>#REF!</v>
      </c>
      <c r="R358" s="290">
        <f>+S358</f>
        <v>50907</v>
      </c>
      <c r="S358" s="290">
        <v>50907</v>
      </c>
      <c r="T358" s="290">
        <v>7400</v>
      </c>
      <c r="U358" s="290">
        <v>3333</v>
      </c>
      <c r="V358" s="372">
        <f t="shared" si="187"/>
        <v>45.04054054054054</v>
      </c>
      <c r="W358" s="290">
        <f>+T358</f>
        <v>7400</v>
      </c>
      <c r="X358" s="323">
        <f t="shared" si="188"/>
        <v>100</v>
      </c>
      <c r="Y358" s="368" t="s">
        <v>513</v>
      </c>
      <c r="Z358" s="274">
        <f>T358</f>
        <v>7400</v>
      </c>
    </row>
    <row r="359" spans="1:26" s="361" customFormat="1" ht="29.45" hidden="1" customHeight="1">
      <c r="A359" s="478" t="s">
        <v>21</v>
      </c>
      <c r="B359" s="479" t="s">
        <v>706</v>
      </c>
      <c r="C359" s="480"/>
      <c r="D359" s="480"/>
      <c r="E359" s="480"/>
      <c r="F359" s="480"/>
      <c r="G359" s="524"/>
      <c r="H359" s="480"/>
      <c r="I359" s="498"/>
      <c r="J359" s="482">
        <f>SUM(J360:J365)</f>
        <v>136004</v>
      </c>
      <c r="K359" s="482">
        <f t="shared" ref="K359:S359" si="206">SUM(K360:K365)</f>
        <v>110792</v>
      </c>
      <c r="L359" s="482">
        <f t="shared" si="206"/>
        <v>32007</v>
      </c>
      <c r="M359" s="482">
        <f t="shared" si="206"/>
        <v>6850</v>
      </c>
      <c r="N359" s="482">
        <f t="shared" si="206"/>
        <v>32007</v>
      </c>
      <c r="O359" s="482">
        <f t="shared" si="206"/>
        <v>6850</v>
      </c>
      <c r="P359" s="482" t="e">
        <f t="shared" si="206"/>
        <v>#REF!</v>
      </c>
      <c r="Q359" s="482" t="e">
        <f t="shared" si="206"/>
        <v>#REF!</v>
      </c>
      <c r="R359" s="482">
        <f t="shared" si="206"/>
        <v>91772</v>
      </c>
      <c r="S359" s="482">
        <f t="shared" si="206"/>
        <v>83155</v>
      </c>
      <c r="T359" s="482">
        <f>SUM(T360:T365)</f>
        <v>41250</v>
      </c>
      <c r="U359" s="482">
        <f t="shared" ref="U359" si="207">SUM(U360:U365)</f>
        <v>18138</v>
      </c>
      <c r="V359" s="372">
        <f t="shared" si="187"/>
        <v>43.970909090909089</v>
      </c>
      <c r="W359" s="482">
        <f t="shared" ref="W359" si="208">SUM(W360:W365)</f>
        <v>32950</v>
      </c>
      <c r="X359" s="323">
        <f t="shared" si="188"/>
        <v>79.878787878787875</v>
      </c>
      <c r="Y359" s="518"/>
    </row>
    <row r="360" spans="1:26" ht="54" hidden="1" customHeight="1">
      <c r="A360" s="363">
        <v>1</v>
      </c>
      <c r="B360" s="376" t="s">
        <v>957</v>
      </c>
      <c r="C360" s="365" t="s">
        <v>862</v>
      </c>
      <c r="D360" s="365"/>
      <c r="E360" s="270" t="s">
        <v>924</v>
      </c>
      <c r="F360" s="365"/>
      <c r="G360" s="267"/>
      <c r="H360" s="374" t="s">
        <v>958</v>
      </c>
      <c r="I360" s="340" t="s">
        <v>959</v>
      </c>
      <c r="J360" s="290">
        <v>48374</v>
      </c>
      <c r="K360" s="290">
        <v>23162</v>
      </c>
      <c r="L360" s="290">
        <v>23595</v>
      </c>
      <c r="M360" s="290"/>
      <c r="N360" s="290">
        <v>23595</v>
      </c>
      <c r="O360" s="290"/>
      <c r="P360" s="290" t="e">
        <f>L360+#REF!</f>
        <v>#REF!</v>
      </c>
      <c r="Q360" s="290" t="e">
        <f>M360+#REF!</f>
        <v>#REF!</v>
      </c>
      <c r="R360" s="290">
        <v>24779</v>
      </c>
      <c r="S360" s="290">
        <f>R360-1617-7000</f>
        <v>16162</v>
      </c>
      <c r="T360" s="290">
        <v>8300</v>
      </c>
      <c r="U360" s="290"/>
      <c r="V360" s="372">
        <f t="shared" si="187"/>
        <v>0</v>
      </c>
      <c r="W360" s="290"/>
      <c r="X360" s="323">
        <f t="shared" si="188"/>
        <v>0</v>
      </c>
      <c r="Y360" s="368" t="s">
        <v>519</v>
      </c>
    </row>
    <row r="361" spans="1:26" ht="64.150000000000006" hidden="1" customHeight="1">
      <c r="A361" s="472" t="s">
        <v>23</v>
      </c>
      <c r="B361" s="525" t="s">
        <v>960</v>
      </c>
      <c r="C361" s="329" t="s">
        <v>862</v>
      </c>
      <c r="D361" s="329"/>
      <c r="E361" s="330" t="s">
        <v>938</v>
      </c>
      <c r="F361" s="329"/>
      <c r="G361" s="329"/>
      <c r="H361" s="329" t="s">
        <v>961</v>
      </c>
      <c r="I361" s="330" t="s">
        <v>962</v>
      </c>
      <c r="J361" s="331">
        <v>43900</v>
      </c>
      <c r="K361" s="331">
        <v>43900</v>
      </c>
      <c r="L361" s="331">
        <v>8412</v>
      </c>
      <c r="M361" s="331">
        <v>6850</v>
      </c>
      <c r="N361" s="331">
        <v>8412</v>
      </c>
      <c r="O361" s="331">
        <v>6850</v>
      </c>
      <c r="P361" s="331" t="e">
        <f>L361+#REF!</f>
        <v>#REF!</v>
      </c>
      <c r="Q361" s="331" t="e">
        <f>M361+#REF!</f>
        <v>#REF!</v>
      </c>
      <c r="R361" s="331">
        <f>S361</f>
        <v>32263</v>
      </c>
      <c r="S361" s="331">
        <f>20488+11775</f>
        <v>32263</v>
      </c>
      <c r="T361" s="290">
        <v>13700</v>
      </c>
      <c r="U361" s="290">
        <v>10453</v>
      </c>
      <c r="V361" s="372">
        <f t="shared" si="187"/>
        <v>76.299270072992698</v>
      </c>
      <c r="W361" s="290">
        <f>+T361</f>
        <v>13700</v>
      </c>
      <c r="X361" s="323">
        <f t="shared" si="188"/>
        <v>100</v>
      </c>
      <c r="Y361" s="395" t="s">
        <v>963</v>
      </c>
    </row>
    <row r="362" spans="1:26" ht="42.75" hidden="1" customHeight="1">
      <c r="A362" s="363">
        <v>3</v>
      </c>
      <c r="B362" s="376" t="s">
        <v>964</v>
      </c>
      <c r="C362" s="365" t="s">
        <v>862</v>
      </c>
      <c r="D362" s="365"/>
      <c r="E362" s="340" t="s">
        <v>965</v>
      </c>
      <c r="F362" s="365"/>
      <c r="G362" s="368" t="s">
        <v>966</v>
      </c>
      <c r="H362" s="270" t="s">
        <v>397</v>
      </c>
      <c r="I362" s="340" t="s">
        <v>967</v>
      </c>
      <c r="J362" s="290">
        <v>13730</v>
      </c>
      <c r="K362" s="290">
        <v>13730</v>
      </c>
      <c r="L362" s="290"/>
      <c r="M362" s="290"/>
      <c r="N362" s="290"/>
      <c r="O362" s="290"/>
      <c r="P362" s="290" t="e">
        <f>L362+#REF!</f>
        <v>#REF!</v>
      </c>
      <c r="Q362" s="290" t="e">
        <f>M362+#REF!</f>
        <v>#REF!</v>
      </c>
      <c r="R362" s="290">
        <v>13730</v>
      </c>
      <c r="S362" s="290">
        <v>13730</v>
      </c>
      <c r="T362" s="290">
        <v>6500</v>
      </c>
      <c r="U362" s="290">
        <v>4702</v>
      </c>
      <c r="V362" s="372">
        <f t="shared" si="187"/>
        <v>72.338461538461544</v>
      </c>
      <c r="W362" s="290">
        <f>+T362</f>
        <v>6500</v>
      </c>
      <c r="X362" s="323">
        <f t="shared" si="188"/>
        <v>100</v>
      </c>
      <c r="Y362" s="374"/>
      <c r="Z362" s="274">
        <f>T362</f>
        <v>6500</v>
      </c>
    </row>
    <row r="363" spans="1:26" ht="51" hidden="1" customHeight="1">
      <c r="A363" s="363">
        <v>4</v>
      </c>
      <c r="B363" s="376" t="s">
        <v>968</v>
      </c>
      <c r="C363" s="365" t="s">
        <v>862</v>
      </c>
      <c r="D363" s="365"/>
      <c r="E363" s="340" t="s">
        <v>969</v>
      </c>
      <c r="F363" s="365"/>
      <c r="G363" s="368" t="s">
        <v>970</v>
      </c>
      <c r="H363" s="270"/>
      <c r="I363" s="520" t="s">
        <v>971</v>
      </c>
      <c r="J363" s="366">
        <v>17000</v>
      </c>
      <c r="K363" s="366">
        <v>17000</v>
      </c>
      <c r="L363" s="290"/>
      <c r="M363" s="290"/>
      <c r="N363" s="290"/>
      <c r="O363" s="290"/>
      <c r="P363" s="290" t="e">
        <f>L363+#REF!</f>
        <v>#REF!</v>
      </c>
      <c r="Q363" s="290" t="e">
        <f>M363+#REF!</f>
        <v>#REF!</v>
      </c>
      <c r="R363" s="290">
        <f>S363</f>
        <v>8000</v>
      </c>
      <c r="S363" s="290">
        <v>8000</v>
      </c>
      <c r="T363" s="290">
        <v>4600</v>
      </c>
      <c r="U363" s="290">
        <v>1031</v>
      </c>
      <c r="V363" s="372">
        <f t="shared" si="187"/>
        <v>22.413043478260867</v>
      </c>
      <c r="W363" s="290">
        <f>+T363</f>
        <v>4600</v>
      </c>
      <c r="X363" s="323">
        <f t="shared" si="188"/>
        <v>100</v>
      </c>
      <c r="Y363" s="374"/>
      <c r="Z363" s="274">
        <f>T363</f>
        <v>4600</v>
      </c>
    </row>
    <row r="364" spans="1:26" ht="50.45" hidden="1" customHeight="1">
      <c r="A364" s="267">
        <v>5</v>
      </c>
      <c r="B364" s="416" t="s">
        <v>972</v>
      </c>
      <c r="C364" s="270" t="s">
        <v>557</v>
      </c>
      <c r="D364" s="270"/>
      <c r="E364" s="270" t="s">
        <v>924</v>
      </c>
      <c r="F364" s="270"/>
      <c r="G364" s="365"/>
      <c r="H364" s="270"/>
      <c r="I364" s="520" t="s">
        <v>973</v>
      </c>
      <c r="J364" s="290">
        <f>K364</f>
        <v>6000</v>
      </c>
      <c r="K364" s="290">
        <v>6000</v>
      </c>
      <c r="L364" s="290"/>
      <c r="M364" s="290"/>
      <c r="N364" s="290"/>
      <c r="O364" s="290"/>
      <c r="P364" s="290" t="e">
        <f>L364+#REF!</f>
        <v>#REF!</v>
      </c>
      <c r="Q364" s="290" t="e">
        <f>M364+#REF!</f>
        <v>#REF!</v>
      </c>
      <c r="R364" s="290">
        <v>6000</v>
      </c>
      <c r="S364" s="290">
        <v>6000</v>
      </c>
      <c r="T364" s="290">
        <v>4150</v>
      </c>
      <c r="U364" s="290">
        <v>235</v>
      </c>
      <c r="V364" s="372">
        <f t="shared" si="187"/>
        <v>5.6626506024096388</v>
      </c>
      <c r="W364" s="290">
        <f>+T364</f>
        <v>4150</v>
      </c>
      <c r="X364" s="323">
        <f t="shared" si="188"/>
        <v>100</v>
      </c>
      <c r="Y364" s="374"/>
    </row>
    <row r="365" spans="1:26" ht="50.45" hidden="1" customHeight="1">
      <c r="A365" s="267">
        <v>6</v>
      </c>
      <c r="B365" s="439" t="s">
        <v>974</v>
      </c>
      <c r="C365" s="329" t="s">
        <v>557</v>
      </c>
      <c r="D365" s="270"/>
      <c r="E365" s="270" t="s">
        <v>955</v>
      </c>
      <c r="F365" s="270"/>
      <c r="G365" s="365"/>
      <c r="H365" s="329" t="s">
        <v>397</v>
      </c>
      <c r="I365" s="520" t="s">
        <v>975</v>
      </c>
      <c r="J365" s="366">
        <v>7000</v>
      </c>
      <c r="K365" s="366">
        <v>7000</v>
      </c>
      <c r="L365" s="290"/>
      <c r="M365" s="290"/>
      <c r="N365" s="290"/>
      <c r="O365" s="290"/>
      <c r="P365" s="290"/>
      <c r="Q365" s="290"/>
      <c r="R365" s="290">
        <f>S365</f>
        <v>7000</v>
      </c>
      <c r="S365" s="290">
        <v>7000</v>
      </c>
      <c r="T365" s="290">
        <v>4000</v>
      </c>
      <c r="U365" s="290">
        <v>1717</v>
      </c>
      <c r="V365" s="372">
        <f t="shared" si="187"/>
        <v>42.925000000000004</v>
      </c>
      <c r="W365" s="290">
        <f>+T365</f>
        <v>4000</v>
      </c>
      <c r="X365" s="323">
        <f t="shared" si="188"/>
        <v>100</v>
      </c>
      <c r="Y365" s="374"/>
      <c r="Z365" s="274">
        <f>T365</f>
        <v>4000</v>
      </c>
    </row>
    <row r="366" spans="1:26" ht="50.45" hidden="1" customHeight="1">
      <c r="A366" s="267">
        <v>7</v>
      </c>
      <c r="B366" s="526" t="s">
        <v>976</v>
      </c>
      <c r="C366" s="329"/>
      <c r="D366" s="270"/>
      <c r="E366" s="270"/>
      <c r="F366" s="270"/>
      <c r="G366" s="365"/>
      <c r="H366" s="329"/>
      <c r="I366" s="520" t="s">
        <v>977</v>
      </c>
      <c r="J366" s="366">
        <v>46000</v>
      </c>
      <c r="K366" s="366">
        <v>5400</v>
      </c>
      <c r="L366" s="290"/>
      <c r="M366" s="290"/>
      <c r="N366" s="290"/>
      <c r="O366" s="290"/>
      <c r="P366" s="290"/>
      <c r="Q366" s="290"/>
      <c r="R366" s="290">
        <f>S366</f>
        <v>5000</v>
      </c>
      <c r="S366" s="290">
        <v>5000</v>
      </c>
      <c r="T366" s="290"/>
      <c r="U366" s="290"/>
      <c r="V366" s="372" t="e">
        <f t="shared" si="187"/>
        <v>#DIV/0!</v>
      </c>
      <c r="W366" s="290"/>
      <c r="X366" s="323" t="e">
        <f t="shared" si="188"/>
        <v>#DIV/0!</v>
      </c>
      <c r="Y366" s="374" t="s">
        <v>978</v>
      </c>
      <c r="Z366" s="274">
        <f>T366</f>
        <v>0</v>
      </c>
    </row>
    <row r="367" spans="1:26" s="309" customFormat="1" ht="38.25" hidden="1" customHeight="1">
      <c r="A367" s="527" t="s">
        <v>277</v>
      </c>
      <c r="B367" s="528" t="s">
        <v>670</v>
      </c>
      <c r="C367" s="529"/>
      <c r="D367" s="529"/>
      <c r="E367" s="529"/>
      <c r="F367" s="529"/>
      <c r="G367" s="530"/>
      <c r="H367" s="347"/>
      <c r="I367" s="357"/>
      <c r="J367" s="435">
        <f t="shared" ref="J367:U367" si="209">J368</f>
        <v>190400</v>
      </c>
      <c r="K367" s="435">
        <f t="shared" si="209"/>
        <v>95600</v>
      </c>
      <c r="L367" s="435">
        <f t="shared" si="209"/>
        <v>0</v>
      </c>
      <c r="M367" s="435">
        <f t="shared" si="209"/>
        <v>0</v>
      </c>
      <c r="N367" s="435">
        <f t="shared" si="209"/>
        <v>0</v>
      </c>
      <c r="O367" s="435">
        <f t="shared" si="209"/>
        <v>0</v>
      </c>
      <c r="P367" s="435">
        <f t="shared" si="209"/>
        <v>0</v>
      </c>
      <c r="Q367" s="435">
        <f t="shared" si="209"/>
        <v>0</v>
      </c>
      <c r="R367" s="435">
        <f t="shared" si="209"/>
        <v>123453</v>
      </c>
      <c r="S367" s="435">
        <f t="shared" si="209"/>
        <v>83853</v>
      </c>
      <c r="T367" s="319">
        <f t="shared" si="209"/>
        <v>24396</v>
      </c>
      <c r="U367" s="319">
        <f t="shared" si="209"/>
        <v>8699</v>
      </c>
      <c r="V367" s="372">
        <f t="shared" si="187"/>
        <v>35.657484833579275</v>
      </c>
      <c r="W367" s="319">
        <f t="shared" ref="W367" si="210">W368</f>
        <v>24396</v>
      </c>
      <c r="X367" s="323">
        <f t="shared" si="188"/>
        <v>100</v>
      </c>
      <c r="Y367" s="516"/>
    </row>
    <row r="368" spans="1:26" s="361" customFormat="1" ht="30.75" hidden="1" customHeight="1">
      <c r="A368" s="478" t="s">
        <v>39</v>
      </c>
      <c r="B368" s="479" t="s">
        <v>706</v>
      </c>
      <c r="C368" s="531"/>
      <c r="D368" s="531"/>
      <c r="E368" s="531"/>
      <c r="F368" s="531"/>
      <c r="G368" s="532"/>
      <c r="H368" s="480"/>
      <c r="I368" s="498"/>
      <c r="J368" s="517">
        <f>SUM(J369:J379)</f>
        <v>190400</v>
      </c>
      <c r="K368" s="517">
        <f t="shared" ref="K368:U368" si="211">SUM(K369:K379)</f>
        <v>95600</v>
      </c>
      <c r="L368" s="517">
        <f t="shared" si="211"/>
        <v>0</v>
      </c>
      <c r="M368" s="517">
        <f t="shared" si="211"/>
        <v>0</v>
      </c>
      <c r="N368" s="517">
        <f t="shared" si="211"/>
        <v>0</v>
      </c>
      <c r="O368" s="517">
        <f t="shared" si="211"/>
        <v>0</v>
      </c>
      <c r="P368" s="517">
        <f t="shared" si="211"/>
        <v>0</v>
      </c>
      <c r="Q368" s="517">
        <f t="shared" si="211"/>
        <v>0</v>
      </c>
      <c r="R368" s="517">
        <f t="shared" si="211"/>
        <v>123453</v>
      </c>
      <c r="S368" s="517">
        <f t="shared" si="211"/>
        <v>83853</v>
      </c>
      <c r="T368" s="517">
        <f t="shared" si="211"/>
        <v>24396</v>
      </c>
      <c r="U368" s="517">
        <f t="shared" si="211"/>
        <v>8699</v>
      </c>
      <c r="V368" s="372">
        <f t="shared" si="187"/>
        <v>35.657484833579275</v>
      </c>
      <c r="W368" s="517">
        <f t="shared" ref="W368" si="212">SUM(W369:W379)</f>
        <v>24396</v>
      </c>
      <c r="X368" s="323">
        <f t="shared" si="188"/>
        <v>100</v>
      </c>
      <c r="Y368" s="518"/>
    </row>
    <row r="369" spans="1:26" ht="44.1" hidden="1" customHeight="1">
      <c r="A369" s="363">
        <v>1</v>
      </c>
      <c r="B369" s="439" t="s">
        <v>979</v>
      </c>
      <c r="C369" s="270" t="s">
        <v>980</v>
      </c>
      <c r="D369" s="365"/>
      <c r="E369" s="270" t="s">
        <v>955</v>
      </c>
      <c r="F369" s="365"/>
      <c r="G369" s="453"/>
      <c r="H369" s="329" t="s">
        <v>550</v>
      </c>
      <c r="I369" s="533" t="s">
        <v>981</v>
      </c>
      <c r="J369" s="366">
        <f>K369</f>
        <v>6000</v>
      </c>
      <c r="K369" s="366">
        <v>6000</v>
      </c>
      <c r="L369" s="290"/>
      <c r="M369" s="290"/>
      <c r="N369" s="290"/>
      <c r="O369" s="290"/>
      <c r="P369" s="290"/>
      <c r="Q369" s="290"/>
      <c r="R369" s="290">
        <f>S369</f>
        <v>3000</v>
      </c>
      <c r="S369" s="290">
        <v>3000</v>
      </c>
      <c r="T369" s="290">
        <v>2500</v>
      </c>
      <c r="U369" s="290">
        <v>140</v>
      </c>
      <c r="V369" s="372">
        <f t="shared" si="187"/>
        <v>5.6000000000000005</v>
      </c>
      <c r="W369" s="290">
        <f t="shared" ref="W369:W374" si="213">+T369</f>
        <v>2500</v>
      </c>
      <c r="X369" s="323">
        <f t="shared" si="188"/>
        <v>100</v>
      </c>
      <c r="Y369" s="374" t="s">
        <v>547</v>
      </c>
      <c r="Z369" s="274">
        <f>T369</f>
        <v>2500</v>
      </c>
    </row>
    <row r="370" spans="1:26" ht="42.95" hidden="1" customHeight="1">
      <c r="A370" s="363">
        <v>2</v>
      </c>
      <c r="B370" s="394" t="s">
        <v>982</v>
      </c>
      <c r="C370" s="365"/>
      <c r="D370" s="365"/>
      <c r="E370" s="270" t="s">
        <v>983</v>
      </c>
      <c r="F370" s="365"/>
      <c r="G370" s="453"/>
      <c r="H370" s="270" t="s">
        <v>383</v>
      </c>
      <c r="I370" s="340" t="s">
        <v>984</v>
      </c>
      <c r="J370" s="290">
        <v>10000</v>
      </c>
      <c r="K370" s="290">
        <v>10000</v>
      </c>
      <c r="L370" s="290"/>
      <c r="M370" s="290"/>
      <c r="N370" s="290"/>
      <c r="O370" s="290"/>
      <c r="P370" s="290"/>
      <c r="Q370" s="290"/>
      <c r="R370" s="290">
        <f>S370</f>
        <v>10000</v>
      </c>
      <c r="S370" s="290">
        <v>10000</v>
      </c>
      <c r="T370" s="290">
        <v>8500</v>
      </c>
      <c r="U370" s="290"/>
      <c r="V370" s="372">
        <f t="shared" si="187"/>
        <v>0</v>
      </c>
      <c r="W370" s="290">
        <f t="shared" si="213"/>
        <v>8500</v>
      </c>
      <c r="X370" s="323">
        <f t="shared" si="188"/>
        <v>100</v>
      </c>
      <c r="Y370" s="374" t="s">
        <v>547</v>
      </c>
    </row>
    <row r="371" spans="1:26" ht="48.95" hidden="1" customHeight="1">
      <c r="A371" s="363">
        <v>3</v>
      </c>
      <c r="B371" s="394" t="s">
        <v>985</v>
      </c>
      <c r="C371" s="365" t="s">
        <v>862</v>
      </c>
      <c r="D371" s="365"/>
      <c r="E371" s="270" t="s">
        <v>986</v>
      </c>
      <c r="F371" s="365"/>
      <c r="G371" s="453"/>
      <c r="H371" s="329" t="s">
        <v>550</v>
      </c>
      <c r="I371" s="520" t="s">
        <v>987</v>
      </c>
      <c r="J371" s="366">
        <v>14800</v>
      </c>
      <c r="K371" s="366">
        <v>9000</v>
      </c>
      <c r="L371" s="290"/>
      <c r="M371" s="290"/>
      <c r="N371" s="290"/>
      <c r="O371" s="290"/>
      <c r="P371" s="290"/>
      <c r="Q371" s="290"/>
      <c r="R371" s="290">
        <v>9000</v>
      </c>
      <c r="S371" s="290">
        <v>5000</v>
      </c>
      <c r="T371" s="290">
        <v>1716</v>
      </c>
      <c r="U371" s="290">
        <v>1330</v>
      </c>
      <c r="V371" s="372">
        <f t="shared" si="187"/>
        <v>77.505827505827511</v>
      </c>
      <c r="W371" s="290">
        <f t="shared" si="213"/>
        <v>1716</v>
      </c>
      <c r="X371" s="323">
        <f t="shared" si="188"/>
        <v>100</v>
      </c>
      <c r="Y371" s="374" t="s">
        <v>547</v>
      </c>
    </row>
    <row r="372" spans="1:26" ht="46.5" hidden="1" customHeight="1">
      <c r="A372" s="363">
        <v>4</v>
      </c>
      <c r="B372" s="468" t="s">
        <v>988</v>
      </c>
      <c r="C372" s="270"/>
      <c r="D372" s="270"/>
      <c r="E372" s="270" t="s">
        <v>989</v>
      </c>
      <c r="F372" s="365"/>
      <c r="G372" s="453"/>
      <c r="H372" s="270"/>
      <c r="I372" s="340" t="s">
        <v>990</v>
      </c>
      <c r="J372" s="290">
        <f>K372</f>
        <v>10000</v>
      </c>
      <c r="K372" s="290">
        <v>10000</v>
      </c>
      <c r="L372" s="290"/>
      <c r="M372" s="290"/>
      <c r="N372" s="290"/>
      <c r="O372" s="290"/>
      <c r="P372" s="290"/>
      <c r="Q372" s="290"/>
      <c r="R372" s="290">
        <f>10000</f>
        <v>10000</v>
      </c>
      <c r="S372" s="290">
        <v>10000</v>
      </c>
      <c r="T372" s="290">
        <v>5000</v>
      </c>
      <c r="U372" s="290">
        <v>3900</v>
      </c>
      <c r="V372" s="372">
        <f t="shared" si="187"/>
        <v>78</v>
      </c>
      <c r="W372" s="290">
        <f t="shared" si="213"/>
        <v>5000</v>
      </c>
      <c r="X372" s="323">
        <f t="shared" si="188"/>
        <v>100</v>
      </c>
      <c r="Y372" s="374" t="s">
        <v>547</v>
      </c>
    </row>
    <row r="373" spans="1:26" ht="70.5" hidden="1" customHeight="1">
      <c r="A373" s="363">
        <v>5</v>
      </c>
      <c r="B373" s="534" t="s">
        <v>991</v>
      </c>
      <c r="C373" s="270"/>
      <c r="D373" s="270"/>
      <c r="E373" s="270" t="s">
        <v>989</v>
      </c>
      <c r="F373" s="365"/>
      <c r="G373" s="453"/>
      <c r="H373" s="270"/>
      <c r="I373" s="499" t="s">
        <v>325</v>
      </c>
      <c r="J373" s="400">
        <v>62500</v>
      </c>
      <c r="K373" s="400">
        <v>11500</v>
      </c>
      <c r="L373" s="290"/>
      <c r="M373" s="290"/>
      <c r="N373" s="290"/>
      <c r="O373" s="290"/>
      <c r="P373" s="290"/>
      <c r="Q373" s="290"/>
      <c r="R373" s="290">
        <f>+S373+35100</f>
        <v>44100</v>
      </c>
      <c r="S373" s="290">
        <v>9000</v>
      </c>
      <c r="T373" s="290">
        <v>4180</v>
      </c>
      <c r="U373" s="290">
        <v>3329</v>
      </c>
      <c r="V373" s="372">
        <f t="shared" si="187"/>
        <v>79.641148325358856</v>
      </c>
      <c r="W373" s="290">
        <f t="shared" si="213"/>
        <v>4180</v>
      </c>
      <c r="X373" s="323">
        <f t="shared" si="188"/>
        <v>100</v>
      </c>
      <c r="Y373" s="374" t="s">
        <v>992</v>
      </c>
    </row>
    <row r="374" spans="1:26" ht="63" hidden="1" customHeight="1">
      <c r="A374" s="363">
        <v>6</v>
      </c>
      <c r="B374" s="394" t="s">
        <v>993</v>
      </c>
      <c r="C374" s="270"/>
      <c r="D374" s="270"/>
      <c r="E374" s="270" t="s">
        <v>994</v>
      </c>
      <c r="F374" s="365"/>
      <c r="G374" s="453"/>
      <c r="H374" s="329" t="s">
        <v>639</v>
      </c>
      <c r="I374" s="395" t="s">
        <v>995</v>
      </c>
      <c r="J374" s="400">
        <v>45000</v>
      </c>
      <c r="K374" s="400">
        <v>7000</v>
      </c>
      <c r="L374" s="290"/>
      <c r="M374" s="290"/>
      <c r="N374" s="290"/>
      <c r="O374" s="290"/>
      <c r="P374" s="290"/>
      <c r="Q374" s="290"/>
      <c r="R374" s="290">
        <v>7000</v>
      </c>
      <c r="S374" s="290">
        <v>6500</v>
      </c>
      <c r="T374" s="290">
        <v>2000</v>
      </c>
      <c r="U374" s="290"/>
      <c r="V374" s="372">
        <f t="shared" si="187"/>
        <v>0</v>
      </c>
      <c r="W374" s="290">
        <f t="shared" si="213"/>
        <v>2000</v>
      </c>
      <c r="X374" s="323">
        <f t="shared" si="188"/>
        <v>100</v>
      </c>
      <c r="Y374" s="374" t="s">
        <v>547</v>
      </c>
    </row>
    <row r="375" spans="1:26" s="362" customFormat="1" ht="25.5" hidden="1" customHeight="1">
      <c r="A375" s="489"/>
      <c r="B375" s="313" t="s">
        <v>92</v>
      </c>
      <c r="C375" s="436"/>
      <c r="D375" s="436"/>
      <c r="E375" s="436"/>
      <c r="F375" s="436"/>
      <c r="G375" s="436"/>
      <c r="H375" s="436"/>
      <c r="I375" s="360"/>
      <c r="J375" s="420"/>
      <c r="K375" s="420"/>
      <c r="L375" s="420"/>
      <c r="M375" s="420"/>
      <c r="N375" s="420"/>
      <c r="O375" s="420"/>
      <c r="P375" s="420"/>
      <c r="Q375" s="420"/>
      <c r="R375" s="420"/>
      <c r="S375" s="420"/>
      <c r="T375" s="420"/>
      <c r="U375" s="420"/>
      <c r="V375" s="372"/>
      <c r="W375" s="420"/>
      <c r="X375" s="323"/>
      <c r="Y375" s="360"/>
      <c r="Z375" s="361"/>
    </row>
    <row r="376" spans="1:26" s="362" customFormat="1" ht="45" hidden="1" customHeight="1">
      <c r="A376" s="392" t="s">
        <v>36</v>
      </c>
      <c r="B376" s="394" t="s">
        <v>996</v>
      </c>
      <c r="C376" s="365" t="s">
        <v>862</v>
      </c>
      <c r="D376" s="436"/>
      <c r="E376" s="270" t="s">
        <v>583</v>
      </c>
      <c r="F376" s="436"/>
      <c r="G376" s="436"/>
      <c r="H376" s="436"/>
      <c r="I376" s="360"/>
      <c r="J376" s="348">
        <f>+K376</f>
        <v>14500</v>
      </c>
      <c r="K376" s="348">
        <v>14500</v>
      </c>
      <c r="L376" s="420"/>
      <c r="M376" s="420"/>
      <c r="N376" s="420"/>
      <c r="O376" s="420"/>
      <c r="P376" s="420"/>
      <c r="Q376" s="420"/>
      <c r="R376" s="348">
        <f>+S376</f>
        <v>12753</v>
      </c>
      <c r="S376" s="348">
        <f>4548+8205</f>
        <v>12753</v>
      </c>
      <c r="T376" s="348">
        <v>200</v>
      </c>
      <c r="U376" s="348"/>
      <c r="V376" s="372">
        <f t="shared" ref="V376:V416" si="214">+U376/T376*100</f>
        <v>0</v>
      </c>
      <c r="W376" s="348">
        <f>+T376</f>
        <v>200</v>
      </c>
      <c r="X376" s="323">
        <f t="shared" ref="X376:X416" si="215">+W376/T376*100</f>
        <v>100</v>
      </c>
      <c r="Y376" s="340" t="s">
        <v>609</v>
      </c>
      <c r="Z376" s="361"/>
    </row>
    <row r="377" spans="1:26" s="362" customFormat="1" ht="34.5" hidden="1" customHeight="1">
      <c r="A377" s="392" t="s">
        <v>23</v>
      </c>
      <c r="B377" s="394" t="s">
        <v>997</v>
      </c>
      <c r="C377" s="365"/>
      <c r="D377" s="436"/>
      <c r="E377" s="270"/>
      <c r="F377" s="436"/>
      <c r="G377" s="436"/>
      <c r="H377" s="436"/>
      <c r="I377" s="360"/>
      <c r="J377" s="535">
        <f>K377</f>
        <v>3300</v>
      </c>
      <c r="K377" s="290">
        <v>3300</v>
      </c>
      <c r="L377" s="420"/>
      <c r="M377" s="420"/>
      <c r="N377" s="420"/>
      <c r="O377" s="420"/>
      <c r="P377" s="420"/>
      <c r="Q377" s="420"/>
      <c r="R377" s="348">
        <f>+S377</f>
        <v>3300</v>
      </c>
      <c r="S377" s="348">
        <v>3300</v>
      </c>
      <c r="T377" s="348">
        <v>100</v>
      </c>
      <c r="U377" s="348"/>
      <c r="V377" s="372">
        <f t="shared" si="214"/>
        <v>0</v>
      </c>
      <c r="W377" s="348">
        <f>+T377</f>
        <v>100</v>
      </c>
      <c r="X377" s="323">
        <f t="shared" si="215"/>
        <v>100</v>
      </c>
      <c r="Y377" s="340" t="s">
        <v>609</v>
      </c>
      <c r="Z377" s="361">
        <f>+T377</f>
        <v>100</v>
      </c>
    </row>
    <row r="378" spans="1:26" s="362" customFormat="1" ht="34.5" hidden="1" customHeight="1">
      <c r="A378" s="392" t="s">
        <v>281</v>
      </c>
      <c r="B378" s="534" t="s">
        <v>998</v>
      </c>
      <c r="C378" s="365"/>
      <c r="D378" s="436"/>
      <c r="E378" s="270"/>
      <c r="F378" s="436"/>
      <c r="G378" s="436"/>
      <c r="H378" s="436"/>
      <c r="I378" s="360"/>
      <c r="J378" s="535">
        <f>+K378</f>
        <v>10800</v>
      </c>
      <c r="K378" s="290">
        <v>10800</v>
      </c>
      <c r="L378" s="420"/>
      <c r="M378" s="420"/>
      <c r="N378" s="420"/>
      <c r="O378" s="420"/>
      <c r="P378" s="420"/>
      <c r="Q378" s="420"/>
      <c r="R378" s="348">
        <f>+S378</f>
        <v>10800</v>
      </c>
      <c r="S378" s="348">
        <v>10800</v>
      </c>
      <c r="T378" s="348">
        <v>100</v>
      </c>
      <c r="U378" s="348"/>
      <c r="V378" s="372">
        <f t="shared" si="214"/>
        <v>0</v>
      </c>
      <c r="W378" s="348">
        <f>+T378</f>
        <v>100</v>
      </c>
      <c r="X378" s="323">
        <f t="shared" si="215"/>
        <v>100</v>
      </c>
      <c r="Y378" s="340" t="s">
        <v>609</v>
      </c>
      <c r="Z378" s="361"/>
    </row>
    <row r="379" spans="1:26" s="362" customFormat="1" ht="54" hidden="1" customHeight="1">
      <c r="A379" s="392" t="s">
        <v>283</v>
      </c>
      <c r="B379" s="456" t="s">
        <v>999</v>
      </c>
      <c r="C379" s="365"/>
      <c r="D379" s="436"/>
      <c r="E379" s="270"/>
      <c r="F379" s="436"/>
      <c r="G379" s="436"/>
      <c r="H379" s="436"/>
      <c r="I379" s="360"/>
      <c r="J379" s="535">
        <f>K379</f>
        <v>13500</v>
      </c>
      <c r="K379" s="290">
        <v>13500</v>
      </c>
      <c r="L379" s="420"/>
      <c r="M379" s="420"/>
      <c r="N379" s="420"/>
      <c r="O379" s="420"/>
      <c r="P379" s="420"/>
      <c r="Q379" s="420"/>
      <c r="R379" s="348">
        <f>+S379</f>
        <v>13500</v>
      </c>
      <c r="S379" s="348">
        <v>13500</v>
      </c>
      <c r="T379" s="348">
        <v>100</v>
      </c>
      <c r="U379" s="348"/>
      <c r="V379" s="372">
        <f t="shared" si="214"/>
        <v>0</v>
      </c>
      <c r="W379" s="348">
        <f>+T379</f>
        <v>100</v>
      </c>
      <c r="X379" s="323">
        <f t="shared" si="215"/>
        <v>100</v>
      </c>
      <c r="Y379" s="340" t="s">
        <v>609</v>
      </c>
      <c r="Z379" s="361"/>
    </row>
    <row r="380" spans="1:26" s="344" customFormat="1" ht="33" hidden="1" customHeight="1">
      <c r="A380" s="314" t="s">
        <v>139</v>
      </c>
      <c r="B380" s="315" t="s">
        <v>490</v>
      </c>
      <c r="C380" s="306"/>
      <c r="D380" s="306"/>
      <c r="E380" s="306"/>
      <c r="F380" s="306"/>
      <c r="G380" s="306"/>
      <c r="H380" s="306"/>
      <c r="I380" s="308"/>
      <c r="J380" s="292">
        <f t="shared" ref="J380:S380" si="216">J381+J394</f>
        <v>1458879.8</v>
      </c>
      <c r="K380" s="292">
        <f t="shared" si="216"/>
        <v>124556.6</v>
      </c>
      <c r="L380" s="292">
        <f t="shared" si="216"/>
        <v>28363.69</v>
      </c>
      <c r="M380" s="292">
        <f t="shared" si="216"/>
        <v>4263</v>
      </c>
      <c r="N380" s="292">
        <f t="shared" si="216"/>
        <v>0</v>
      </c>
      <c r="O380" s="292">
        <f t="shared" si="216"/>
        <v>0</v>
      </c>
      <c r="P380" s="292" t="e">
        <f t="shared" si="216"/>
        <v>#REF!</v>
      </c>
      <c r="Q380" s="292" t="e">
        <f t="shared" si="216"/>
        <v>#REF!</v>
      </c>
      <c r="R380" s="292">
        <f t="shared" si="216"/>
        <v>804448.8</v>
      </c>
      <c r="S380" s="292">
        <f t="shared" si="216"/>
        <v>70125</v>
      </c>
      <c r="T380" s="292" t="e">
        <f>T381+T394</f>
        <v>#REF!</v>
      </c>
      <c r="U380" s="292">
        <f t="shared" ref="U380" si="217">U381+U394</f>
        <v>4009</v>
      </c>
      <c r="V380" s="323" t="e">
        <f t="shared" si="214"/>
        <v>#REF!</v>
      </c>
      <c r="W380" s="292" t="e">
        <f t="shared" ref="W380" si="218">W381+W394</f>
        <v>#REF!</v>
      </c>
      <c r="X380" s="323" t="e">
        <f t="shared" si="215"/>
        <v>#REF!</v>
      </c>
      <c r="Y380" s="536"/>
      <c r="Z380" s="309"/>
    </row>
    <row r="381" spans="1:26" s="309" customFormat="1" ht="27.75" hidden="1" customHeight="1">
      <c r="A381" s="537" t="s">
        <v>1000</v>
      </c>
      <c r="B381" s="538" t="s">
        <v>1001</v>
      </c>
      <c r="C381" s="306"/>
      <c r="D381" s="306"/>
      <c r="E381" s="306"/>
      <c r="F381" s="306"/>
      <c r="G381" s="306"/>
      <c r="H381" s="306"/>
      <c r="I381" s="294"/>
      <c r="J381" s="292">
        <f t="shared" ref="J381:S381" si="219">J382+J387+J388+J391</f>
        <v>1205524</v>
      </c>
      <c r="K381" s="292">
        <f t="shared" si="219"/>
        <v>83652</v>
      </c>
      <c r="L381" s="292">
        <f t="shared" si="219"/>
        <v>0</v>
      </c>
      <c r="M381" s="292">
        <f t="shared" si="219"/>
        <v>0</v>
      </c>
      <c r="N381" s="292">
        <f t="shared" si="219"/>
        <v>0</v>
      </c>
      <c r="O381" s="292">
        <f t="shared" si="219"/>
        <v>0</v>
      </c>
      <c r="P381" s="292" t="e">
        <f t="shared" si="219"/>
        <v>#REF!</v>
      </c>
      <c r="Q381" s="292" t="e">
        <f t="shared" si="219"/>
        <v>#REF!</v>
      </c>
      <c r="R381" s="292">
        <f t="shared" si="219"/>
        <v>632356</v>
      </c>
      <c r="S381" s="292">
        <f t="shared" si="219"/>
        <v>53388</v>
      </c>
      <c r="T381" s="292" t="e">
        <f>T382+T387+T388+T391</f>
        <v>#REF!</v>
      </c>
      <c r="U381" s="292">
        <f t="shared" ref="U381" si="220">U382+U387+U388+U391</f>
        <v>2009</v>
      </c>
      <c r="V381" s="323" t="e">
        <f t="shared" si="214"/>
        <v>#REF!</v>
      </c>
      <c r="W381" s="292" t="e">
        <f t="shared" ref="W381" si="221">W382+W387+W388+W391</f>
        <v>#REF!</v>
      </c>
      <c r="X381" s="323" t="e">
        <f t="shared" si="215"/>
        <v>#REF!</v>
      </c>
      <c r="Y381" s="373"/>
    </row>
    <row r="382" spans="1:26" s="309" customFormat="1" ht="27.75" hidden="1" customHeight="1">
      <c r="A382" s="539" t="s">
        <v>1002</v>
      </c>
      <c r="B382" s="540" t="s">
        <v>1003</v>
      </c>
      <c r="C382" s="306"/>
      <c r="D382" s="306"/>
      <c r="E382" s="306"/>
      <c r="F382" s="306"/>
      <c r="G382" s="306"/>
      <c r="H382" s="306"/>
      <c r="I382" s="294"/>
      <c r="J382" s="292">
        <f>+J383+J385</f>
        <v>686083</v>
      </c>
      <c r="K382" s="292">
        <f t="shared" ref="K382:S382" si="222">+K383+K385</f>
        <v>13163</v>
      </c>
      <c r="L382" s="292">
        <f t="shared" si="222"/>
        <v>0</v>
      </c>
      <c r="M382" s="292">
        <f t="shared" si="222"/>
        <v>0</v>
      </c>
      <c r="N382" s="292">
        <f t="shared" si="222"/>
        <v>0</v>
      </c>
      <c r="O382" s="292">
        <f t="shared" si="222"/>
        <v>0</v>
      </c>
      <c r="P382" s="292" t="e">
        <f t="shared" si="222"/>
        <v>#REF!</v>
      </c>
      <c r="Q382" s="292" t="e">
        <f t="shared" si="222"/>
        <v>#REF!</v>
      </c>
      <c r="R382" s="292">
        <f t="shared" si="222"/>
        <v>82215</v>
      </c>
      <c r="S382" s="292">
        <f t="shared" si="222"/>
        <v>13079</v>
      </c>
      <c r="T382" s="292" t="e">
        <f>+T383+T385</f>
        <v>#REF!</v>
      </c>
      <c r="U382" s="292">
        <f t="shared" ref="U382" si="223">+U383+U385</f>
        <v>626</v>
      </c>
      <c r="V382" s="372" t="e">
        <f t="shared" si="214"/>
        <v>#REF!</v>
      </c>
      <c r="W382" s="292" t="e">
        <f t="shared" ref="W382" si="224">+W383+W385</f>
        <v>#REF!</v>
      </c>
      <c r="X382" s="323" t="e">
        <f t="shared" si="215"/>
        <v>#REF!</v>
      </c>
      <c r="Y382" s="537"/>
    </row>
    <row r="383" spans="1:26" s="362" customFormat="1" ht="30.2" hidden="1" customHeight="1">
      <c r="A383" s="541"/>
      <c r="B383" s="313" t="s">
        <v>1004</v>
      </c>
      <c r="C383" s="359"/>
      <c r="D383" s="359"/>
      <c r="E383" s="359"/>
      <c r="F383" s="359"/>
      <c r="G383" s="359"/>
      <c r="H383" s="359"/>
      <c r="I383" s="511"/>
      <c r="J383" s="401">
        <f>J384</f>
        <v>206256</v>
      </c>
      <c r="K383" s="401">
        <f t="shared" ref="K383:U383" si="225">K384</f>
        <v>4579</v>
      </c>
      <c r="L383" s="401">
        <f t="shared" si="225"/>
        <v>0</v>
      </c>
      <c r="M383" s="401">
        <f t="shared" si="225"/>
        <v>0</v>
      </c>
      <c r="N383" s="401">
        <f t="shared" si="225"/>
        <v>0</v>
      </c>
      <c r="O383" s="401">
        <f t="shared" si="225"/>
        <v>0</v>
      </c>
      <c r="P383" s="401">
        <f t="shared" si="225"/>
        <v>0</v>
      </c>
      <c r="Q383" s="401">
        <f t="shared" si="225"/>
        <v>0</v>
      </c>
      <c r="R383" s="401">
        <f t="shared" si="225"/>
        <v>4579</v>
      </c>
      <c r="S383" s="401">
        <f t="shared" si="225"/>
        <v>4579</v>
      </c>
      <c r="T383" s="401">
        <f t="shared" si="225"/>
        <v>1200</v>
      </c>
      <c r="U383" s="401">
        <f t="shared" si="225"/>
        <v>626</v>
      </c>
      <c r="V383" s="372">
        <f t="shared" si="214"/>
        <v>52.166666666666664</v>
      </c>
      <c r="W383" s="401">
        <f t="shared" ref="W383" si="226">W384</f>
        <v>1200</v>
      </c>
      <c r="X383" s="323">
        <f t="shared" si="215"/>
        <v>100</v>
      </c>
      <c r="Y383" s="542"/>
      <c r="Z383" s="361"/>
    </row>
    <row r="384" spans="1:26" s="369" customFormat="1" ht="62.45" hidden="1" customHeight="1">
      <c r="A384" s="543">
        <v>1</v>
      </c>
      <c r="B384" s="544" t="s">
        <v>1005</v>
      </c>
      <c r="C384" s="270" t="s">
        <v>1006</v>
      </c>
      <c r="D384" s="270"/>
      <c r="E384" s="270"/>
      <c r="F384" s="270"/>
      <c r="G384" s="270"/>
      <c r="H384" s="270"/>
      <c r="I384" s="545" t="s">
        <v>1007</v>
      </c>
      <c r="J384" s="475">
        <v>206256</v>
      </c>
      <c r="K384" s="475">
        <f>3379+1200</f>
        <v>4579</v>
      </c>
      <c r="L384" s="290"/>
      <c r="M384" s="290"/>
      <c r="N384" s="290"/>
      <c r="O384" s="290"/>
      <c r="P384" s="290"/>
      <c r="Q384" s="290"/>
      <c r="R384" s="290">
        <f>+S384</f>
        <v>4579</v>
      </c>
      <c r="S384" s="290">
        <v>4579</v>
      </c>
      <c r="T384" s="290">
        <v>1200</v>
      </c>
      <c r="U384" s="290">
        <v>626</v>
      </c>
      <c r="V384" s="372">
        <f t="shared" si="214"/>
        <v>52.166666666666664</v>
      </c>
      <c r="W384" s="290">
        <f>+T384</f>
        <v>1200</v>
      </c>
      <c r="X384" s="323">
        <f t="shared" si="215"/>
        <v>100</v>
      </c>
      <c r="Y384" s="546" t="s">
        <v>1008</v>
      </c>
      <c r="Z384" s="274"/>
    </row>
    <row r="385" spans="1:26" s="362" customFormat="1" ht="36.75" hidden="1" customHeight="1">
      <c r="A385" s="547"/>
      <c r="B385" s="313" t="s">
        <v>531</v>
      </c>
      <c r="C385" s="359"/>
      <c r="D385" s="359"/>
      <c r="E385" s="359"/>
      <c r="F385" s="359"/>
      <c r="G385" s="359"/>
      <c r="H385" s="359"/>
      <c r="I385" s="511"/>
      <c r="J385" s="401">
        <f>J386</f>
        <v>479827</v>
      </c>
      <c r="K385" s="401">
        <f t="shared" ref="K385:U385" si="227">K386</f>
        <v>8584</v>
      </c>
      <c r="L385" s="401">
        <f t="shared" si="227"/>
        <v>0</v>
      </c>
      <c r="M385" s="401">
        <f t="shared" si="227"/>
        <v>0</v>
      </c>
      <c r="N385" s="401">
        <f t="shared" si="227"/>
        <v>0</v>
      </c>
      <c r="O385" s="401">
        <f t="shared" si="227"/>
        <v>0</v>
      </c>
      <c r="P385" s="401" t="e">
        <f t="shared" si="227"/>
        <v>#REF!</v>
      </c>
      <c r="Q385" s="401" t="e">
        <f t="shared" si="227"/>
        <v>#REF!</v>
      </c>
      <c r="R385" s="401">
        <f t="shared" si="227"/>
        <v>77636</v>
      </c>
      <c r="S385" s="401">
        <f t="shared" si="227"/>
        <v>8500</v>
      </c>
      <c r="T385" s="401" t="e">
        <f t="shared" si="227"/>
        <v>#REF!</v>
      </c>
      <c r="U385" s="401">
        <f t="shared" si="227"/>
        <v>0</v>
      </c>
      <c r="V385" s="372" t="e">
        <f t="shared" si="214"/>
        <v>#REF!</v>
      </c>
      <c r="W385" s="401" t="e">
        <f t="shared" ref="W385" si="228">W386</f>
        <v>#REF!</v>
      </c>
      <c r="X385" s="323" t="e">
        <f t="shared" si="215"/>
        <v>#REF!</v>
      </c>
      <c r="Y385" s="542"/>
      <c r="Z385" s="361"/>
    </row>
    <row r="386" spans="1:26" s="369" customFormat="1" ht="46.5" hidden="1" customHeight="1">
      <c r="A386" s="548">
        <v>1</v>
      </c>
      <c r="B386" s="549" t="s">
        <v>291</v>
      </c>
      <c r="C386" s="270" t="s">
        <v>862</v>
      </c>
      <c r="D386" s="270"/>
      <c r="E386" s="270"/>
      <c r="F386" s="270"/>
      <c r="G386" s="270"/>
      <c r="H386" s="270"/>
      <c r="I386" s="453" t="s">
        <v>292</v>
      </c>
      <c r="J386" s="550">
        <v>479827</v>
      </c>
      <c r="K386" s="475">
        <v>8584</v>
      </c>
      <c r="L386" s="290">
        <v>0</v>
      </c>
      <c r="M386" s="290">
        <v>0</v>
      </c>
      <c r="N386" s="290"/>
      <c r="O386" s="290"/>
      <c r="P386" s="290" t="e">
        <f>L386+#REF!</f>
        <v>#REF!</v>
      </c>
      <c r="Q386" s="290" t="e">
        <f>M386+#REF!</f>
        <v>#REF!</v>
      </c>
      <c r="R386" s="290">
        <v>77636</v>
      </c>
      <c r="S386" s="290">
        <v>8500</v>
      </c>
      <c r="T386" s="290" t="e">
        <f>S386-#REF!</f>
        <v>#REF!</v>
      </c>
      <c r="U386" s="290"/>
      <c r="V386" s="372" t="e">
        <f t="shared" si="214"/>
        <v>#REF!</v>
      </c>
      <c r="W386" s="290" t="e">
        <f>+T386</f>
        <v>#REF!</v>
      </c>
      <c r="X386" s="323" t="e">
        <f t="shared" si="215"/>
        <v>#REF!</v>
      </c>
      <c r="Y386" s="345"/>
      <c r="Z386" s="274"/>
    </row>
    <row r="387" spans="1:26" s="309" customFormat="1" ht="36" hidden="1" customHeight="1">
      <c r="A387" s="551" t="s">
        <v>17</v>
      </c>
      <c r="B387" s="552" t="s">
        <v>1009</v>
      </c>
      <c r="C387" s="306"/>
      <c r="D387" s="306"/>
      <c r="E387" s="306"/>
      <c r="F387" s="306"/>
      <c r="G387" s="306"/>
      <c r="H387" s="306"/>
      <c r="I387" s="308"/>
      <c r="J387" s="319">
        <v>282000</v>
      </c>
      <c r="K387" s="292">
        <v>55000</v>
      </c>
      <c r="L387" s="292"/>
      <c r="M387" s="292"/>
      <c r="N387" s="292"/>
      <c r="O387" s="292"/>
      <c r="P387" s="290" t="e">
        <f>L387+#REF!</f>
        <v>#REF!</v>
      </c>
      <c r="Q387" s="290" t="e">
        <f>M387+#REF!</f>
        <v>#REF!</v>
      </c>
      <c r="R387" s="292">
        <v>282000</v>
      </c>
      <c r="S387" s="292">
        <v>3800</v>
      </c>
      <c r="T387" s="553">
        <v>3800</v>
      </c>
      <c r="U387" s="553"/>
      <c r="V387" s="372">
        <f t="shared" si="214"/>
        <v>0</v>
      </c>
      <c r="W387" s="553"/>
      <c r="X387" s="323">
        <f t="shared" si="215"/>
        <v>0</v>
      </c>
      <c r="Y387" s="554" t="s">
        <v>519</v>
      </c>
    </row>
    <row r="388" spans="1:26" s="344" customFormat="1" ht="36" hidden="1" customHeight="1">
      <c r="A388" s="551" t="s">
        <v>120</v>
      </c>
      <c r="B388" s="552" t="s">
        <v>1010</v>
      </c>
      <c r="C388" s="306"/>
      <c r="D388" s="306"/>
      <c r="E388" s="306"/>
      <c r="F388" s="306"/>
      <c r="G388" s="306"/>
      <c r="H388" s="306"/>
      <c r="I388" s="308"/>
      <c r="J388" s="319">
        <f>J389+J390</f>
        <v>237441</v>
      </c>
      <c r="K388" s="319">
        <f t="shared" ref="K388:U388" si="229">K389+K390</f>
        <v>15489</v>
      </c>
      <c r="L388" s="319">
        <f t="shared" si="229"/>
        <v>0</v>
      </c>
      <c r="M388" s="319">
        <f t="shared" si="229"/>
        <v>0</v>
      </c>
      <c r="N388" s="319">
        <f t="shared" si="229"/>
        <v>0</v>
      </c>
      <c r="O388" s="319">
        <f t="shared" si="229"/>
        <v>0</v>
      </c>
      <c r="P388" s="319" t="e">
        <f t="shared" si="229"/>
        <v>#REF!</v>
      </c>
      <c r="Q388" s="319" t="e">
        <f t="shared" si="229"/>
        <v>#REF!</v>
      </c>
      <c r="R388" s="319">
        <f t="shared" si="229"/>
        <v>248141</v>
      </c>
      <c r="S388" s="319">
        <f t="shared" si="229"/>
        <v>16509</v>
      </c>
      <c r="T388" s="319" t="e">
        <f t="shared" si="229"/>
        <v>#REF!</v>
      </c>
      <c r="U388" s="319">
        <f t="shared" si="229"/>
        <v>1383</v>
      </c>
      <c r="V388" s="372" t="e">
        <f t="shared" si="214"/>
        <v>#REF!</v>
      </c>
      <c r="W388" s="319" t="e">
        <f t="shared" ref="W388" si="230">W389+W390</f>
        <v>#REF!</v>
      </c>
      <c r="X388" s="323" t="e">
        <f t="shared" si="215"/>
        <v>#REF!</v>
      </c>
      <c r="Y388" s="554"/>
      <c r="Z388" s="309"/>
    </row>
    <row r="389" spans="1:26" ht="45.75" hidden="1" customHeight="1">
      <c r="A389" s="555">
        <v>1</v>
      </c>
      <c r="B389" s="556" t="s">
        <v>1011</v>
      </c>
      <c r="C389" s="329"/>
      <c r="D389" s="329"/>
      <c r="E389" s="329"/>
      <c r="F389" s="329"/>
      <c r="G389" s="329"/>
      <c r="H389" s="329"/>
      <c r="I389" s="330"/>
      <c r="J389" s="349">
        <v>237441</v>
      </c>
      <c r="K389" s="331">
        <v>15489</v>
      </c>
      <c r="L389" s="331"/>
      <c r="M389" s="331"/>
      <c r="N389" s="331"/>
      <c r="O389" s="331"/>
      <c r="P389" s="331" t="e">
        <f>L389+#REF!</f>
        <v>#REF!</v>
      </c>
      <c r="Q389" s="331" t="e">
        <f>M389+#REF!</f>
        <v>#REF!</v>
      </c>
      <c r="R389" s="331">
        <v>237441</v>
      </c>
      <c r="S389" s="331">
        <v>15489</v>
      </c>
      <c r="T389" s="290" t="e">
        <f>S389-#REF!</f>
        <v>#REF!</v>
      </c>
      <c r="U389" s="557">
        <v>679</v>
      </c>
      <c r="V389" s="372" t="e">
        <f t="shared" si="214"/>
        <v>#REF!</v>
      </c>
      <c r="W389" s="557" t="e">
        <f>+T389</f>
        <v>#REF!</v>
      </c>
      <c r="X389" s="323" t="e">
        <f t="shared" si="215"/>
        <v>#REF!</v>
      </c>
      <c r="Y389" s="558"/>
    </row>
    <row r="390" spans="1:26" s="309" customFormat="1" ht="45.75" hidden="1" customHeight="1">
      <c r="A390" s="555">
        <v>2</v>
      </c>
      <c r="B390" s="556" t="s">
        <v>1012</v>
      </c>
      <c r="C390" s="306"/>
      <c r="D390" s="306"/>
      <c r="E390" s="306"/>
      <c r="F390" s="306"/>
      <c r="G390" s="306"/>
      <c r="H390" s="306"/>
      <c r="I390" s="308"/>
      <c r="J390" s="319"/>
      <c r="K390" s="292"/>
      <c r="L390" s="292"/>
      <c r="M390" s="292"/>
      <c r="N390" s="292"/>
      <c r="O390" s="292"/>
      <c r="P390" s="290"/>
      <c r="Q390" s="290"/>
      <c r="R390" s="331">
        <v>10700</v>
      </c>
      <c r="S390" s="331">
        <v>1020</v>
      </c>
      <c r="T390" s="290">
        <v>1020</v>
      </c>
      <c r="U390" s="557">
        <v>704</v>
      </c>
      <c r="V390" s="372">
        <f t="shared" si="214"/>
        <v>69.019607843137251</v>
      </c>
      <c r="W390" s="557">
        <f>+T390</f>
        <v>1020</v>
      </c>
      <c r="X390" s="323">
        <f t="shared" si="215"/>
        <v>100</v>
      </c>
      <c r="Y390" s="554"/>
    </row>
    <row r="391" spans="1:26" s="344" customFormat="1" ht="78" hidden="1" customHeight="1">
      <c r="A391" s="551" t="s">
        <v>122</v>
      </c>
      <c r="B391" s="559" t="s">
        <v>1013</v>
      </c>
      <c r="C391" s="306"/>
      <c r="D391" s="306"/>
      <c r="E391" s="306"/>
      <c r="F391" s="306"/>
      <c r="G391" s="306"/>
      <c r="H391" s="306"/>
      <c r="I391" s="308"/>
      <c r="J391" s="319"/>
      <c r="K391" s="292"/>
      <c r="L391" s="292"/>
      <c r="M391" s="292"/>
      <c r="N391" s="292"/>
      <c r="O391" s="292"/>
      <c r="P391" s="292"/>
      <c r="Q391" s="292"/>
      <c r="R391" s="292">
        <f>S391</f>
        <v>20000</v>
      </c>
      <c r="S391" s="292">
        <v>20000</v>
      </c>
      <c r="T391" s="292">
        <f>+T392+T393</f>
        <v>17000</v>
      </c>
      <c r="U391" s="292">
        <f t="shared" ref="U391" si="231">+U392+U393</f>
        <v>0</v>
      </c>
      <c r="V391" s="372">
        <f t="shared" si="214"/>
        <v>0</v>
      </c>
      <c r="W391" s="292">
        <f t="shared" ref="W391" si="232">+W392+W393</f>
        <v>17000</v>
      </c>
      <c r="X391" s="323">
        <f t="shared" si="215"/>
        <v>100</v>
      </c>
      <c r="Y391" s="554"/>
      <c r="Z391" s="309"/>
    </row>
    <row r="392" spans="1:26" s="344" customFormat="1" ht="44.45" hidden="1" customHeight="1">
      <c r="A392" s="551"/>
      <c r="B392" s="560" t="s">
        <v>1014</v>
      </c>
      <c r="C392" s="306"/>
      <c r="D392" s="306"/>
      <c r="E392" s="306"/>
      <c r="F392" s="306"/>
      <c r="G392" s="306"/>
      <c r="H392" s="306"/>
      <c r="I392" s="561" t="s">
        <v>1015</v>
      </c>
      <c r="J392" s="431">
        <v>191091.928548</v>
      </c>
      <c r="K392" s="431">
        <v>191091.928548</v>
      </c>
      <c r="L392" s="292"/>
      <c r="M392" s="292"/>
      <c r="N392" s="292"/>
      <c r="O392" s="292"/>
      <c r="P392" s="292"/>
      <c r="Q392" s="292"/>
      <c r="R392" s="292"/>
      <c r="S392" s="290"/>
      <c r="T392" s="290">
        <v>11466</v>
      </c>
      <c r="U392" s="557"/>
      <c r="V392" s="372">
        <f t="shared" si="214"/>
        <v>0</v>
      </c>
      <c r="W392" s="557">
        <f>+T392</f>
        <v>11466</v>
      </c>
      <c r="X392" s="323">
        <f t="shared" si="215"/>
        <v>100</v>
      </c>
      <c r="Y392" s="554"/>
      <c r="Z392" s="309"/>
    </row>
    <row r="393" spans="1:26" s="344" customFormat="1" ht="48.2" hidden="1" customHeight="1">
      <c r="A393" s="551"/>
      <c r="B393" s="562" t="s">
        <v>299</v>
      </c>
      <c r="C393" s="306"/>
      <c r="D393" s="306"/>
      <c r="E393" s="306"/>
      <c r="F393" s="306"/>
      <c r="G393" s="306"/>
      <c r="H393" s="306"/>
      <c r="I393" s="417" t="s">
        <v>952</v>
      </c>
      <c r="J393" s="418">
        <v>841000</v>
      </c>
      <c r="K393" s="418">
        <v>126150</v>
      </c>
      <c r="L393" s="292"/>
      <c r="M393" s="292"/>
      <c r="N393" s="292"/>
      <c r="O393" s="292"/>
      <c r="P393" s="292"/>
      <c r="Q393" s="292"/>
      <c r="R393" s="292"/>
      <c r="S393" s="290"/>
      <c r="T393" s="290">
        <v>5534</v>
      </c>
      <c r="U393" s="557"/>
      <c r="V393" s="372">
        <f t="shared" si="214"/>
        <v>0</v>
      </c>
      <c r="W393" s="557">
        <f>+T393</f>
        <v>5534</v>
      </c>
      <c r="X393" s="323">
        <f t="shared" si="215"/>
        <v>100</v>
      </c>
      <c r="Y393" s="554"/>
      <c r="Z393" s="309"/>
    </row>
    <row r="394" spans="1:26" s="309" customFormat="1" ht="40.700000000000003" hidden="1" customHeight="1">
      <c r="A394" s="563" t="s">
        <v>1016</v>
      </c>
      <c r="B394" s="564" t="s">
        <v>1017</v>
      </c>
      <c r="C394" s="306"/>
      <c r="D394" s="306"/>
      <c r="E394" s="306"/>
      <c r="F394" s="306"/>
      <c r="G394" s="306"/>
      <c r="H394" s="306"/>
      <c r="I394" s="308"/>
      <c r="J394" s="292">
        <f>J395+J396</f>
        <v>253355.8</v>
      </c>
      <c r="K394" s="292">
        <f t="shared" ref="K394:S394" si="233">K395+K396</f>
        <v>40904.6</v>
      </c>
      <c r="L394" s="292">
        <f t="shared" si="233"/>
        <v>28363.69</v>
      </c>
      <c r="M394" s="292">
        <f t="shared" si="233"/>
        <v>4263</v>
      </c>
      <c r="N394" s="292">
        <f t="shared" si="233"/>
        <v>0</v>
      </c>
      <c r="O394" s="292">
        <f t="shared" si="233"/>
        <v>0</v>
      </c>
      <c r="P394" s="292" t="e">
        <f t="shared" si="233"/>
        <v>#REF!</v>
      </c>
      <c r="Q394" s="292" t="e">
        <f t="shared" si="233"/>
        <v>#REF!</v>
      </c>
      <c r="R394" s="292">
        <f t="shared" si="233"/>
        <v>172092.79999999999</v>
      </c>
      <c r="S394" s="292">
        <f t="shared" si="233"/>
        <v>16737</v>
      </c>
      <c r="T394" s="292" t="e">
        <f>T395+T396</f>
        <v>#REF!</v>
      </c>
      <c r="U394" s="292">
        <f t="shared" ref="U394" si="234">U395+U396</f>
        <v>2000</v>
      </c>
      <c r="V394" s="323" t="e">
        <f t="shared" si="214"/>
        <v>#REF!</v>
      </c>
      <c r="W394" s="292" t="e">
        <f t="shared" ref="W394" si="235">W395+W396</f>
        <v>#REF!</v>
      </c>
      <c r="X394" s="323" t="e">
        <f t="shared" si="215"/>
        <v>#REF!</v>
      </c>
      <c r="Y394" s="537"/>
    </row>
    <row r="395" spans="1:26" s="344" customFormat="1" ht="36.75" hidden="1" customHeight="1">
      <c r="A395" s="537" t="s">
        <v>12</v>
      </c>
      <c r="B395" s="565" t="s">
        <v>1018</v>
      </c>
      <c r="C395" s="306"/>
      <c r="D395" s="306"/>
      <c r="E395" s="306"/>
      <c r="F395" s="306"/>
      <c r="G395" s="306"/>
      <c r="H395" s="306"/>
      <c r="I395" s="308" t="s">
        <v>1019</v>
      </c>
      <c r="J395" s="292">
        <v>86000</v>
      </c>
      <c r="K395" s="292">
        <v>4737</v>
      </c>
      <c r="L395" s="292">
        <v>28363.69</v>
      </c>
      <c r="M395" s="292">
        <v>4263</v>
      </c>
      <c r="N395" s="292"/>
      <c r="O395" s="292"/>
      <c r="P395" s="292" t="e">
        <f>L395+#REF!</f>
        <v>#REF!</v>
      </c>
      <c r="Q395" s="292" t="e">
        <f>M395+#REF!</f>
        <v>#REF!</v>
      </c>
      <c r="R395" s="292">
        <v>4737</v>
      </c>
      <c r="S395" s="292">
        <v>4737</v>
      </c>
      <c r="T395" s="292" t="e">
        <f>S395-#REF!</f>
        <v>#REF!</v>
      </c>
      <c r="U395" s="292"/>
      <c r="V395" s="372" t="e">
        <f t="shared" si="214"/>
        <v>#REF!</v>
      </c>
      <c r="W395" s="292"/>
      <c r="X395" s="323" t="e">
        <f t="shared" si="215"/>
        <v>#REF!</v>
      </c>
      <c r="Y395" s="554" t="s">
        <v>519</v>
      </c>
      <c r="Z395" s="309"/>
    </row>
    <row r="396" spans="1:26" s="309" customFormat="1" ht="54.75" hidden="1" customHeight="1">
      <c r="A396" s="410" t="s">
        <v>17</v>
      </c>
      <c r="B396" s="559" t="s">
        <v>1014</v>
      </c>
      <c r="C396" s="306"/>
      <c r="D396" s="306"/>
      <c r="E396" s="306"/>
      <c r="F396" s="306"/>
      <c r="G396" s="306"/>
      <c r="H396" s="306"/>
      <c r="I396" s="330" t="s">
        <v>1020</v>
      </c>
      <c r="J396" s="292">
        <f>J398</f>
        <v>167355.79999999999</v>
      </c>
      <c r="K396" s="292">
        <f t="shared" ref="K396:U396" si="236">K398</f>
        <v>36167.599999999999</v>
      </c>
      <c r="L396" s="292">
        <f t="shared" si="236"/>
        <v>0</v>
      </c>
      <c r="M396" s="292">
        <f t="shared" si="236"/>
        <v>0</v>
      </c>
      <c r="N396" s="292">
        <f t="shared" si="236"/>
        <v>0</v>
      </c>
      <c r="O396" s="292">
        <f t="shared" si="236"/>
        <v>0</v>
      </c>
      <c r="P396" s="292">
        <f t="shared" si="236"/>
        <v>0</v>
      </c>
      <c r="Q396" s="292">
        <f t="shared" si="236"/>
        <v>0</v>
      </c>
      <c r="R396" s="292">
        <f t="shared" si="236"/>
        <v>167355.79999999999</v>
      </c>
      <c r="S396" s="292">
        <f t="shared" si="236"/>
        <v>12000</v>
      </c>
      <c r="T396" s="292" t="e">
        <f t="shared" si="236"/>
        <v>#REF!</v>
      </c>
      <c r="U396" s="292">
        <f t="shared" si="236"/>
        <v>2000</v>
      </c>
      <c r="V396" s="372" t="e">
        <f t="shared" si="214"/>
        <v>#REF!</v>
      </c>
      <c r="W396" s="292" t="e">
        <f t="shared" ref="W396" si="237">W398</f>
        <v>#REF!</v>
      </c>
      <c r="X396" s="323" t="e">
        <f t="shared" si="215"/>
        <v>#REF!</v>
      </c>
      <c r="Y396" s="537"/>
    </row>
    <row r="397" spans="1:26" s="369" customFormat="1" ht="57.2" hidden="1" customHeight="1">
      <c r="A397" s="407">
        <v>1</v>
      </c>
      <c r="B397" s="566" t="s">
        <v>1021</v>
      </c>
      <c r="C397" s="270" t="s">
        <v>557</v>
      </c>
      <c r="D397" s="270"/>
      <c r="E397" s="270"/>
      <c r="F397" s="270"/>
      <c r="G397" s="270"/>
      <c r="H397" s="270"/>
      <c r="I397" s="340" t="s">
        <v>1022</v>
      </c>
      <c r="J397" s="290">
        <v>7344.1483879999996</v>
      </c>
      <c r="K397" s="290">
        <v>1365.4723489999999</v>
      </c>
      <c r="L397" s="290"/>
      <c r="M397" s="290"/>
      <c r="N397" s="290"/>
      <c r="O397" s="290"/>
      <c r="P397" s="290" t="e">
        <f>L397+#REF!</f>
        <v>#REF!</v>
      </c>
      <c r="Q397" s="290" t="e">
        <f>M397+#REF!</f>
        <v>#REF!</v>
      </c>
      <c r="R397" s="290">
        <v>7344.1483879999996</v>
      </c>
      <c r="S397" s="290">
        <v>1365.4723489999999</v>
      </c>
      <c r="T397" s="290"/>
      <c r="U397" s="290"/>
      <c r="V397" s="372" t="e">
        <f t="shared" si="214"/>
        <v>#DIV/0!</v>
      </c>
      <c r="W397" s="290"/>
      <c r="X397" s="323" t="e">
        <f t="shared" si="215"/>
        <v>#DIV/0!</v>
      </c>
      <c r="Y397" s="345"/>
      <c r="Z397" s="274"/>
    </row>
    <row r="398" spans="1:26" s="369" customFormat="1" ht="45.75" hidden="1" customHeight="1">
      <c r="A398" s="407">
        <v>1</v>
      </c>
      <c r="B398" s="566" t="s">
        <v>1023</v>
      </c>
      <c r="C398" s="270"/>
      <c r="D398" s="270"/>
      <c r="E398" s="270" t="s">
        <v>1024</v>
      </c>
      <c r="F398" s="270"/>
      <c r="G398" s="270"/>
      <c r="H398" s="270" t="s">
        <v>397</v>
      </c>
      <c r="I398" s="340" t="s">
        <v>1025</v>
      </c>
      <c r="J398" s="290">
        <v>167355.79999999999</v>
      </c>
      <c r="K398" s="290">
        <v>36167.599999999999</v>
      </c>
      <c r="L398" s="290"/>
      <c r="M398" s="290"/>
      <c r="N398" s="290"/>
      <c r="O398" s="290"/>
      <c r="P398" s="290"/>
      <c r="Q398" s="290"/>
      <c r="R398" s="290">
        <f>J398</f>
        <v>167355.79999999999</v>
      </c>
      <c r="S398" s="290">
        <v>12000</v>
      </c>
      <c r="T398" s="290" t="e">
        <f>S398-#REF!</f>
        <v>#REF!</v>
      </c>
      <c r="U398" s="290">
        <v>2000</v>
      </c>
      <c r="V398" s="372" t="e">
        <f t="shared" si="214"/>
        <v>#REF!</v>
      </c>
      <c r="W398" s="290" t="e">
        <f>+T398</f>
        <v>#REF!</v>
      </c>
      <c r="X398" s="323" t="e">
        <f t="shared" si="215"/>
        <v>#REF!</v>
      </c>
      <c r="Y398" s="345"/>
      <c r="Z398" s="274"/>
    </row>
    <row r="399" spans="1:26" s="344" customFormat="1" ht="39.75" hidden="1" customHeight="1">
      <c r="A399" s="317" t="s">
        <v>143</v>
      </c>
      <c r="B399" s="320" t="s">
        <v>492</v>
      </c>
      <c r="C399" s="306"/>
      <c r="D399" s="306"/>
      <c r="E399" s="306"/>
      <c r="F399" s="306"/>
      <c r="G399" s="306"/>
      <c r="H399" s="306"/>
      <c r="I399" s="308"/>
      <c r="J399" s="319">
        <f>+J400+J413+J415+J416</f>
        <v>1310429.8</v>
      </c>
      <c r="K399" s="319">
        <f t="shared" ref="K399:U399" si="238">+K400+K413+K415+K416</f>
        <v>314838</v>
      </c>
      <c r="L399" s="319">
        <f t="shared" si="238"/>
        <v>217569</v>
      </c>
      <c r="M399" s="319">
        <f t="shared" si="238"/>
        <v>0</v>
      </c>
      <c r="N399" s="319">
        <f t="shared" si="238"/>
        <v>0</v>
      </c>
      <c r="O399" s="319">
        <f t="shared" si="238"/>
        <v>0</v>
      </c>
      <c r="P399" s="319" t="e">
        <f t="shared" si="238"/>
        <v>#REF!</v>
      </c>
      <c r="Q399" s="319" t="e">
        <f t="shared" si="238"/>
        <v>#REF!</v>
      </c>
      <c r="R399" s="319">
        <f t="shared" si="238"/>
        <v>213000</v>
      </c>
      <c r="S399" s="319">
        <f t="shared" si="238"/>
        <v>213000</v>
      </c>
      <c r="T399" s="319">
        <f t="shared" si="238"/>
        <v>66750</v>
      </c>
      <c r="U399" s="319">
        <f t="shared" si="238"/>
        <v>24643</v>
      </c>
      <c r="V399" s="323">
        <f t="shared" si="214"/>
        <v>36.918352059925091</v>
      </c>
      <c r="W399" s="319">
        <f t="shared" ref="W399" si="239">+W400+W413+W415+W416</f>
        <v>66750</v>
      </c>
      <c r="X399" s="323">
        <f t="shared" si="215"/>
        <v>100</v>
      </c>
      <c r="Y399" s="567"/>
      <c r="Z399" s="309"/>
    </row>
    <row r="400" spans="1:26" s="369" customFormat="1" ht="74.099999999999994" hidden="1" customHeight="1">
      <c r="A400" s="412">
        <v>1</v>
      </c>
      <c r="B400" s="455" t="s">
        <v>701</v>
      </c>
      <c r="C400" s="453" t="s">
        <v>687</v>
      </c>
      <c r="D400" s="453"/>
      <c r="E400" s="453" t="s">
        <v>680</v>
      </c>
      <c r="F400" s="453"/>
      <c r="G400" s="270" t="s">
        <v>702</v>
      </c>
      <c r="H400" s="270" t="s">
        <v>703</v>
      </c>
      <c r="I400" s="340" t="s">
        <v>704</v>
      </c>
      <c r="J400" s="290">
        <v>355300</v>
      </c>
      <c r="K400" s="290">
        <v>60000</v>
      </c>
      <c r="L400" s="290">
        <v>217569</v>
      </c>
      <c r="M400" s="290"/>
      <c r="N400" s="290"/>
      <c r="O400" s="290"/>
      <c r="P400" s="290" t="e">
        <f>L400+#REF!</f>
        <v>#REF!</v>
      </c>
      <c r="Q400" s="290" t="e">
        <f>M400+#REF!</f>
        <v>#REF!</v>
      </c>
      <c r="R400" s="290">
        <v>60000</v>
      </c>
      <c r="S400" s="290">
        <v>60000</v>
      </c>
      <c r="T400" s="290">
        <v>20000</v>
      </c>
      <c r="U400" s="290"/>
      <c r="V400" s="372">
        <f t="shared" si="214"/>
        <v>0</v>
      </c>
      <c r="W400" s="290">
        <f t="shared" ref="W400:W416" si="240">+T400</f>
        <v>20000</v>
      </c>
      <c r="X400" s="323">
        <f t="shared" si="215"/>
        <v>100</v>
      </c>
      <c r="Y400" s="374" t="s">
        <v>1026</v>
      </c>
      <c r="Z400" s="274"/>
    </row>
    <row r="401" spans="1:26" ht="14.1" hidden="1" customHeight="1">
      <c r="A401" s="374"/>
      <c r="B401" s="376"/>
      <c r="C401" s="365"/>
      <c r="D401" s="365"/>
      <c r="E401" s="365"/>
      <c r="F401" s="365"/>
      <c r="G401" s="523"/>
      <c r="H401" s="270"/>
      <c r="I401" s="340"/>
      <c r="J401" s="290"/>
      <c r="K401" s="290"/>
      <c r="L401" s="290"/>
      <c r="M401" s="290"/>
      <c r="N401" s="290"/>
      <c r="O401" s="290"/>
      <c r="P401" s="290"/>
      <c r="Q401" s="290"/>
      <c r="R401" s="290"/>
      <c r="S401" s="290"/>
      <c r="T401" s="290"/>
      <c r="U401" s="290"/>
      <c r="V401" s="372" t="e">
        <f t="shared" si="214"/>
        <v>#DIV/0!</v>
      </c>
      <c r="W401" s="290">
        <f t="shared" si="240"/>
        <v>0</v>
      </c>
      <c r="X401" s="323" t="e">
        <f t="shared" si="215"/>
        <v>#DIV/0!</v>
      </c>
      <c r="Y401" s="270"/>
    </row>
    <row r="402" spans="1:26" s="309" customFormat="1" ht="28.15" hidden="1" customHeight="1">
      <c r="A402" s="317" t="s">
        <v>145</v>
      </c>
      <c r="B402" s="318" t="s">
        <v>1027</v>
      </c>
      <c r="C402" s="306"/>
      <c r="D402" s="306"/>
      <c r="E402" s="306"/>
      <c r="F402" s="306"/>
      <c r="G402" s="306">
        <v>0</v>
      </c>
      <c r="H402" s="306"/>
      <c r="I402" s="308"/>
      <c r="J402" s="319"/>
      <c r="K402" s="319"/>
      <c r="L402" s="319"/>
      <c r="M402" s="319"/>
      <c r="N402" s="319"/>
      <c r="O402" s="319"/>
      <c r="P402" s="290" t="e">
        <f>L402+#REF!</f>
        <v>#REF!</v>
      </c>
      <c r="Q402" s="290" t="e">
        <f>M402+#REF!</f>
        <v>#REF!</v>
      </c>
      <c r="R402" s="319">
        <v>363408</v>
      </c>
      <c r="S402" s="319">
        <v>363408</v>
      </c>
      <c r="T402" s="319"/>
      <c r="U402" s="319"/>
      <c r="V402" s="372" t="e">
        <f t="shared" si="214"/>
        <v>#DIV/0!</v>
      </c>
      <c r="W402" s="290">
        <f t="shared" si="240"/>
        <v>0</v>
      </c>
      <c r="X402" s="323" t="e">
        <f t="shared" si="215"/>
        <v>#DIV/0!</v>
      </c>
      <c r="Y402" s="430"/>
    </row>
    <row r="403" spans="1:26" s="309" customFormat="1" ht="14.1" hidden="1" customHeight="1">
      <c r="A403" s="345">
        <v>1</v>
      </c>
      <c r="B403" s="346" t="s">
        <v>1028</v>
      </c>
      <c r="C403" s="306"/>
      <c r="D403" s="306"/>
      <c r="E403" s="306"/>
      <c r="F403" s="306"/>
      <c r="G403" s="306"/>
      <c r="H403" s="306"/>
      <c r="I403" s="308"/>
      <c r="J403" s="319"/>
      <c r="K403" s="319"/>
      <c r="L403" s="319"/>
      <c r="M403" s="319"/>
      <c r="N403" s="319"/>
      <c r="O403" s="319"/>
      <c r="P403" s="290" t="e">
        <f>L403+#REF!</f>
        <v>#REF!</v>
      </c>
      <c r="Q403" s="290" t="e">
        <f>M403+#REF!</f>
        <v>#REF!</v>
      </c>
      <c r="R403" s="292"/>
      <c r="S403" s="292"/>
      <c r="T403" s="319"/>
      <c r="U403" s="319"/>
      <c r="V403" s="372" t="e">
        <f t="shared" si="214"/>
        <v>#DIV/0!</v>
      </c>
      <c r="W403" s="290">
        <f t="shared" si="240"/>
        <v>0</v>
      </c>
      <c r="X403" s="323" t="e">
        <f t="shared" si="215"/>
        <v>#DIV/0!</v>
      </c>
      <c r="Y403" s="458"/>
    </row>
    <row r="404" spans="1:26" s="309" customFormat="1" ht="14.1" hidden="1" customHeight="1">
      <c r="A404" s="345">
        <v>2</v>
      </c>
      <c r="B404" s="346" t="s">
        <v>1029</v>
      </c>
      <c r="C404" s="306"/>
      <c r="D404" s="306"/>
      <c r="E404" s="306"/>
      <c r="F404" s="306"/>
      <c r="G404" s="306"/>
      <c r="H404" s="306"/>
      <c r="I404" s="308"/>
      <c r="J404" s="319"/>
      <c r="K404" s="319"/>
      <c r="L404" s="319"/>
      <c r="M404" s="319"/>
      <c r="N404" s="319"/>
      <c r="O404" s="319"/>
      <c r="P404" s="290" t="e">
        <f>L404+#REF!</f>
        <v>#REF!</v>
      </c>
      <c r="Q404" s="290" t="e">
        <f>M404+#REF!</f>
        <v>#REF!</v>
      </c>
      <c r="R404" s="292"/>
      <c r="S404" s="292"/>
      <c r="T404" s="319"/>
      <c r="U404" s="319"/>
      <c r="V404" s="372" t="e">
        <f t="shared" si="214"/>
        <v>#DIV/0!</v>
      </c>
      <c r="W404" s="290">
        <f t="shared" si="240"/>
        <v>0</v>
      </c>
      <c r="X404" s="323" t="e">
        <f t="shared" si="215"/>
        <v>#DIV/0!</v>
      </c>
      <c r="Y404" s="458"/>
    </row>
    <row r="405" spans="1:26" s="309" customFormat="1" ht="14.1" hidden="1" customHeight="1">
      <c r="A405" s="345">
        <v>3</v>
      </c>
      <c r="B405" s="346" t="s">
        <v>1030</v>
      </c>
      <c r="C405" s="306"/>
      <c r="D405" s="306"/>
      <c r="E405" s="306"/>
      <c r="F405" s="306"/>
      <c r="G405" s="306"/>
      <c r="H405" s="306"/>
      <c r="I405" s="308"/>
      <c r="J405" s="319"/>
      <c r="K405" s="319"/>
      <c r="L405" s="319"/>
      <c r="M405" s="319"/>
      <c r="N405" s="319"/>
      <c r="O405" s="319"/>
      <c r="P405" s="290" t="e">
        <f>L405+#REF!</f>
        <v>#REF!</v>
      </c>
      <c r="Q405" s="290" t="e">
        <f>M405+#REF!</f>
        <v>#REF!</v>
      </c>
      <c r="R405" s="292"/>
      <c r="S405" s="292"/>
      <c r="T405" s="319"/>
      <c r="U405" s="319"/>
      <c r="V405" s="372" t="e">
        <f t="shared" si="214"/>
        <v>#DIV/0!</v>
      </c>
      <c r="W405" s="290">
        <f t="shared" si="240"/>
        <v>0</v>
      </c>
      <c r="X405" s="323" t="e">
        <f t="shared" si="215"/>
        <v>#DIV/0!</v>
      </c>
      <c r="Y405" s="270"/>
    </row>
    <row r="406" spans="1:26" s="309" customFormat="1" ht="14.1" hidden="1" customHeight="1">
      <c r="A406" s="345">
        <v>4</v>
      </c>
      <c r="B406" s="346" t="s">
        <v>498</v>
      </c>
      <c r="C406" s="306"/>
      <c r="D406" s="306"/>
      <c r="E406" s="306"/>
      <c r="F406" s="306"/>
      <c r="G406" s="306"/>
      <c r="H406" s="306"/>
      <c r="I406" s="308"/>
      <c r="J406" s="319"/>
      <c r="K406" s="319"/>
      <c r="L406" s="319"/>
      <c r="M406" s="319"/>
      <c r="N406" s="319"/>
      <c r="O406" s="319"/>
      <c r="P406" s="290" t="e">
        <f>L406+#REF!</f>
        <v>#REF!</v>
      </c>
      <c r="Q406" s="290" t="e">
        <f>M406+#REF!</f>
        <v>#REF!</v>
      </c>
      <c r="R406" s="292"/>
      <c r="S406" s="292"/>
      <c r="T406" s="319"/>
      <c r="U406" s="319"/>
      <c r="V406" s="372" t="e">
        <f t="shared" si="214"/>
        <v>#DIV/0!</v>
      </c>
      <c r="W406" s="290">
        <f t="shared" si="240"/>
        <v>0</v>
      </c>
      <c r="X406" s="323" t="e">
        <f t="shared" si="215"/>
        <v>#DIV/0!</v>
      </c>
      <c r="Y406" s="270"/>
    </row>
    <row r="407" spans="1:26" s="309" customFormat="1" ht="28.15" hidden="1" customHeight="1">
      <c r="A407" s="345">
        <v>5</v>
      </c>
      <c r="B407" s="346" t="s">
        <v>1031</v>
      </c>
      <c r="C407" s="306"/>
      <c r="D407" s="306"/>
      <c r="E407" s="306"/>
      <c r="F407" s="306"/>
      <c r="G407" s="306"/>
      <c r="H407" s="306"/>
      <c r="I407" s="308"/>
      <c r="J407" s="319"/>
      <c r="K407" s="319"/>
      <c r="L407" s="319"/>
      <c r="M407" s="319"/>
      <c r="N407" s="319"/>
      <c r="O407" s="319"/>
      <c r="P407" s="290" t="e">
        <f>L407+#REF!</f>
        <v>#REF!</v>
      </c>
      <c r="Q407" s="290" t="e">
        <f>M407+#REF!</f>
        <v>#REF!</v>
      </c>
      <c r="R407" s="292"/>
      <c r="S407" s="292"/>
      <c r="T407" s="319"/>
      <c r="U407" s="319"/>
      <c r="V407" s="372" t="e">
        <f t="shared" si="214"/>
        <v>#DIV/0!</v>
      </c>
      <c r="W407" s="290">
        <f t="shared" si="240"/>
        <v>0</v>
      </c>
      <c r="X407" s="323" t="e">
        <f t="shared" si="215"/>
        <v>#DIV/0!</v>
      </c>
      <c r="Y407" s="270"/>
    </row>
    <row r="408" spans="1:26" s="309" customFormat="1" ht="28.15" hidden="1" customHeight="1">
      <c r="A408" s="345">
        <v>6</v>
      </c>
      <c r="B408" s="451" t="s">
        <v>1032</v>
      </c>
      <c r="C408" s="306"/>
      <c r="D408" s="306"/>
      <c r="E408" s="306"/>
      <c r="F408" s="306"/>
      <c r="G408" s="306"/>
      <c r="H408" s="306"/>
      <c r="I408" s="308"/>
      <c r="J408" s="319"/>
      <c r="K408" s="319"/>
      <c r="L408" s="319"/>
      <c r="M408" s="319"/>
      <c r="N408" s="319"/>
      <c r="O408" s="319"/>
      <c r="P408" s="290" t="e">
        <f>L408+#REF!</f>
        <v>#REF!</v>
      </c>
      <c r="Q408" s="290" t="e">
        <f>M408+#REF!</f>
        <v>#REF!</v>
      </c>
      <c r="R408" s="292"/>
      <c r="S408" s="292"/>
      <c r="T408" s="319"/>
      <c r="U408" s="319"/>
      <c r="V408" s="372" t="e">
        <f t="shared" si="214"/>
        <v>#DIV/0!</v>
      </c>
      <c r="W408" s="290">
        <f t="shared" si="240"/>
        <v>0</v>
      </c>
      <c r="X408" s="323" t="e">
        <f t="shared" si="215"/>
        <v>#DIV/0!</v>
      </c>
      <c r="Y408" s="270"/>
    </row>
    <row r="409" spans="1:26" s="309" customFormat="1" ht="42" hidden="1" customHeight="1">
      <c r="A409" s="345">
        <v>7</v>
      </c>
      <c r="B409" s="443" t="s">
        <v>1033</v>
      </c>
      <c r="C409" s="306"/>
      <c r="D409" s="306"/>
      <c r="E409" s="306"/>
      <c r="F409" s="306"/>
      <c r="G409" s="306"/>
      <c r="H409" s="306"/>
      <c r="I409" s="308"/>
      <c r="J409" s="319"/>
      <c r="K409" s="319"/>
      <c r="L409" s="319"/>
      <c r="M409" s="319"/>
      <c r="N409" s="319"/>
      <c r="O409" s="319"/>
      <c r="P409" s="290" t="e">
        <f>L409+#REF!</f>
        <v>#REF!</v>
      </c>
      <c r="Q409" s="290" t="e">
        <f>M409+#REF!</f>
        <v>#REF!</v>
      </c>
      <c r="R409" s="292"/>
      <c r="S409" s="292"/>
      <c r="T409" s="319"/>
      <c r="U409" s="319"/>
      <c r="V409" s="372" t="e">
        <f t="shared" si="214"/>
        <v>#DIV/0!</v>
      </c>
      <c r="W409" s="290">
        <f t="shared" si="240"/>
        <v>0</v>
      </c>
      <c r="X409" s="323" t="e">
        <f t="shared" si="215"/>
        <v>#DIV/0!</v>
      </c>
      <c r="Y409" s="368"/>
    </row>
    <row r="410" spans="1:26" s="309" customFormat="1" ht="14.1" hidden="1" customHeight="1">
      <c r="A410" s="317"/>
      <c r="B410" s="318"/>
      <c r="C410" s="306"/>
      <c r="D410" s="306"/>
      <c r="E410" s="306"/>
      <c r="F410" s="306"/>
      <c r="G410" s="306"/>
      <c r="H410" s="306"/>
      <c r="I410" s="308"/>
      <c r="J410" s="319"/>
      <c r="K410" s="319"/>
      <c r="L410" s="319"/>
      <c r="M410" s="319"/>
      <c r="N410" s="319"/>
      <c r="O410" s="319"/>
      <c r="P410" s="290" t="e">
        <f>L410+#REF!</f>
        <v>#REF!</v>
      </c>
      <c r="Q410" s="290" t="e">
        <f>M410+#REF!</f>
        <v>#REF!</v>
      </c>
      <c r="R410" s="292"/>
      <c r="S410" s="292"/>
      <c r="T410" s="319"/>
      <c r="U410" s="319"/>
      <c r="V410" s="372" t="e">
        <f t="shared" si="214"/>
        <v>#DIV/0!</v>
      </c>
      <c r="W410" s="290">
        <f t="shared" si="240"/>
        <v>0</v>
      </c>
      <c r="X410" s="323" t="e">
        <f t="shared" si="215"/>
        <v>#DIV/0!</v>
      </c>
      <c r="Y410" s="270"/>
    </row>
    <row r="411" spans="1:26" s="309" customFormat="1" ht="14.1" hidden="1" customHeight="1">
      <c r="A411" s="317"/>
      <c r="B411" s="320"/>
      <c r="C411" s="306">
        <v>0</v>
      </c>
      <c r="D411" s="306"/>
      <c r="E411" s="306"/>
      <c r="F411" s="306"/>
      <c r="G411" s="306"/>
      <c r="H411" s="306"/>
      <c r="I411" s="308"/>
      <c r="J411" s="319"/>
      <c r="K411" s="319"/>
      <c r="L411" s="319"/>
      <c r="M411" s="319"/>
      <c r="N411" s="319"/>
      <c r="O411" s="319"/>
      <c r="P411" s="290" t="e">
        <f>L411+#REF!</f>
        <v>#REF!</v>
      </c>
      <c r="Q411" s="290" t="e">
        <f>M411+#REF!</f>
        <v>#REF!</v>
      </c>
      <c r="R411" s="292"/>
      <c r="S411" s="292"/>
      <c r="T411" s="319"/>
      <c r="U411" s="319"/>
      <c r="V411" s="372" t="e">
        <f t="shared" si="214"/>
        <v>#DIV/0!</v>
      </c>
      <c r="W411" s="290">
        <f t="shared" si="240"/>
        <v>0</v>
      </c>
      <c r="X411" s="323" t="e">
        <f t="shared" si="215"/>
        <v>#DIV/0!</v>
      </c>
      <c r="Y411" s="269"/>
    </row>
    <row r="412" spans="1:26" s="309" customFormat="1" ht="14.1" hidden="1" customHeight="1">
      <c r="A412" s="563"/>
      <c r="B412" s="320" t="s">
        <v>1034</v>
      </c>
      <c r="C412" s="306"/>
      <c r="D412" s="306"/>
      <c r="E412" s="306"/>
      <c r="F412" s="306"/>
      <c r="G412" s="306"/>
      <c r="H412" s="306"/>
      <c r="I412" s="308"/>
      <c r="J412" s="319"/>
      <c r="K412" s="319"/>
      <c r="L412" s="319"/>
      <c r="M412" s="319"/>
      <c r="N412" s="319"/>
      <c r="O412" s="319"/>
      <c r="P412" s="290"/>
      <c r="Q412" s="290"/>
      <c r="R412" s="292"/>
      <c r="S412" s="292">
        <v>109800</v>
      </c>
      <c r="T412" s="319"/>
      <c r="U412" s="319"/>
      <c r="V412" s="372" t="e">
        <f t="shared" si="214"/>
        <v>#DIV/0!</v>
      </c>
      <c r="W412" s="290">
        <f t="shared" si="240"/>
        <v>0</v>
      </c>
      <c r="X412" s="323" t="e">
        <f t="shared" si="215"/>
        <v>#DIV/0!</v>
      </c>
      <c r="Y412" s="269"/>
    </row>
    <row r="413" spans="1:26" s="309" customFormat="1" ht="67.7" hidden="1" customHeight="1">
      <c r="A413" s="520">
        <v>2</v>
      </c>
      <c r="B413" s="502" t="s">
        <v>812</v>
      </c>
      <c r="C413" s="491" t="s">
        <v>813</v>
      </c>
      <c r="D413" s="468"/>
      <c r="E413" s="491" t="s">
        <v>814</v>
      </c>
      <c r="F413" s="468"/>
      <c r="G413" s="568" t="s">
        <v>815</v>
      </c>
      <c r="H413" s="569" t="s">
        <v>816</v>
      </c>
      <c r="I413" s="493" t="s">
        <v>817</v>
      </c>
      <c r="J413" s="570">
        <v>439300</v>
      </c>
      <c r="K413" s="570">
        <v>70000</v>
      </c>
      <c r="L413" s="319"/>
      <c r="M413" s="319"/>
      <c r="N413" s="319"/>
      <c r="O413" s="319"/>
      <c r="P413" s="290"/>
      <c r="Q413" s="290"/>
      <c r="R413" s="290">
        <f>S413</f>
        <v>40000</v>
      </c>
      <c r="S413" s="290">
        <v>40000</v>
      </c>
      <c r="T413" s="348">
        <v>14250</v>
      </c>
      <c r="U413" s="348">
        <v>12238</v>
      </c>
      <c r="V413" s="372">
        <f t="shared" si="214"/>
        <v>85.880701754385967</v>
      </c>
      <c r="W413" s="290">
        <f t="shared" si="240"/>
        <v>14250</v>
      </c>
      <c r="X413" s="323">
        <f t="shared" si="215"/>
        <v>100</v>
      </c>
      <c r="Y413" s="567"/>
    </row>
    <row r="414" spans="1:26" s="309" customFormat="1" ht="56.25" hidden="1" customHeight="1">
      <c r="A414" s="520">
        <v>3</v>
      </c>
      <c r="B414" s="571" t="s">
        <v>1035</v>
      </c>
      <c r="C414" s="572" t="s">
        <v>1036</v>
      </c>
      <c r="D414" s="394"/>
      <c r="E414" s="573" t="s">
        <v>680</v>
      </c>
      <c r="F414" s="394"/>
      <c r="G414" s="568"/>
      <c r="H414" s="329" t="s">
        <v>550</v>
      </c>
      <c r="I414" s="574" t="s">
        <v>1037</v>
      </c>
      <c r="J414" s="570">
        <v>80000</v>
      </c>
      <c r="K414" s="570">
        <v>52000</v>
      </c>
      <c r="L414" s="435"/>
      <c r="M414" s="435"/>
      <c r="N414" s="435"/>
      <c r="O414" s="435"/>
      <c r="P414" s="331"/>
      <c r="Q414" s="331"/>
      <c r="R414" s="331">
        <f>S414</f>
        <v>35000</v>
      </c>
      <c r="S414" s="331">
        <v>35000</v>
      </c>
      <c r="T414" s="348"/>
      <c r="U414" s="348"/>
      <c r="V414" s="372" t="e">
        <f t="shared" si="214"/>
        <v>#DIV/0!</v>
      </c>
      <c r="W414" s="290">
        <f t="shared" si="240"/>
        <v>0</v>
      </c>
      <c r="X414" s="323" t="e">
        <f t="shared" si="215"/>
        <v>#DIV/0!</v>
      </c>
      <c r="Y414" s="423" t="s">
        <v>1038</v>
      </c>
    </row>
    <row r="415" spans="1:26" s="309" customFormat="1" ht="42" hidden="1" customHeight="1">
      <c r="A415" s="520">
        <v>3</v>
      </c>
      <c r="B415" s="575" t="s">
        <v>1039</v>
      </c>
      <c r="C415" s="572" t="s">
        <v>1036</v>
      </c>
      <c r="D415" s="394"/>
      <c r="E415" s="572" t="s">
        <v>583</v>
      </c>
      <c r="F415" s="394"/>
      <c r="G415" s="568"/>
      <c r="H415" s="329" t="s">
        <v>1040</v>
      </c>
      <c r="I415" s="329" t="s">
        <v>1041</v>
      </c>
      <c r="J415" s="576">
        <v>236032</v>
      </c>
      <c r="K415" s="576">
        <v>63000</v>
      </c>
      <c r="L415" s="435"/>
      <c r="M415" s="435"/>
      <c r="N415" s="435"/>
      <c r="O415" s="435"/>
      <c r="P415" s="290"/>
      <c r="Q415" s="290"/>
      <c r="R415" s="331">
        <f>S415</f>
        <v>63000</v>
      </c>
      <c r="S415" s="331">
        <v>63000</v>
      </c>
      <c r="T415" s="348">
        <v>22500</v>
      </c>
      <c r="U415" s="348">
        <v>2539</v>
      </c>
      <c r="V415" s="372">
        <f t="shared" si="214"/>
        <v>11.284444444444444</v>
      </c>
      <c r="W415" s="290">
        <f t="shared" si="240"/>
        <v>22500</v>
      </c>
      <c r="X415" s="323">
        <f t="shared" si="215"/>
        <v>100</v>
      </c>
      <c r="Y415" s="577"/>
    </row>
    <row r="416" spans="1:26" s="280" customFormat="1" ht="51" hidden="1" customHeight="1">
      <c r="A416" s="374">
        <v>4</v>
      </c>
      <c r="B416" s="394" t="s">
        <v>536</v>
      </c>
      <c r="C416" s="365" t="s">
        <v>507</v>
      </c>
      <c r="D416" s="365"/>
      <c r="E416" s="365" t="s">
        <v>983</v>
      </c>
      <c r="F416" s="365"/>
      <c r="G416" s="377"/>
      <c r="H416" s="329" t="s">
        <v>538</v>
      </c>
      <c r="I416" s="395" t="s">
        <v>539</v>
      </c>
      <c r="J416" s="366">
        <v>279797.8</v>
      </c>
      <c r="K416" s="366">
        <v>121838</v>
      </c>
      <c r="L416" s="290"/>
      <c r="M416" s="290"/>
      <c r="N416" s="290"/>
      <c r="O416" s="290"/>
      <c r="P416" s="290"/>
      <c r="Q416" s="290"/>
      <c r="R416" s="348">
        <f>S416</f>
        <v>50000</v>
      </c>
      <c r="S416" s="290">
        <v>50000</v>
      </c>
      <c r="T416" s="290">
        <v>10000</v>
      </c>
      <c r="U416" s="290">
        <v>9866</v>
      </c>
      <c r="V416" s="372">
        <f t="shared" si="214"/>
        <v>98.66</v>
      </c>
      <c r="W416" s="290">
        <f t="shared" si="240"/>
        <v>10000</v>
      </c>
      <c r="X416" s="323">
        <f t="shared" si="215"/>
        <v>100</v>
      </c>
      <c r="Y416" s="233" t="s">
        <v>540</v>
      </c>
      <c r="Z416" s="339"/>
    </row>
    <row r="417" spans="1:26" s="404" customFormat="1" ht="27.75" hidden="1" customHeight="1">
      <c r="A417" s="578"/>
      <c r="B417" s="579" t="s">
        <v>1042</v>
      </c>
      <c r="C417" s="580"/>
      <c r="D417" s="580"/>
      <c r="E417" s="580"/>
      <c r="F417" s="580"/>
      <c r="G417" s="581"/>
      <c r="H417" s="582"/>
      <c r="I417" s="583"/>
      <c r="J417" s="584"/>
      <c r="K417" s="584"/>
      <c r="L417" s="585"/>
      <c r="M417" s="585"/>
      <c r="N417" s="585"/>
      <c r="O417" s="585"/>
      <c r="P417" s="586"/>
      <c r="Q417" s="586"/>
      <c r="R417" s="587"/>
      <c r="S417" s="587"/>
      <c r="T417" s="588"/>
      <c r="U417" s="588"/>
      <c r="V417" s="372"/>
      <c r="W417" s="588"/>
      <c r="X417" s="323"/>
      <c r="Y417" s="589"/>
    </row>
    <row r="418" spans="1:26" s="344" customFormat="1" ht="29.25" hidden="1" customHeight="1">
      <c r="A418" s="264" t="s">
        <v>1043</v>
      </c>
      <c r="B418" s="590" t="s">
        <v>1044</v>
      </c>
      <c r="C418" s="306"/>
      <c r="D418" s="306"/>
      <c r="E418" s="306"/>
      <c r="F418" s="306"/>
      <c r="G418" s="591"/>
      <c r="H418" s="306"/>
      <c r="I418" s="233"/>
      <c r="J418" s="307">
        <f t="shared" ref="J418:S418" si="241">J420+J423+J431+J436</f>
        <v>125152</v>
      </c>
      <c r="K418" s="307">
        <f t="shared" si="241"/>
        <v>90152</v>
      </c>
      <c r="L418" s="307">
        <f t="shared" si="241"/>
        <v>0</v>
      </c>
      <c r="M418" s="307">
        <f t="shared" si="241"/>
        <v>0</v>
      </c>
      <c r="N418" s="307">
        <f t="shared" si="241"/>
        <v>0</v>
      </c>
      <c r="O418" s="307">
        <f t="shared" si="241"/>
        <v>0</v>
      </c>
      <c r="P418" s="307">
        <f t="shared" si="241"/>
        <v>0</v>
      </c>
      <c r="Q418" s="307">
        <f t="shared" si="241"/>
        <v>0</v>
      </c>
      <c r="R418" s="307">
        <f t="shared" si="241"/>
        <v>122952</v>
      </c>
      <c r="S418" s="307">
        <f t="shared" si="241"/>
        <v>89907</v>
      </c>
      <c r="T418" s="307" t="e">
        <f>T420+T423+T431+T436</f>
        <v>#REF!</v>
      </c>
      <c r="U418" s="307">
        <f t="shared" ref="U418" si="242">U420+U423+U431+U436</f>
        <v>11657</v>
      </c>
      <c r="V418" s="372" t="e">
        <f>+U418/T418*100</f>
        <v>#REF!</v>
      </c>
      <c r="W418" s="307">
        <f t="shared" ref="W418" si="243">W420+W423+W431+W436</f>
        <v>0</v>
      </c>
      <c r="X418" s="323" t="e">
        <f>+W418/T418*100</f>
        <v>#REF!</v>
      </c>
      <c r="Y418" s="592"/>
      <c r="Z418" s="309"/>
    </row>
    <row r="419" spans="1:26" s="344" customFormat="1" ht="31.5" hidden="1">
      <c r="A419" s="593" t="s">
        <v>13</v>
      </c>
      <c r="B419" s="594" t="s">
        <v>343</v>
      </c>
      <c r="C419" s="306"/>
      <c r="D419" s="306"/>
      <c r="E419" s="306"/>
      <c r="F419" s="306"/>
      <c r="G419" s="591"/>
      <c r="H419" s="306"/>
      <c r="I419" s="595"/>
      <c r="J419" s="596"/>
      <c r="K419" s="596"/>
      <c r="L419" s="596" t="e">
        <f>#REF!</f>
        <v>#REF!</v>
      </c>
      <c r="M419" s="596" t="e">
        <f>#REF!</f>
        <v>#REF!</v>
      </c>
      <c r="N419" s="596" t="e">
        <f>#REF!</f>
        <v>#REF!</v>
      </c>
      <c r="O419" s="596" t="e">
        <f>#REF!</f>
        <v>#REF!</v>
      </c>
      <c r="P419" s="596" t="e">
        <f>#REF!</f>
        <v>#REF!</v>
      </c>
      <c r="Q419" s="596" t="e">
        <f>#REF!</f>
        <v>#REF!</v>
      </c>
      <c r="R419" s="596"/>
      <c r="S419" s="596"/>
      <c r="T419" s="596"/>
      <c r="U419" s="596"/>
      <c r="V419" s="372"/>
      <c r="W419" s="596"/>
      <c r="X419" s="323"/>
      <c r="Y419" s="536"/>
      <c r="Z419" s="309"/>
    </row>
    <row r="420" spans="1:26" s="344" customFormat="1" ht="26.45" hidden="1" customHeight="1">
      <c r="A420" s="593" t="s">
        <v>15</v>
      </c>
      <c r="B420" s="594" t="s">
        <v>779</v>
      </c>
      <c r="C420" s="306"/>
      <c r="D420" s="306"/>
      <c r="E420" s="306"/>
      <c r="F420" s="306"/>
      <c r="G420" s="591"/>
      <c r="H420" s="306"/>
      <c r="I420" s="306"/>
      <c r="J420" s="596">
        <f>J422</f>
        <v>47360</v>
      </c>
      <c r="K420" s="596">
        <f t="shared" ref="K420:U420" si="244">K422</f>
        <v>15360</v>
      </c>
      <c r="L420" s="596">
        <f t="shared" si="244"/>
        <v>0</v>
      </c>
      <c r="M420" s="596">
        <f t="shared" si="244"/>
        <v>0</v>
      </c>
      <c r="N420" s="596">
        <f t="shared" si="244"/>
        <v>0</v>
      </c>
      <c r="O420" s="596">
        <f t="shared" si="244"/>
        <v>0</v>
      </c>
      <c r="P420" s="596">
        <f t="shared" si="244"/>
        <v>0</v>
      </c>
      <c r="Q420" s="596">
        <f t="shared" si="244"/>
        <v>0</v>
      </c>
      <c r="R420" s="596">
        <f t="shared" si="244"/>
        <v>35360</v>
      </c>
      <c r="S420" s="596">
        <f t="shared" si="244"/>
        <v>14615</v>
      </c>
      <c r="T420" s="596" t="e">
        <f t="shared" si="244"/>
        <v>#REF!</v>
      </c>
      <c r="U420" s="596">
        <f t="shared" si="244"/>
        <v>0</v>
      </c>
      <c r="V420" s="372" t="e">
        <f>+U420/T420*100</f>
        <v>#REF!</v>
      </c>
      <c r="W420" s="596">
        <f t="shared" ref="W420" si="245">W422</f>
        <v>0</v>
      </c>
      <c r="X420" s="323" t="e">
        <f>+W420/T420*100</f>
        <v>#REF!</v>
      </c>
      <c r="Y420" s="536"/>
      <c r="Z420" s="309"/>
    </row>
    <row r="421" spans="1:26" s="344" customFormat="1" ht="20.25" hidden="1" customHeight="1">
      <c r="A421" s="597"/>
      <c r="B421" s="598" t="s">
        <v>379</v>
      </c>
      <c r="C421" s="306"/>
      <c r="D421" s="306"/>
      <c r="E421" s="306"/>
      <c r="F421" s="306"/>
      <c r="G421" s="591"/>
      <c r="H421" s="306"/>
      <c r="I421" s="306"/>
      <c r="J421" s="596"/>
      <c r="K421" s="596"/>
      <c r="L421" s="596"/>
      <c r="M421" s="596"/>
      <c r="N421" s="596"/>
      <c r="O421" s="596"/>
      <c r="P421" s="596"/>
      <c r="Q421" s="596"/>
      <c r="R421" s="596"/>
      <c r="S421" s="596"/>
      <c r="T421" s="596"/>
      <c r="U421" s="596"/>
      <c r="V421" s="372"/>
      <c r="W421" s="596"/>
      <c r="X421" s="323"/>
      <c r="Y421" s="536"/>
      <c r="Z421" s="309"/>
    </row>
    <row r="422" spans="1:26" s="369" customFormat="1" ht="51" hidden="1">
      <c r="A422" s="599" t="s">
        <v>36</v>
      </c>
      <c r="B422" s="600" t="s">
        <v>1045</v>
      </c>
      <c r="C422" s="270"/>
      <c r="D422" s="270"/>
      <c r="E422" s="270"/>
      <c r="F422" s="270"/>
      <c r="G422" s="234" t="s">
        <v>1046</v>
      </c>
      <c r="H422" s="271" t="s">
        <v>1047</v>
      </c>
      <c r="I422" s="233" t="s">
        <v>1048</v>
      </c>
      <c r="J422" s="601">
        <v>47360</v>
      </c>
      <c r="K422" s="601">
        <f>J422-12000-20000</f>
        <v>15360</v>
      </c>
      <c r="L422" s="348"/>
      <c r="M422" s="348"/>
      <c r="N422" s="348"/>
      <c r="O422" s="348"/>
      <c r="P422" s="290"/>
      <c r="Q422" s="290"/>
      <c r="R422" s="348">
        <v>35360</v>
      </c>
      <c r="S422" s="348">
        <v>14615</v>
      </c>
      <c r="T422" s="348" t="e">
        <f>S422-#REF!</f>
        <v>#REF!</v>
      </c>
      <c r="U422" s="348"/>
      <c r="V422" s="372" t="e">
        <f>+U422/T422*100</f>
        <v>#REF!</v>
      </c>
      <c r="W422" s="348"/>
      <c r="X422" s="323" t="e">
        <f>+W422/T422*100</f>
        <v>#REF!</v>
      </c>
      <c r="Y422" s="374"/>
      <c r="Z422" s="274" t="e">
        <f>+T422</f>
        <v>#REF!</v>
      </c>
    </row>
    <row r="423" spans="1:26" s="344" customFormat="1" ht="33" hidden="1" customHeight="1">
      <c r="A423" s="593" t="s">
        <v>271</v>
      </c>
      <c r="B423" s="594" t="s">
        <v>1049</v>
      </c>
      <c r="C423" s="306"/>
      <c r="D423" s="306"/>
      <c r="E423" s="306"/>
      <c r="F423" s="306"/>
      <c r="G423" s="591"/>
      <c r="H423" s="306"/>
      <c r="I423" s="233"/>
      <c r="J423" s="596">
        <f t="shared" ref="J423:S423" si="246">SUM(J425:J430)</f>
        <v>42700</v>
      </c>
      <c r="K423" s="596">
        <f>SUM(K425:K430)</f>
        <v>42700</v>
      </c>
      <c r="L423" s="596">
        <f t="shared" si="246"/>
        <v>0</v>
      </c>
      <c r="M423" s="596">
        <f t="shared" si="246"/>
        <v>0</v>
      </c>
      <c r="N423" s="596">
        <f t="shared" si="246"/>
        <v>0</v>
      </c>
      <c r="O423" s="596">
        <f t="shared" si="246"/>
        <v>0</v>
      </c>
      <c r="P423" s="596">
        <f t="shared" si="246"/>
        <v>0</v>
      </c>
      <c r="Q423" s="596">
        <f t="shared" si="246"/>
        <v>0</v>
      </c>
      <c r="R423" s="596">
        <f t="shared" si="246"/>
        <v>42700</v>
      </c>
      <c r="S423" s="596">
        <f t="shared" si="246"/>
        <v>33400</v>
      </c>
      <c r="T423" s="596" t="e">
        <f>SUM(T425:T430)</f>
        <v>#REF!</v>
      </c>
      <c r="U423" s="596">
        <f t="shared" ref="U423" si="247">SUM(U425:U430)</f>
        <v>7342</v>
      </c>
      <c r="V423" s="372" t="e">
        <f>+U423/T423*100</f>
        <v>#REF!</v>
      </c>
      <c r="W423" s="596">
        <f t="shared" ref="W423" si="248">SUM(W425:W430)</f>
        <v>0</v>
      </c>
      <c r="X423" s="323" t="e">
        <f>+W423/T423*100</f>
        <v>#REF!</v>
      </c>
      <c r="Y423" s="536"/>
      <c r="Z423" s="274"/>
    </row>
    <row r="424" spans="1:26" s="344" customFormat="1" ht="20.25" hidden="1" customHeight="1">
      <c r="A424" s="597"/>
      <c r="B424" s="598" t="s">
        <v>379</v>
      </c>
      <c r="C424" s="306"/>
      <c r="D424" s="306"/>
      <c r="E424" s="306"/>
      <c r="F424" s="306"/>
      <c r="G424" s="591"/>
      <c r="H424" s="306"/>
      <c r="I424" s="233"/>
      <c r="J424" s="233"/>
      <c r="K424" s="233"/>
      <c r="L424" s="233"/>
      <c r="M424" s="233"/>
      <c r="N424" s="233"/>
      <c r="O424" s="233"/>
      <c r="P424" s="233"/>
      <c r="Q424" s="233"/>
      <c r="R424" s="233"/>
      <c r="S424" s="233"/>
      <c r="T424" s="233"/>
      <c r="U424" s="233"/>
      <c r="V424" s="372"/>
      <c r="W424" s="233"/>
      <c r="X424" s="323"/>
      <c r="Y424" s="536"/>
      <c r="Z424" s="274"/>
    </row>
    <row r="425" spans="1:26" s="369" customFormat="1" ht="45" hidden="1" customHeight="1">
      <c r="A425" s="599" t="s">
        <v>36</v>
      </c>
      <c r="B425" s="602" t="s">
        <v>1050</v>
      </c>
      <c r="C425" s="270"/>
      <c r="D425" s="270"/>
      <c r="E425" s="270"/>
      <c r="F425" s="270"/>
      <c r="G425" s="374" t="s">
        <v>1051</v>
      </c>
      <c r="H425" s="271" t="s">
        <v>1052</v>
      </c>
      <c r="I425" s="233" t="s">
        <v>1053</v>
      </c>
      <c r="J425" s="601">
        <v>4700</v>
      </c>
      <c r="K425" s="601">
        <v>4700</v>
      </c>
      <c r="L425" s="348"/>
      <c r="M425" s="348"/>
      <c r="N425" s="348"/>
      <c r="O425" s="348"/>
      <c r="P425" s="290"/>
      <c r="Q425" s="290"/>
      <c r="R425" s="348">
        <f>S425</f>
        <v>4700</v>
      </c>
      <c r="S425" s="348">
        <v>4700</v>
      </c>
      <c r="T425" s="348">
        <v>800</v>
      </c>
      <c r="U425" s="348">
        <v>316</v>
      </c>
      <c r="V425" s="372">
        <f t="shared" ref="V425:V431" si="249">+U425/T425*100</f>
        <v>39.5</v>
      </c>
      <c r="W425" s="348"/>
      <c r="X425" s="323">
        <f t="shared" ref="X425:X431" si="250">+W425/T425*100</f>
        <v>0</v>
      </c>
      <c r="Y425" s="1289" t="s">
        <v>1054</v>
      </c>
      <c r="Z425" s="274"/>
    </row>
    <row r="426" spans="1:26" s="369" customFormat="1" ht="45" hidden="1">
      <c r="A426" s="599" t="s">
        <v>23</v>
      </c>
      <c r="B426" s="602" t="s">
        <v>1055</v>
      </c>
      <c r="C426" s="270"/>
      <c r="D426" s="270"/>
      <c r="E426" s="270"/>
      <c r="F426" s="270"/>
      <c r="G426" s="374" t="s">
        <v>1056</v>
      </c>
      <c r="H426" s="271" t="s">
        <v>1052</v>
      </c>
      <c r="I426" s="233" t="s">
        <v>1057</v>
      </c>
      <c r="J426" s="601">
        <v>9200</v>
      </c>
      <c r="K426" s="601">
        <v>9200</v>
      </c>
      <c r="L426" s="348"/>
      <c r="M426" s="348"/>
      <c r="N426" s="348"/>
      <c r="O426" s="348"/>
      <c r="P426" s="290"/>
      <c r="Q426" s="290"/>
      <c r="R426" s="348">
        <f>S426</f>
        <v>9200</v>
      </c>
      <c r="S426" s="348">
        <v>9200</v>
      </c>
      <c r="T426" s="348">
        <v>1700</v>
      </c>
      <c r="U426" s="348"/>
      <c r="V426" s="372">
        <f t="shared" si="249"/>
        <v>0</v>
      </c>
      <c r="W426" s="348"/>
      <c r="X426" s="323">
        <f t="shared" si="250"/>
        <v>0</v>
      </c>
      <c r="Y426" s="1290"/>
      <c r="Z426" s="274">
        <f>+T426</f>
        <v>1700</v>
      </c>
    </row>
    <row r="427" spans="1:26" s="369" customFormat="1" ht="45" hidden="1">
      <c r="A427" s="599" t="s">
        <v>281</v>
      </c>
      <c r="B427" s="603" t="s">
        <v>819</v>
      </c>
      <c r="C427" s="270"/>
      <c r="D427" s="270"/>
      <c r="E427" s="270" t="s">
        <v>589</v>
      </c>
      <c r="F427" s="270"/>
      <c r="G427" s="604" t="s">
        <v>1058</v>
      </c>
      <c r="H427" s="271" t="s">
        <v>1052</v>
      </c>
      <c r="I427" s="605" t="s">
        <v>820</v>
      </c>
      <c r="J427" s="601">
        <v>14300</v>
      </c>
      <c r="K427" s="601">
        <v>14300</v>
      </c>
      <c r="L427" s="606"/>
      <c r="M427" s="606"/>
      <c r="N427" s="606"/>
      <c r="O427" s="606"/>
      <c r="P427" s="607"/>
      <c r="Q427" s="607"/>
      <c r="R427" s="606">
        <v>14300</v>
      </c>
      <c r="S427" s="606">
        <v>5000</v>
      </c>
      <c r="T427" s="348" t="e">
        <f>S427-#REF!</f>
        <v>#REF!</v>
      </c>
      <c r="U427" s="348"/>
      <c r="V427" s="372" t="e">
        <f t="shared" si="249"/>
        <v>#REF!</v>
      </c>
      <c r="W427" s="348"/>
      <c r="X427" s="323" t="e">
        <f t="shared" si="250"/>
        <v>#REF!</v>
      </c>
      <c r="Y427" s="374" t="s">
        <v>1059</v>
      </c>
      <c r="Z427" s="274"/>
    </row>
    <row r="428" spans="1:26" s="369" customFormat="1" ht="25.5" hidden="1">
      <c r="A428" s="599" t="s">
        <v>36</v>
      </c>
      <c r="B428" s="602" t="s">
        <v>1060</v>
      </c>
      <c r="C428" s="270"/>
      <c r="D428" s="270"/>
      <c r="E428" s="270"/>
      <c r="F428" s="270"/>
      <c r="G428" s="374" t="s">
        <v>1061</v>
      </c>
      <c r="H428" s="271" t="s">
        <v>1062</v>
      </c>
      <c r="I428" s="605" t="s">
        <v>1063</v>
      </c>
      <c r="J428" s="348">
        <v>5000</v>
      </c>
      <c r="K428" s="348">
        <v>5000</v>
      </c>
      <c r="L428" s="348"/>
      <c r="M428" s="348"/>
      <c r="N428" s="348"/>
      <c r="O428" s="348"/>
      <c r="P428" s="290"/>
      <c r="Q428" s="290"/>
      <c r="R428" s="348">
        <v>5000</v>
      </c>
      <c r="S428" s="348">
        <v>5000</v>
      </c>
      <c r="T428" s="348">
        <v>3800</v>
      </c>
      <c r="U428" s="348">
        <v>2772</v>
      </c>
      <c r="V428" s="372">
        <f t="shared" si="249"/>
        <v>72.94736842105263</v>
      </c>
      <c r="W428" s="348"/>
      <c r="X428" s="323">
        <f t="shared" si="250"/>
        <v>0</v>
      </c>
      <c r="Y428" s="374"/>
      <c r="Z428" s="274"/>
    </row>
    <row r="429" spans="1:26" s="369" customFormat="1" ht="25.5" hidden="1">
      <c r="A429" s="599" t="s">
        <v>23</v>
      </c>
      <c r="B429" s="602" t="s">
        <v>1064</v>
      </c>
      <c r="C429" s="270"/>
      <c r="D429" s="270"/>
      <c r="E429" s="270"/>
      <c r="F429" s="270"/>
      <c r="G429" s="374" t="s">
        <v>1065</v>
      </c>
      <c r="H429" s="271" t="s">
        <v>1062</v>
      </c>
      <c r="I429" s="605" t="s">
        <v>1066</v>
      </c>
      <c r="J429" s="348">
        <v>4500</v>
      </c>
      <c r="K429" s="348">
        <v>4500</v>
      </c>
      <c r="L429" s="348"/>
      <c r="M429" s="348"/>
      <c r="N429" s="348"/>
      <c r="O429" s="348"/>
      <c r="P429" s="290"/>
      <c r="Q429" s="290"/>
      <c r="R429" s="348">
        <v>4500</v>
      </c>
      <c r="S429" s="348">
        <v>4500</v>
      </c>
      <c r="T429" s="348">
        <v>3350</v>
      </c>
      <c r="U429" s="348">
        <v>1412</v>
      </c>
      <c r="V429" s="372">
        <f t="shared" si="249"/>
        <v>42.149253731343286</v>
      </c>
      <c r="W429" s="348"/>
      <c r="X429" s="323">
        <f t="shared" si="250"/>
        <v>0</v>
      </c>
      <c r="Y429" s="601"/>
      <c r="Z429" s="274"/>
    </row>
    <row r="430" spans="1:26" s="369" customFormat="1" ht="25.5" hidden="1">
      <c r="A430" s="599" t="s">
        <v>281</v>
      </c>
      <c r="B430" s="602" t="s">
        <v>1067</v>
      </c>
      <c r="C430" s="270"/>
      <c r="D430" s="270"/>
      <c r="E430" s="270"/>
      <c r="F430" s="270"/>
      <c r="G430" s="374" t="s">
        <v>1061</v>
      </c>
      <c r="H430" s="271" t="s">
        <v>1062</v>
      </c>
      <c r="I430" s="605" t="s">
        <v>1068</v>
      </c>
      <c r="J430" s="348">
        <v>5000</v>
      </c>
      <c r="K430" s="348">
        <v>5000</v>
      </c>
      <c r="L430" s="348"/>
      <c r="M430" s="348"/>
      <c r="N430" s="348"/>
      <c r="O430" s="348"/>
      <c r="P430" s="290"/>
      <c r="Q430" s="290"/>
      <c r="R430" s="348">
        <v>5000</v>
      </c>
      <c r="S430" s="348">
        <v>5000</v>
      </c>
      <c r="T430" s="348">
        <v>3800</v>
      </c>
      <c r="U430" s="348">
        <v>2842</v>
      </c>
      <c r="V430" s="372">
        <f t="shared" si="249"/>
        <v>74.789473684210535</v>
      </c>
      <c r="W430" s="348"/>
      <c r="X430" s="323">
        <f t="shared" si="250"/>
        <v>0</v>
      </c>
      <c r="Y430" s="374"/>
      <c r="Z430" s="274"/>
    </row>
    <row r="431" spans="1:26" s="344" customFormat="1" ht="20.25" hidden="1" customHeight="1">
      <c r="A431" s="593" t="s">
        <v>277</v>
      </c>
      <c r="B431" s="594" t="s">
        <v>1069</v>
      </c>
      <c r="C431" s="306"/>
      <c r="D431" s="306"/>
      <c r="E431" s="306"/>
      <c r="F431" s="306"/>
      <c r="G431" s="591"/>
      <c r="H431" s="306"/>
      <c r="I431" s="306"/>
      <c r="J431" s="596">
        <f>SUM(J433:J435)</f>
        <v>35092</v>
      </c>
      <c r="K431" s="596">
        <f t="shared" ref="K431:S431" si="251">SUM(K433:K435)</f>
        <v>32092</v>
      </c>
      <c r="L431" s="596">
        <f t="shared" si="251"/>
        <v>0</v>
      </c>
      <c r="M431" s="596">
        <f t="shared" si="251"/>
        <v>0</v>
      </c>
      <c r="N431" s="596">
        <f t="shared" si="251"/>
        <v>0</v>
      </c>
      <c r="O431" s="596">
        <f t="shared" si="251"/>
        <v>0</v>
      </c>
      <c r="P431" s="596">
        <f t="shared" si="251"/>
        <v>0</v>
      </c>
      <c r="Q431" s="596">
        <f t="shared" si="251"/>
        <v>0</v>
      </c>
      <c r="R431" s="596">
        <f>SUM(R433:R435)</f>
        <v>35092</v>
      </c>
      <c r="S431" s="596">
        <f t="shared" si="251"/>
        <v>32092</v>
      </c>
      <c r="T431" s="596">
        <f>SUM(T433:T435)</f>
        <v>7446</v>
      </c>
      <c r="U431" s="596">
        <f t="shared" ref="U431" si="252">SUM(U433:U435)</f>
        <v>4315</v>
      </c>
      <c r="V431" s="372">
        <f t="shared" si="249"/>
        <v>57.950577491270479</v>
      </c>
      <c r="W431" s="596">
        <f t="shared" ref="W431" si="253">SUM(W433:W435)</f>
        <v>0</v>
      </c>
      <c r="X431" s="323">
        <f t="shared" si="250"/>
        <v>0</v>
      </c>
      <c r="Y431" s="232"/>
      <c r="Z431" s="274"/>
    </row>
    <row r="432" spans="1:26" s="344" customFormat="1" ht="20.25" hidden="1" customHeight="1">
      <c r="A432" s="597"/>
      <c r="B432" s="598" t="s">
        <v>379</v>
      </c>
      <c r="C432" s="306"/>
      <c r="D432" s="306"/>
      <c r="E432" s="306"/>
      <c r="F432" s="306"/>
      <c r="G432" s="591"/>
      <c r="H432" s="306"/>
      <c r="I432" s="306"/>
      <c r="J432" s="596"/>
      <c r="K432" s="596"/>
      <c r="L432" s="596"/>
      <c r="M432" s="596"/>
      <c r="N432" s="596"/>
      <c r="O432" s="596"/>
      <c r="P432" s="596"/>
      <c r="Q432" s="596"/>
      <c r="R432" s="596"/>
      <c r="S432" s="596"/>
      <c r="T432" s="596"/>
      <c r="U432" s="596"/>
      <c r="V432" s="372"/>
      <c r="W432" s="596"/>
      <c r="X432" s="323"/>
      <c r="Y432" s="232"/>
      <c r="Z432" s="274"/>
    </row>
    <row r="433" spans="1:26" s="369" customFormat="1" ht="45" hidden="1">
      <c r="A433" s="599" t="s">
        <v>36</v>
      </c>
      <c r="B433" s="608" t="s">
        <v>1070</v>
      </c>
      <c r="C433" s="270"/>
      <c r="D433" s="270"/>
      <c r="E433" s="270"/>
      <c r="F433" s="270"/>
      <c r="G433" s="374" t="s">
        <v>1071</v>
      </c>
      <c r="H433" s="271" t="s">
        <v>1062</v>
      </c>
      <c r="I433" s="609" t="s">
        <v>1072</v>
      </c>
      <c r="J433" s="348">
        <v>14592</v>
      </c>
      <c r="K433" s="348">
        <v>11592</v>
      </c>
      <c r="L433" s="348"/>
      <c r="M433" s="348"/>
      <c r="N433" s="348"/>
      <c r="O433" s="348"/>
      <c r="P433" s="290"/>
      <c r="Q433" s="290"/>
      <c r="R433" s="348">
        <v>14592</v>
      </c>
      <c r="S433" s="348">
        <v>11592</v>
      </c>
      <c r="T433" s="348">
        <f>2316-570</f>
        <v>1746</v>
      </c>
      <c r="U433" s="348">
        <v>1680</v>
      </c>
      <c r="V433" s="372">
        <f>+U433/T433*100</f>
        <v>96.219931271477662</v>
      </c>
      <c r="W433" s="348"/>
      <c r="X433" s="323">
        <f>+W433/T433*100</f>
        <v>0</v>
      </c>
      <c r="Y433" s="368" t="s">
        <v>1073</v>
      </c>
      <c r="Z433" s="274">
        <f>+T433</f>
        <v>1746</v>
      </c>
    </row>
    <row r="434" spans="1:26" s="369" customFormat="1" ht="25.5" hidden="1">
      <c r="A434" s="599" t="s">
        <v>36</v>
      </c>
      <c r="B434" s="602" t="s">
        <v>1074</v>
      </c>
      <c r="C434" s="270"/>
      <c r="D434" s="270"/>
      <c r="E434" s="270"/>
      <c r="F434" s="270"/>
      <c r="G434" s="604" t="s">
        <v>1075</v>
      </c>
      <c r="H434" s="271" t="s">
        <v>1076</v>
      </c>
      <c r="I434" s="609" t="s">
        <v>1077</v>
      </c>
      <c r="J434" s="601">
        <v>7000</v>
      </c>
      <c r="K434" s="601">
        <v>7000</v>
      </c>
      <c r="L434" s="348"/>
      <c r="M434" s="348"/>
      <c r="N434" s="348"/>
      <c r="O434" s="348"/>
      <c r="P434" s="290"/>
      <c r="Q434" s="290"/>
      <c r="R434" s="348">
        <v>7000</v>
      </c>
      <c r="S434" s="348">
        <v>7000</v>
      </c>
      <c r="T434" s="348">
        <v>2000</v>
      </c>
      <c r="U434" s="348">
        <v>2000</v>
      </c>
      <c r="V434" s="372">
        <f>+U434/T434*100</f>
        <v>100</v>
      </c>
      <c r="W434" s="348"/>
      <c r="X434" s="323">
        <f>+W434/T434*100</f>
        <v>0</v>
      </c>
      <c r="Y434" s="234"/>
      <c r="Z434" s="274">
        <f>+T434</f>
        <v>2000</v>
      </c>
    </row>
    <row r="435" spans="1:26" s="369" customFormat="1" ht="38.25" hidden="1">
      <c r="A435" s="599" t="s">
        <v>281</v>
      </c>
      <c r="B435" s="602" t="s">
        <v>1078</v>
      </c>
      <c r="C435" s="270"/>
      <c r="D435" s="270"/>
      <c r="E435" s="270"/>
      <c r="F435" s="270"/>
      <c r="G435" s="234" t="s">
        <v>1079</v>
      </c>
      <c r="H435" s="271" t="s">
        <v>1076</v>
      </c>
      <c r="I435" s="609" t="s">
        <v>1080</v>
      </c>
      <c r="J435" s="601">
        <f>K435</f>
        <v>13500</v>
      </c>
      <c r="K435" s="601">
        <v>13500</v>
      </c>
      <c r="L435" s="348"/>
      <c r="M435" s="348"/>
      <c r="N435" s="348"/>
      <c r="O435" s="348"/>
      <c r="P435" s="290"/>
      <c r="Q435" s="290"/>
      <c r="R435" s="348">
        <v>13500</v>
      </c>
      <c r="S435" s="348">
        <v>13500</v>
      </c>
      <c r="T435" s="348">
        <v>3700</v>
      </c>
      <c r="U435" s="348">
        <v>635</v>
      </c>
      <c r="V435" s="372">
        <f>+U435/T435*100</f>
        <v>17.162162162162161</v>
      </c>
      <c r="W435" s="348"/>
      <c r="X435" s="323">
        <f>+W435/T435*100</f>
        <v>0</v>
      </c>
      <c r="Y435" s="234"/>
      <c r="Z435" s="274">
        <f>+T435</f>
        <v>3700</v>
      </c>
    </row>
    <row r="436" spans="1:26" s="344" customFormat="1" ht="15.75" hidden="1">
      <c r="A436" s="593" t="s">
        <v>1081</v>
      </c>
      <c r="B436" s="594" t="s">
        <v>1082</v>
      </c>
      <c r="C436" s="306"/>
      <c r="D436" s="306"/>
      <c r="E436" s="306"/>
      <c r="F436" s="306"/>
      <c r="G436" s="591"/>
      <c r="H436" s="306"/>
      <c r="I436" s="306"/>
      <c r="J436" s="596"/>
      <c r="K436" s="596"/>
      <c r="L436" s="596"/>
      <c r="M436" s="596"/>
      <c r="N436" s="596"/>
      <c r="O436" s="596"/>
      <c r="P436" s="596"/>
      <c r="Q436" s="596"/>
      <c r="R436" s="596">
        <f>SUM(R438:R439)</f>
        <v>9800</v>
      </c>
      <c r="S436" s="596">
        <f t="shared" ref="S436:T436" si="254">SUM(S438:S439)</f>
        <v>9800</v>
      </c>
      <c r="T436" s="596">
        <f t="shared" si="254"/>
        <v>200</v>
      </c>
      <c r="U436" s="596"/>
      <c r="V436" s="372">
        <f>+U436/T436*100</f>
        <v>0</v>
      </c>
      <c r="W436" s="596"/>
      <c r="X436" s="323">
        <f>+W436/T436*100</f>
        <v>0</v>
      </c>
      <c r="Y436" s="232"/>
      <c r="Z436" s="309"/>
    </row>
    <row r="437" spans="1:26" s="344" customFormat="1" ht="22.7" hidden="1" customHeight="1">
      <c r="A437" s="597"/>
      <c r="B437" s="598" t="s">
        <v>379</v>
      </c>
      <c r="C437" s="306"/>
      <c r="D437" s="306"/>
      <c r="E437" s="306"/>
      <c r="F437" s="306"/>
      <c r="G437" s="591"/>
      <c r="H437" s="306"/>
      <c r="I437" s="306"/>
      <c r="J437" s="596"/>
      <c r="K437" s="596"/>
      <c r="L437" s="596"/>
      <c r="M437" s="596"/>
      <c r="N437" s="596"/>
      <c r="O437" s="596"/>
      <c r="P437" s="596"/>
      <c r="Q437" s="596"/>
      <c r="R437" s="596"/>
      <c r="S437" s="596"/>
      <c r="T437" s="596"/>
      <c r="U437" s="596"/>
      <c r="V437" s="372"/>
      <c r="W437" s="596"/>
      <c r="X437" s="323"/>
      <c r="Y437" s="232"/>
      <c r="Z437" s="309"/>
    </row>
    <row r="438" spans="1:26" s="369" customFormat="1" ht="21.75" hidden="1" customHeight="1">
      <c r="A438" s="599" t="s">
        <v>36</v>
      </c>
      <c r="B438" s="602" t="s">
        <v>1083</v>
      </c>
      <c r="C438" s="270"/>
      <c r="D438" s="270"/>
      <c r="E438" s="270"/>
      <c r="F438" s="270"/>
      <c r="G438" s="513"/>
      <c r="H438" s="270"/>
      <c r="I438" s="270"/>
      <c r="J438" s="601"/>
      <c r="K438" s="601"/>
      <c r="L438" s="348"/>
      <c r="M438" s="348"/>
      <c r="N438" s="348"/>
      <c r="O438" s="348"/>
      <c r="P438" s="290"/>
      <c r="Q438" s="290"/>
      <c r="R438" s="348">
        <v>5000</v>
      </c>
      <c r="S438" s="348">
        <v>5000</v>
      </c>
      <c r="T438" s="348">
        <v>100</v>
      </c>
      <c r="U438" s="348"/>
      <c r="V438" s="372">
        <f>+U438/T438*100</f>
        <v>0</v>
      </c>
      <c r="W438" s="348"/>
      <c r="X438" s="323">
        <f>+W438/T438*100</f>
        <v>0</v>
      </c>
      <c r="Y438" s="234"/>
      <c r="Z438" s="274"/>
    </row>
    <row r="439" spans="1:26" s="369" customFormat="1" ht="20.25" hidden="1" customHeight="1">
      <c r="A439" s="599" t="s">
        <v>23</v>
      </c>
      <c r="B439" s="602" t="s">
        <v>1084</v>
      </c>
      <c r="C439" s="270"/>
      <c r="D439" s="270"/>
      <c r="E439" s="270"/>
      <c r="F439" s="270"/>
      <c r="G439" s="513"/>
      <c r="H439" s="270"/>
      <c r="I439" s="270"/>
      <c r="J439" s="601"/>
      <c r="K439" s="601"/>
      <c r="L439" s="348"/>
      <c r="M439" s="348"/>
      <c r="N439" s="348"/>
      <c r="O439" s="348"/>
      <c r="P439" s="290"/>
      <c r="Q439" s="290"/>
      <c r="R439" s="348">
        <v>4800</v>
      </c>
      <c r="S439" s="348">
        <v>4800</v>
      </c>
      <c r="T439" s="348">
        <v>100</v>
      </c>
      <c r="U439" s="348"/>
      <c r="V439" s="372">
        <f>+U439/T439*100</f>
        <v>0</v>
      </c>
      <c r="W439" s="348"/>
      <c r="X439" s="323">
        <f>+W439/T439*100</f>
        <v>0</v>
      </c>
      <c r="Y439" s="234"/>
      <c r="Z439" s="274"/>
    </row>
    <row r="440" spans="1:26" s="369" customFormat="1" ht="15.75" hidden="1">
      <c r="A440" s="599"/>
      <c r="B440" s="602"/>
      <c r="C440" s="270"/>
      <c r="D440" s="270"/>
      <c r="E440" s="270"/>
      <c r="F440" s="270"/>
      <c r="G440" s="513"/>
      <c r="H440" s="270"/>
      <c r="I440" s="270"/>
      <c r="J440" s="601"/>
      <c r="K440" s="601"/>
      <c r="L440" s="348"/>
      <c r="M440" s="348"/>
      <c r="N440" s="348"/>
      <c r="O440" s="348"/>
      <c r="P440" s="290"/>
      <c r="Q440" s="290"/>
      <c r="R440" s="348"/>
      <c r="S440" s="348"/>
      <c r="T440" s="348"/>
      <c r="U440" s="348"/>
      <c r="V440" s="372"/>
      <c r="W440" s="348"/>
      <c r="X440" s="323"/>
      <c r="Y440" s="234"/>
      <c r="Z440" s="274"/>
    </row>
    <row r="441" spans="1:26" s="309" customFormat="1" ht="42.95" hidden="1" customHeight="1">
      <c r="A441" s="610" t="s">
        <v>496</v>
      </c>
      <c r="B441" s="611" t="s">
        <v>1085</v>
      </c>
      <c r="C441" s="347"/>
      <c r="D441" s="347"/>
      <c r="E441" s="347"/>
      <c r="F441" s="347"/>
      <c r="G441" s="347"/>
      <c r="H441" s="347"/>
      <c r="I441" s="357"/>
      <c r="J441" s="435"/>
      <c r="K441" s="435"/>
      <c r="L441" s="435"/>
      <c r="M441" s="435"/>
      <c r="N441" s="435"/>
      <c r="O441" s="435"/>
      <c r="P441" s="290" t="e">
        <f>L441+#REF!</f>
        <v>#REF!</v>
      </c>
      <c r="Q441" s="290" t="e">
        <f>M441+#REF!</f>
        <v>#REF!</v>
      </c>
      <c r="R441" s="435"/>
      <c r="S441" s="435"/>
      <c r="T441" s="319">
        <f>T445+T446+T447+T448+T449</f>
        <v>14605</v>
      </c>
      <c r="U441" s="319">
        <f t="shared" ref="U441" si="255">U445+U446+U447+U448+U449</f>
        <v>14605</v>
      </c>
      <c r="V441" s="372">
        <f>+W441/T441*100</f>
        <v>100</v>
      </c>
      <c r="W441" s="319">
        <f>U445+U446+U447+U448+U449</f>
        <v>14605</v>
      </c>
      <c r="X441" s="323">
        <f t="shared" ref="X441:X484" si="256">+W441/T441*100</f>
        <v>100</v>
      </c>
      <c r="Y441" s="440"/>
    </row>
    <row r="442" spans="1:26" s="309" customFormat="1" ht="14.1" hidden="1" customHeight="1">
      <c r="A442" s="345">
        <v>1</v>
      </c>
      <c r="B442" s="346" t="s">
        <v>1028</v>
      </c>
      <c r="C442" s="347"/>
      <c r="D442" s="347"/>
      <c r="E442" s="347"/>
      <c r="F442" s="347"/>
      <c r="G442" s="347"/>
      <c r="H442" s="347"/>
      <c r="I442" s="308"/>
      <c r="J442" s="319"/>
      <c r="K442" s="319"/>
      <c r="L442" s="319"/>
      <c r="M442" s="319"/>
      <c r="N442" s="319"/>
      <c r="O442" s="319"/>
      <c r="P442" s="290" t="e">
        <f>L442+#REF!</f>
        <v>#REF!</v>
      </c>
      <c r="Q442" s="290" t="e">
        <f>M442+#REF!</f>
        <v>#REF!</v>
      </c>
      <c r="R442" s="292"/>
      <c r="S442" s="292"/>
      <c r="T442" s="319"/>
      <c r="U442" s="319"/>
      <c r="V442" s="372" t="e">
        <f t="shared" ref="V442:V449" si="257">+U442/T442*100</f>
        <v>#DIV/0!</v>
      </c>
      <c r="W442" s="319"/>
      <c r="X442" s="323" t="e">
        <f t="shared" si="256"/>
        <v>#DIV/0!</v>
      </c>
      <c r="Y442" s="612"/>
    </row>
    <row r="443" spans="1:26" s="309" customFormat="1" ht="14.1" hidden="1" customHeight="1">
      <c r="A443" s="345">
        <v>2</v>
      </c>
      <c r="B443" s="346" t="s">
        <v>1029</v>
      </c>
      <c r="C443" s="347"/>
      <c r="D443" s="347"/>
      <c r="E443" s="347"/>
      <c r="F443" s="347"/>
      <c r="G443" s="347"/>
      <c r="H443" s="347"/>
      <c r="I443" s="308"/>
      <c r="J443" s="319"/>
      <c r="K443" s="319"/>
      <c r="L443" s="319"/>
      <c r="M443" s="319"/>
      <c r="N443" s="319"/>
      <c r="O443" s="319"/>
      <c r="P443" s="290" t="e">
        <f>L443+#REF!</f>
        <v>#REF!</v>
      </c>
      <c r="Q443" s="290" t="e">
        <f>M443+#REF!</f>
        <v>#REF!</v>
      </c>
      <c r="R443" s="292"/>
      <c r="S443" s="292"/>
      <c r="T443" s="319"/>
      <c r="U443" s="319"/>
      <c r="V443" s="372" t="e">
        <f t="shared" si="257"/>
        <v>#DIV/0!</v>
      </c>
      <c r="W443" s="319"/>
      <c r="X443" s="323" t="e">
        <f t="shared" si="256"/>
        <v>#DIV/0!</v>
      </c>
      <c r="Y443" s="612"/>
    </row>
    <row r="444" spans="1:26" s="309" customFormat="1" ht="14.1" hidden="1" customHeight="1">
      <c r="A444" s="345">
        <v>3</v>
      </c>
      <c r="B444" s="346" t="s">
        <v>1030</v>
      </c>
      <c r="C444" s="347"/>
      <c r="D444" s="347"/>
      <c r="E444" s="347"/>
      <c r="F444" s="347"/>
      <c r="G444" s="347"/>
      <c r="H444" s="347"/>
      <c r="I444" s="308"/>
      <c r="J444" s="319"/>
      <c r="K444" s="319"/>
      <c r="L444" s="319"/>
      <c r="M444" s="319"/>
      <c r="N444" s="319"/>
      <c r="O444" s="319"/>
      <c r="P444" s="290" t="e">
        <f>L444+#REF!</f>
        <v>#REF!</v>
      </c>
      <c r="Q444" s="290" t="e">
        <f>M444+#REF!</f>
        <v>#REF!</v>
      </c>
      <c r="R444" s="292"/>
      <c r="S444" s="292"/>
      <c r="T444" s="319"/>
      <c r="U444" s="319"/>
      <c r="V444" s="372" t="e">
        <f t="shared" si="257"/>
        <v>#DIV/0!</v>
      </c>
      <c r="W444" s="319"/>
      <c r="X444" s="323" t="e">
        <f t="shared" si="256"/>
        <v>#DIV/0!</v>
      </c>
      <c r="Y444" s="329"/>
    </row>
    <row r="445" spans="1:26" s="309" customFormat="1" ht="37.15" hidden="1" customHeight="1">
      <c r="A445" s="345">
        <v>1</v>
      </c>
      <c r="B445" s="346" t="s">
        <v>498</v>
      </c>
      <c r="C445" s="347"/>
      <c r="D445" s="347"/>
      <c r="E445" s="347"/>
      <c r="F445" s="347"/>
      <c r="G445" s="347"/>
      <c r="H445" s="347"/>
      <c r="I445" s="308"/>
      <c r="J445" s="319"/>
      <c r="K445" s="319"/>
      <c r="L445" s="319"/>
      <c r="M445" s="319"/>
      <c r="N445" s="319"/>
      <c r="O445" s="319"/>
      <c r="P445" s="290" t="e">
        <f>L445+#REF!</f>
        <v>#REF!</v>
      </c>
      <c r="Q445" s="290" t="e">
        <f>M445+#REF!</f>
        <v>#REF!</v>
      </c>
      <c r="R445" s="292"/>
      <c r="S445" s="292"/>
      <c r="T445" s="349">
        <v>417</v>
      </c>
      <c r="U445" s="349">
        <f>+T445</f>
        <v>417</v>
      </c>
      <c r="V445" s="372">
        <f t="shared" si="257"/>
        <v>100</v>
      </c>
      <c r="W445" s="349">
        <f>+U445</f>
        <v>417</v>
      </c>
      <c r="X445" s="323">
        <f t="shared" si="256"/>
        <v>100</v>
      </c>
      <c r="Y445" s="329"/>
    </row>
    <row r="446" spans="1:26" s="309" customFormat="1" ht="41.1" hidden="1" customHeight="1">
      <c r="A446" s="345">
        <v>2</v>
      </c>
      <c r="B446" s="346" t="s">
        <v>1086</v>
      </c>
      <c r="C446" s="347"/>
      <c r="D446" s="347"/>
      <c r="E446" s="347"/>
      <c r="F446" s="347"/>
      <c r="G446" s="347"/>
      <c r="H446" s="347"/>
      <c r="I446" s="308"/>
      <c r="J446" s="319"/>
      <c r="K446" s="319"/>
      <c r="L446" s="319"/>
      <c r="M446" s="319"/>
      <c r="N446" s="319"/>
      <c r="O446" s="319"/>
      <c r="P446" s="290" t="e">
        <f>L446+#REF!</f>
        <v>#REF!</v>
      </c>
      <c r="Q446" s="290" t="e">
        <f>M446+#REF!</f>
        <v>#REF!</v>
      </c>
      <c r="R446" s="292"/>
      <c r="S446" s="292"/>
      <c r="T446" s="349">
        <v>647</v>
      </c>
      <c r="U446" s="349">
        <f>+T446</f>
        <v>647</v>
      </c>
      <c r="V446" s="372">
        <f t="shared" si="257"/>
        <v>100</v>
      </c>
      <c r="W446" s="349">
        <f>+U446</f>
        <v>647</v>
      </c>
      <c r="X446" s="323">
        <f t="shared" si="256"/>
        <v>100</v>
      </c>
      <c r="Y446" s="329"/>
    </row>
    <row r="447" spans="1:26" s="309" customFormat="1" ht="47.1" hidden="1" customHeight="1">
      <c r="A447" s="345">
        <v>3</v>
      </c>
      <c r="B447" s="350" t="s">
        <v>500</v>
      </c>
      <c r="C447" s="347"/>
      <c r="D447" s="347"/>
      <c r="E447" s="347"/>
      <c r="F447" s="347"/>
      <c r="G447" s="347"/>
      <c r="H447" s="347"/>
      <c r="I447" s="308"/>
      <c r="J447" s="319"/>
      <c r="K447" s="319"/>
      <c r="L447" s="319"/>
      <c r="M447" s="319"/>
      <c r="N447" s="319"/>
      <c r="O447" s="319"/>
      <c r="P447" s="290" t="e">
        <f>L447+#REF!</f>
        <v>#REF!</v>
      </c>
      <c r="Q447" s="290" t="e">
        <f>M447+#REF!</f>
        <v>#REF!</v>
      </c>
      <c r="R447" s="292"/>
      <c r="S447" s="292"/>
      <c r="T447" s="349">
        <v>197</v>
      </c>
      <c r="U447" s="349">
        <f>+T447</f>
        <v>197</v>
      </c>
      <c r="V447" s="372">
        <f t="shared" si="257"/>
        <v>100</v>
      </c>
      <c r="W447" s="349">
        <f>+U447</f>
        <v>197</v>
      </c>
      <c r="X447" s="323">
        <f t="shared" si="256"/>
        <v>100</v>
      </c>
      <c r="Y447" s="329"/>
    </row>
    <row r="448" spans="1:26" s="309" customFormat="1" ht="44.45" hidden="1" customHeight="1">
      <c r="A448" s="345">
        <v>4</v>
      </c>
      <c r="B448" s="350" t="s">
        <v>501</v>
      </c>
      <c r="C448" s="347"/>
      <c r="D448" s="347"/>
      <c r="E448" s="347"/>
      <c r="F448" s="347"/>
      <c r="G448" s="347"/>
      <c r="H448" s="347"/>
      <c r="I448" s="308"/>
      <c r="J448" s="319"/>
      <c r="K448" s="319"/>
      <c r="L448" s="319"/>
      <c r="M448" s="319"/>
      <c r="N448" s="319"/>
      <c r="O448" s="319"/>
      <c r="P448" s="290"/>
      <c r="Q448" s="290"/>
      <c r="R448" s="292"/>
      <c r="S448" s="292"/>
      <c r="T448" s="349">
        <v>44</v>
      </c>
      <c r="U448" s="349">
        <f>+T448</f>
        <v>44</v>
      </c>
      <c r="V448" s="372">
        <f t="shared" si="257"/>
        <v>100</v>
      </c>
      <c r="W448" s="349">
        <f>+U448</f>
        <v>44</v>
      </c>
      <c r="X448" s="323">
        <f t="shared" si="256"/>
        <v>100</v>
      </c>
      <c r="Y448" s="329"/>
    </row>
    <row r="449" spans="1:28" s="309" customFormat="1" ht="47.1" hidden="1" customHeight="1">
      <c r="A449" s="345">
        <v>5</v>
      </c>
      <c r="B449" s="350" t="s">
        <v>1087</v>
      </c>
      <c r="C449" s="347"/>
      <c r="D449" s="347"/>
      <c r="E449" s="347"/>
      <c r="F449" s="347"/>
      <c r="G449" s="347"/>
      <c r="H449" s="347"/>
      <c r="I449" s="308"/>
      <c r="J449" s="319"/>
      <c r="K449" s="319"/>
      <c r="L449" s="319"/>
      <c r="M449" s="319"/>
      <c r="N449" s="319"/>
      <c r="O449" s="319"/>
      <c r="P449" s="290"/>
      <c r="Q449" s="290"/>
      <c r="R449" s="292"/>
      <c r="S449" s="292"/>
      <c r="T449" s="349">
        <v>13300</v>
      </c>
      <c r="U449" s="349">
        <f>+T449</f>
        <v>13300</v>
      </c>
      <c r="V449" s="372">
        <f t="shared" si="257"/>
        <v>100</v>
      </c>
      <c r="W449" s="349">
        <f>+U449</f>
        <v>13300</v>
      </c>
      <c r="X449" s="323">
        <f t="shared" si="256"/>
        <v>100</v>
      </c>
      <c r="Y449" s="329"/>
    </row>
    <row r="450" spans="1:28" s="344" customFormat="1" ht="36" customHeight="1">
      <c r="A450" s="317" t="s">
        <v>18</v>
      </c>
      <c r="B450" s="459" t="s">
        <v>210</v>
      </c>
      <c r="C450" s="306"/>
      <c r="D450" s="306"/>
      <c r="E450" s="306"/>
      <c r="F450" s="306"/>
      <c r="G450" s="306"/>
      <c r="H450" s="306"/>
      <c r="I450" s="308"/>
      <c r="J450" s="319">
        <f>+J451+J454+J491+J492+J493+J499</f>
        <v>6598439</v>
      </c>
      <c r="K450" s="319">
        <f t="shared" ref="K450:U450" si="258">+K451+K454+K491+K492+K493+K499</f>
        <v>4532683.3</v>
      </c>
      <c r="L450" s="319">
        <f t="shared" si="258"/>
        <v>0</v>
      </c>
      <c r="M450" s="319">
        <f t="shared" si="258"/>
        <v>0</v>
      </c>
      <c r="N450" s="319">
        <f t="shared" si="258"/>
        <v>0</v>
      </c>
      <c r="O450" s="319">
        <f t="shared" si="258"/>
        <v>0</v>
      </c>
      <c r="P450" s="319">
        <f t="shared" si="258"/>
        <v>0</v>
      </c>
      <c r="Q450" s="319">
        <f t="shared" si="258"/>
        <v>0</v>
      </c>
      <c r="R450" s="319">
        <f t="shared" si="258"/>
        <v>0</v>
      </c>
      <c r="S450" s="319">
        <f t="shared" si="258"/>
        <v>1783784</v>
      </c>
      <c r="T450" s="319">
        <f t="shared" si="258"/>
        <v>1282177</v>
      </c>
      <c r="U450" s="319">
        <f t="shared" si="258"/>
        <v>507359.98230000003</v>
      </c>
      <c r="V450" s="613">
        <f>U450/T450*100</f>
        <v>39.570198365748254</v>
      </c>
      <c r="W450" s="319">
        <f t="shared" ref="W450" si="259">+W451+W454+W491+W492+W493+W499</f>
        <v>1107222.3</v>
      </c>
      <c r="X450" s="323">
        <f t="shared" si="256"/>
        <v>86.354871441306472</v>
      </c>
      <c r="Y450" s="324"/>
      <c r="AA450" s="325"/>
      <c r="AB450" s="309"/>
    </row>
    <row r="451" spans="1:28" s="344" customFormat="1" ht="29.25" customHeight="1">
      <c r="A451" s="537" t="s">
        <v>12</v>
      </c>
      <c r="B451" s="459" t="s">
        <v>1088</v>
      </c>
      <c r="C451" s="306"/>
      <c r="D451" s="306"/>
      <c r="E451" s="306"/>
      <c r="F451" s="306"/>
      <c r="G451" s="306"/>
      <c r="H451" s="306"/>
      <c r="I451" s="308"/>
      <c r="J451" s="319">
        <f>+J452+J453</f>
        <v>0</v>
      </c>
      <c r="K451" s="319">
        <f t="shared" ref="K451:U451" si="260">+K452+K453</f>
        <v>0</v>
      </c>
      <c r="L451" s="319">
        <f t="shared" si="260"/>
        <v>0</v>
      </c>
      <c r="M451" s="319">
        <f t="shared" si="260"/>
        <v>0</v>
      </c>
      <c r="N451" s="319">
        <f t="shared" si="260"/>
        <v>0</v>
      </c>
      <c r="O451" s="319">
        <f t="shared" si="260"/>
        <v>0</v>
      </c>
      <c r="P451" s="319">
        <f t="shared" si="260"/>
        <v>0</v>
      </c>
      <c r="Q451" s="319">
        <f t="shared" si="260"/>
        <v>0</v>
      </c>
      <c r="R451" s="319">
        <f t="shared" si="260"/>
        <v>0</v>
      </c>
      <c r="S451" s="319">
        <f t="shared" si="260"/>
        <v>0</v>
      </c>
      <c r="T451" s="319">
        <f t="shared" si="260"/>
        <v>712773</v>
      </c>
      <c r="U451" s="319">
        <f t="shared" si="260"/>
        <v>354330</v>
      </c>
      <c r="V451" s="613">
        <f>U451/T451*100</f>
        <v>49.711478970163007</v>
      </c>
      <c r="W451" s="319">
        <f t="shared" ref="W451" si="261">+W452+W453</f>
        <v>641495.69999999995</v>
      </c>
      <c r="X451" s="323">
        <f t="shared" si="256"/>
        <v>89.999999999999986</v>
      </c>
      <c r="Y451" s="306"/>
      <c r="AA451" s="325"/>
    </row>
    <row r="452" spans="1:28" s="344" customFormat="1" ht="37.5" customHeight="1">
      <c r="A452" s="345">
        <v>1</v>
      </c>
      <c r="B452" s="614" t="s">
        <v>1089</v>
      </c>
      <c r="C452" s="306"/>
      <c r="D452" s="306"/>
      <c r="E452" s="306"/>
      <c r="F452" s="306"/>
      <c r="G452" s="306"/>
      <c r="H452" s="306"/>
      <c r="I452" s="308"/>
      <c r="J452" s="319"/>
      <c r="K452" s="319"/>
      <c r="L452" s="319"/>
      <c r="M452" s="319"/>
      <c r="N452" s="319"/>
      <c r="O452" s="319"/>
      <c r="P452" s="290"/>
      <c r="Q452" s="290"/>
      <c r="R452" s="292"/>
      <c r="S452" s="292"/>
      <c r="T452" s="348">
        <v>239650</v>
      </c>
      <c r="U452" s="348">
        <v>133258</v>
      </c>
      <c r="V452" s="615">
        <f>+U452/T452*100</f>
        <v>55.605257667431673</v>
      </c>
      <c r="W452" s="348">
        <f>+T452*90%</f>
        <v>215685</v>
      </c>
      <c r="X452" s="323">
        <f t="shared" si="256"/>
        <v>90</v>
      </c>
      <c r="Y452" s="270"/>
    </row>
    <row r="453" spans="1:28" s="344" customFormat="1" ht="36" customHeight="1">
      <c r="A453" s="345">
        <v>2</v>
      </c>
      <c r="B453" s="614" t="s">
        <v>376</v>
      </c>
      <c r="C453" s="306"/>
      <c r="D453" s="306"/>
      <c r="E453" s="306"/>
      <c r="F453" s="306"/>
      <c r="G453" s="306"/>
      <c r="H453" s="306"/>
      <c r="I453" s="308"/>
      <c r="J453" s="319"/>
      <c r="K453" s="319"/>
      <c r="L453" s="319"/>
      <c r="M453" s="319"/>
      <c r="N453" s="319"/>
      <c r="O453" s="319"/>
      <c r="P453" s="290"/>
      <c r="Q453" s="290"/>
      <c r="R453" s="292"/>
      <c r="S453" s="292"/>
      <c r="T453" s="348">
        <v>473123</v>
      </c>
      <c r="U453" s="348">
        <v>221072</v>
      </c>
      <c r="V453" s="615">
        <f>+U453/T453*100</f>
        <v>46.726115618982803</v>
      </c>
      <c r="W453" s="348">
        <f>+T453*90%</f>
        <v>425810.7</v>
      </c>
      <c r="X453" s="323">
        <f t="shared" si="256"/>
        <v>90</v>
      </c>
      <c r="Y453" s="270"/>
    </row>
    <row r="454" spans="1:28" s="344" customFormat="1" ht="36.75" customHeight="1">
      <c r="A454" s="537" t="s">
        <v>17</v>
      </c>
      <c r="B454" s="459" t="s">
        <v>1090</v>
      </c>
      <c r="C454" s="306"/>
      <c r="D454" s="306"/>
      <c r="E454" s="306"/>
      <c r="F454" s="306"/>
      <c r="G454" s="306"/>
      <c r="H454" s="306"/>
      <c r="I454" s="308"/>
      <c r="J454" s="319">
        <f>+J455+J463+J467+J469+J480+J485+J487+J489</f>
        <v>4823472</v>
      </c>
      <c r="K454" s="319">
        <f t="shared" ref="K454:U454" si="262">+K455+K463+K467+K469+K480+K485+K487+K489</f>
        <v>2931071.8</v>
      </c>
      <c r="L454" s="319">
        <f t="shared" si="262"/>
        <v>0</v>
      </c>
      <c r="M454" s="319">
        <f t="shared" si="262"/>
        <v>0</v>
      </c>
      <c r="N454" s="319">
        <f t="shared" si="262"/>
        <v>0</v>
      </c>
      <c r="O454" s="319">
        <f t="shared" si="262"/>
        <v>0</v>
      </c>
      <c r="P454" s="319">
        <f t="shared" si="262"/>
        <v>0</v>
      </c>
      <c r="Q454" s="319">
        <f t="shared" si="262"/>
        <v>0</v>
      </c>
      <c r="R454" s="319">
        <f t="shared" si="262"/>
        <v>0</v>
      </c>
      <c r="S454" s="319">
        <f t="shared" si="262"/>
        <v>972384</v>
      </c>
      <c r="T454" s="319">
        <f t="shared" si="262"/>
        <v>232360</v>
      </c>
      <c r="U454" s="319">
        <f t="shared" si="262"/>
        <v>141154.28090000001</v>
      </c>
      <c r="V454" s="613">
        <f>U454/T454*100</f>
        <v>60.748098166637973</v>
      </c>
      <c r="W454" s="319">
        <f t="shared" ref="W454" si="263">+W455+W463+W467+W469+W480+W485+W487+W489</f>
        <v>230411.4</v>
      </c>
      <c r="X454" s="323">
        <f t="shared" si="256"/>
        <v>99.161387502151825</v>
      </c>
      <c r="Y454" s="306"/>
    </row>
    <row r="455" spans="1:28" s="344" customFormat="1" ht="36.75" customHeight="1">
      <c r="A455" s="304" t="s">
        <v>1091</v>
      </c>
      <c r="B455" s="616" t="s">
        <v>1092</v>
      </c>
      <c r="C455" s="306"/>
      <c r="D455" s="306"/>
      <c r="E455" s="306"/>
      <c r="F455" s="306"/>
      <c r="G455" s="306"/>
      <c r="H455" s="617"/>
      <c r="I455" s="618"/>
      <c r="J455" s="319">
        <f>+SUM(J456:J462)</f>
        <v>1218204</v>
      </c>
      <c r="K455" s="319">
        <f t="shared" ref="K455:T455" si="264">+SUM(K456:K462)</f>
        <v>1174583</v>
      </c>
      <c r="L455" s="319">
        <f t="shared" si="264"/>
        <v>0</v>
      </c>
      <c r="M455" s="319">
        <f t="shared" si="264"/>
        <v>0</v>
      </c>
      <c r="N455" s="319">
        <f t="shared" si="264"/>
        <v>0</v>
      </c>
      <c r="O455" s="319">
        <f t="shared" si="264"/>
        <v>0</v>
      </c>
      <c r="P455" s="319">
        <f t="shared" si="264"/>
        <v>0</v>
      </c>
      <c r="Q455" s="319">
        <f t="shared" si="264"/>
        <v>0</v>
      </c>
      <c r="R455" s="319">
        <f t="shared" si="264"/>
        <v>0</v>
      </c>
      <c r="S455" s="319">
        <f t="shared" si="264"/>
        <v>449236</v>
      </c>
      <c r="T455" s="319">
        <f t="shared" si="264"/>
        <v>107630</v>
      </c>
      <c r="U455" s="319">
        <f t="shared" ref="U455" si="265">+SUM(U456:U462)</f>
        <v>83771</v>
      </c>
      <c r="V455" s="613">
        <f>U455/T455*100</f>
        <v>77.832388739199104</v>
      </c>
      <c r="W455" s="319">
        <f>+SUM(W456:W462)</f>
        <v>107630</v>
      </c>
      <c r="X455" s="323">
        <f t="shared" si="256"/>
        <v>100</v>
      </c>
      <c r="Y455" s="270"/>
    </row>
    <row r="456" spans="1:28" s="344" customFormat="1" ht="36.75" customHeight="1">
      <c r="A456" s="441" t="s">
        <v>36</v>
      </c>
      <c r="B456" s="442" t="s">
        <v>1093</v>
      </c>
      <c r="C456" s="306"/>
      <c r="D456" s="306"/>
      <c r="E456" s="306"/>
      <c r="F456" s="306"/>
      <c r="G456" s="306"/>
      <c r="H456" s="270" t="s">
        <v>550</v>
      </c>
      <c r="I456" s="270" t="s">
        <v>316</v>
      </c>
      <c r="J456" s="619">
        <v>165000</v>
      </c>
      <c r="K456" s="619">
        <v>165000</v>
      </c>
      <c r="L456" s="319"/>
      <c r="M456" s="319"/>
      <c r="N456" s="319"/>
      <c r="O456" s="319"/>
      <c r="P456" s="290"/>
      <c r="Q456" s="290"/>
      <c r="R456" s="292"/>
      <c r="S456" s="290">
        <v>50000</v>
      </c>
      <c r="T456" s="348">
        <v>15000</v>
      </c>
      <c r="U456" s="348">
        <v>12798</v>
      </c>
      <c r="V456" s="615">
        <f>+U456/T456*100</f>
        <v>85.32</v>
      </c>
      <c r="W456" s="348">
        <f t="shared" ref="W456:W462" si="266">+T456</f>
        <v>15000</v>
      </c>
      <c r="X456" s="323">
        <f t="shared" si="256"/>
        <v>100</v>
      </c>
      <c r="Y456" s="270"/>
    </row>
    <row r="457" spans="1:28" s="344" customFormat="1" ht="36.75" customHeight="1">
      <c r="A457" s="441" t="s">
        <v>23</v>
      </c>
      <c r="B457" s="442" t="s">
        <v>1094</v>
      </c>
      <c r="C457" s="306"/>
      <c r="D457" s="306"/>
      <c r="E457" s="306"/>
      <c r="F457" s="306"/>
      <c r="G457" s="306"/>
      <c r="H457" s="270" t="s">
        <v>622</v>
      </c>
      <c r="I457" s="620" t="s">
        <v>1095</v>
      </c>
      <c r="J457" s="621">
        <v>682515</v>
      </c>
      <c r="K457" s="621">
        <v>682515</v>
      </c>
      <c r="L457" s="319"/>
      <c r="M457" s="319"/>
      <c r="N457" s="319"/>
      <c r="O457" s="319"/>
      <c r="P457" s="290"/>
      <c r="Q457" s="290"/>
      <c r="R457" s="292"/>
      <c r="S457" s="290">
        <v>217360</v>
      </c>
      <c r="T457" s="348">
        <v>40000</v>
      </c>
      <c r="U457" s="348">
        <v>39622</v>
      </c>
      <c r="V457" s="615">
        <f>+U457/T457*100</f>
        <v>99.055000000000007</v>
      </c>
      <c r="W457" s="348">
        <f t="shared" si="266"/>
        <v>40000</v>
      </c>
      <c r="X457" s="323">
        <f t="shared" si="256"/>
        <v>100</v>
      </c>
      <c r="Y457" s="270"/>
    </row>
    <row r="458" spans="1:28" s="344" customFormat="1" ht="36.75" customHeight="1">
      <c r="A458" s="441" t="s">
        <v>281</v>
      </c>
      <c r="B458" s="442" t="s">
        <v>282</v>
      </c>
      <c r="C458" s="306"/>
      <c r="D458" s="306"/>
      <c r="E458" s="306"/>
      <c r="F458" s="306"/>
      <c r="G458" s="306"/>
      <c r="H458" s="270" t="s">
        <v>622</v>
      </c>
      <c r="I458" s="622" t="s">
        <v>949</v>
      </c>
      <c r="J458" s="623">
        <v>62315</v>
      </c>
      <c r="K458" s="623">
        <v>18694</v>
      </c>
      <c r="L458" s="319"/>
      <c r="M458" s="319"/>
      <c r="N458" s="319"/>
      <c r="O458" s="319"/>
      <c r="P458" s="290"/>
      <c r="Q458" s="290"/>
      <c r="R458" s="292"/>
      <c r="S458" s="290">
        <v>39259</v>
      </c>
      <c r="T458" s="348">
        <v>18630</v>
      </c>
      <c r="U458" s="348">
        <v>18130</v>
      </c>
      <c r="V458" s="615">
        <f>+U458/T458*100</f>
        <v>97.316156736446587</v>
      </c>
      <c r="W458" s="348">
        <f t="shared" si="266"/>
        <v>18630</v>
      </c>
      <c r="X458" s="323">
        <f t="shared" si="256"/>
        <v>100</v>
      </c>
      <c r="Y458" s="270"/>
    </row>
    <row r="459" spans="1:28" s="344" customFormat="1" ht="48.2" customHeight="1">
      <c r="A459" s="441" t="s">
        <v>283</v>
      </c>
      <c r="B459" s="624" t="s">
        <v>278</v>
      </c>
      <c r="C459" s="306"/>
      <c r="D459" s="306"/>
      <c r="E459" s="306"/>
      <c r="F459" s="306"/>
      <c r="G459" s="306"/>
      <c r="H459" s="270" t="s">
        <v>732</v>
      </c>
      <c r="I459" s="270" t="s">
        <v>1096</v>
      </c>
      <c r="J459" s="619">
        <v>90000</v>
      </c>
      <c r="K459" s="619">
        <v>90000</v>
      </c>
      <c r="L459" s="319"/>
      <c r="M459" s="319"/>
      <c r="N459" s="319"/>
      <c r="O459" s="319"/>
      <c r="P459" s="290"/>
      <c r="Q459" s="290"/>
      <c r="R459" s="292"/>
      <c r="S459" s="290">
        <v>81000</v>
      </c>
      <c r="T459" s="348">
        <v>22000</v>
      </c>
      <c r="U459" s="348">
        <v>8721</v>
      </c>
      <c r="V459" s="615">
        <f>+U459/T459*100</f>
        <v>39.640909090909091</v>
      </c>
      <c r="W459" s="348">
        <f t="shared" si="266"/>
        <v>22000</v>
      </c>
      <c r="X459" s="323">
        <f t="shared" si="256"/>
        <v>100</v>
      </c>
      <c r="Y459" s="270"/>
    </row>
    <row r="460" spans="1:28" s="344" customFormat="1" ht="36.75" customHeight="1">
      <c r="A460" s="441" t="s">
        <v>646</v>
      </c>
      <c r="B460" s="624" t="s">
        <v>284</v>
      </c>
      <c r="C460" s="306"/>
      <c r="D460" s="306"/>
      <c r="E460" s="306"/>
      <c r="F460" s="306"/>
      <c r="G460" s="306"/>
      <c r="H460" s="270" t="s">
        <v>732</v>
      </c>
      <c r="I460" s="270" t="s">
        <v>1097</v>
      </c>
      <c r="J460" s="619">
        <v>90000</v>
      </c>
      <c r="K460" s="619">
        <v>90000</v>
      </c>
      <c r="L460" s="319"/>
      <c r="M460" s="319"/>
      <c r="N460" s="319"/>
      <c r="O460" s="319"/>
      <c r="P460" s="290"/>
      <c r="Q460" s="290"/>
      <c r="R460" s="292"/>
      <c r="S460" s="290">
        <v>40000</v>
      </c>
      <c r="T460" s="348">
        <v>5000</v>
      </c>
      <c r="U460" s="348">
        <v>4500</v>
      </c>
      <c r="V460" s="615">
        <f>+U460/T460*100</f>
        <v>90</v>
      </c>
      <c r="W460" s="348">
        <f t="shared" si="266"/>
        <v>5000</v>
      </c>
      <c r="X460" s="323">
        <f t="shared" si="256"/>
        <v>100</v>
      </c>
      <c r="Y460" s="270"/>
    </row>
    <row r="461" spans="1:28" s="344" customFormat="1" ht="36.75" hidden="1" customHeight="1">
      <c r="A461" s="441" t="s">
        <v>913</v>
      </c>
      <c r="B461" s="625" t="s">
        <v>1098</v>
      </c>
      <c r="C461" s="306"/>
      <c r="D461" s="306"/>
      <c r="E461" s="306"/>
      <c r="F461" s="306"/>
      <c r="G461" s="306"/>
      <c r="H461" s="270" t="s">
        <v>1099</v>
      </c>
      <c r="I461" s="270" t="s">
        <v>1100</v>
      </c>
      <c r="J461" s="626">
        <v>48374</v>
      </c>
      <c r="K461" s="626">
        <v>48374</v>
      </c>
      <c r="L461" s="319"/>
      <c r="M461" s="319"/>
      <c r="N461" s="319"/>
      <c r="O461" s="319"/>
      <c r="P461" s="290"/>
      <c r="Q461" s="290"/>
      <c r="R461" s="292"/>
      <c r="S461" s="290">
        <v>1617</v>
      </c>
      <c r="T461" s="348">
        <v>0</v>
      </c>
      <c r="U461" s="348">
        <v>0</v>
      </c>
      <c r="V461" s="615"/>
      <c r="W461" s="348">
        <f t="shared" si="266"/>
        <v>0</v>
      </c>
      <c r="X461" s="323" t="e">
        <f t="shared" si="256"/>
        <v>#DIV/0!</v>
      </c>
      <c r="Y461" s="270"/>
    </row>
    <row r="462" spans="1:28" s="344" customFormat="1" ht="42.75" customHeight="1">
      <c r="A462" s="441" t="s">
        <v>913</v>
      </c>
      <c r="B462" s="442" t="s">
        <v>1101</v>
      </c>
      <c r="C462" s="306"/>
      <c r="D462" s="306"/>
      <c r="E462" s="306"/>
      <c r="F462" s="306"/>
      <c r="G462" s="306"/>
      <c r="H462" s="270" t="s">
        <v>538</v>
      </c>
      <c r="I462" s="627" t="s">
        <v>1102</v>
      </c>
      <c r="J462" s="619">
        <v>80000</v>
      </c>
      <c r="K462" s="619">
        <v>80000</v>
      </c>
      <c r="L462" s="319"/>
      <c r="M462" s="319"/>
      <c r="N462" s="319"/>
      <c r="O462" s="319"/>
      <c r="P462" s="290"/>
      <c r="Q462" s="290"/>
      <c r="R462" s="292"/>
      <c r="S462" s="290">
        <v>20000</v>
      </c>
      <c r="T462" s="348">
        <v>7000</v>
      </c>
      <c r="U462" s="348">
        <v>0</v>
      </c>
      <c r="V462" s="615"/>
      <c r="W462" s="348">
        <f t="shared" si="266"/>
        <v>7000</v>
      </c>
      <c r="X462" s="323">
        <f t="shared" si="256"/>
        <v>100</v>
      </c>
      <c r="Y462" s="270" t="s">
        <v>1306</v>
      </c>
    </row>
    <row r="463" spans="1:28" s="344" customFormat="1" ht="44.45" customHeight="1">
      <c r="A463" s="304" t="s">
        <v>1103</v>
      </c>
      <c r="B463" s="616" t="s">
        <v>295</v>
      </c>
      <c r="C463" s="306"/>
      <c r="D463" s="306"/>
      <c r="E463" s="306"/>
      <c r="F463" s="306"/>
      <c r="G463" s="306"/>
      <c r="H463" s="306"/>
      <c r="I463" s="618"/>
      <c r="J463" s="319">
        <f t="shared" ref="J463:S463" si="267">+J464+J465+J466</f>
        <v>127176</v>
      </c>
      <c r="K463" s="319">
        <f t="shared" si="267"/>
        <v>114458.8</v>
      </c>
      <c r="L463" s="319">
        <f t="shared" si="267"/>
        <v>0</v>
      </c>
      <c r="M463" s="319">
        <f t="shared" si="267"/>
        <v>0</v>
      </c>
      <c r="N463" s="319">
        <f t="shared" si="267"/>
        <v>0</v>
      </c>
      <c r="O463" s="319">
        <f t="shared" si="267"/>
        <v>0</v>
      </c>
      <c r="P463" s="319">
        <f t="shared" si="267"/>
        <v>0</v>
      </c>
      <c r="Q463" s="319">
        <f t="shared" si="267"/>
        <v>0</v>
      </c>
      <c r="R463" s="319">
        <f t="shared" si="267"/>
        <v>0</v>
      </c>
      <c r="S463" s="319">
        <f t="shared" si="267"/>
        <v>73249</v>
      </c>
      <c r="T463" s="319">
        <f>+T464+T465+T466</f>
        <v>27044</v>
      </c>
      <c r="U463" s="319">
        <f t="shared" ref="U463:W463" si="268">+U464+U465+U466</f>
        <v>13054</v>
      </c>
      <c r="V463" s="613">
        <f>U463/T463*100</f>
        <v>48.269486762313271</v>
      </c>
      <c r="W463" s="319">
        <f t="shared" si="268"/>
        <v>27044</v>
      </c>
      <c r="X463" s="323">
        <f t="shared" si="256"/>
        <v>100</v>
      </c>
      <c r="Y463" s="306"/>
    </row>
    <row r="464" spans="1:28" s="344" customFormat="1" ht="44.45" customHeight="1">
      <c r="A464" s="453" t="s">
        <v>36</v>
      </c>
      <c r="B464" s="628" t="s">
        <v>786</v>
      </c>
      <c r="C464" s="306"/>
      <c r="D464" s="306"/>
      <c r="E464" s="306"/>
      <c r="F464" s="306"/>
      <c r="G464" s="306"/>
      <c r="H464" s="348" t="s">
        <v>534</v>
      </c>
      <c r="I464" s="348" t="s">
        <v>1104</v>
      </c>
      <c r="J464" s="348">
        <v>39992</v>
      </c>
      <c r="K464" s="348">
        <v>35992.800000000003</v>
      </c>
      <c r="L464" s="319"/>
      <c r="M464" s="319"/>
      <c r="N464" s="319"/>
      <c r="O464" s="319"/>
      <c r="P464" s="292"/>
      <c r="Q464" s="292"/>
      <c r="R464" s="292"/>
      <c r="S464" s="290">
        <v>27894</v>
      </c>
      <c r="T464" s="348">
        <v>13312</v>
      </c>
      <c r="U464" s="348">
        <v>7319</v>
      </c>
      <c r="V464" s="615">
        <f>+U464/T464*100</f>
        <v>54.98046875</v>
      </c>
      <c r="W464" s="348">
        <f>+T464</f>
        <v>13312</v>
      </c>
      <c r="X464" s="323">
        <f t="shared" si="256"/>
        <v>100</v>
      </c>
      <c r="Y464" s="306"/>
    </row>
    <row r="465" spans="1:25" s="344" customFormat="1" ht="60.75" customHeight="1">
      <c r="A465" s="453" t="s">
        <v>23</v>
      </c>
      <c r="B465" s="628" t="s">
        <v>297</v>
      </c>
      <c r="C465" s="306"/>
      <c r="D465" s="306"/>
      <c r="E465" s="306"/>
      <c r="F465" s="306"/>
      <c r="G465" s="306"/>
      <c r="H465" s="348" t="s">
        <v>534</v>
      </c>
      <c r="I465" s="348" t="s">
        <v>1105</v>
      </c>
      <c r="J465" s="348">
        <v>47184</v>
      </c>
      <c r="K465" s="348">
        <v>42466</v>
      </c>
      <c r="L465" s="319"/>
      <c r="M465" s="319"/>
      <c r="N465" s="319"/>
      <c r="O465" s="319"/>
      <c r="P465" s="292"/>
      <c r="Q465" s="292"/>
      <c r="R465" s="292"/>
      <c r="S465" s="290">
        <v>32500</v>
      </c>
      <c r="T465" s="348">
        <v>13250</v>
      </c>
      <c r="U465" s="348">
        <v>5253</v>
      </c>
      <c r="V465" s="615">
        <f>+U465/T465*100</f>
        <v>39.645283018867929</v>
      </c>
      <c r="W465" s="348">
        <f>+T465</f>
        <v>13250</v>
      </c>
      <c r="X465" s="323">
        <f t="shared" si="256"/>
        <v>100</v>
      </c>
      <c r="Y465" s="306"/>
    </row>
    <row r="466" spans="1:25" s="344" customFormat="1" ht="60.75" customHeight="1">
      <c r="A466" s="453" t="s">
        <v>281</v>
      </c>
      <c r="B466" s="628" t="s">
        <v>1106</v>
      </c>
      <c r="C466" s="306"/>
      <c r="D466" s="306"/>
      <c r="E466" s="306"/>
      <c r="F466" s="306"/>
      <c r="G466" s="306"/>
      <c r="H466" s="348" t="s">
        <v>1107</v>
      </c>
      <c r="I466" s="348" t="s">
        <v>1108</v>
      </c>
      <c r="J466" s="348">
        <v>40000</v>
      </c>
      <c r="K466" s="348">
        <v>36000</v>
      </c>
      <c r="L466" s="319"/>
      <c r="M466" s="319"/>
      <c r="N466" s="319"/>
      <c r="O466" s="319"/>
      <c r="P466" s="292"/>
      <c r="Q466" s="292"/>
      <c r="R466" s="292"/>
      <c r="S466" s="290">
        <v>12855</v>
      </c>
      <c r="T466" s="348">
        <v>482</v>
      </c>
      <c r="U466" s="348">
        <v>482</v>
      </c>
      <c r="V466" s="615">
        <f>+U466/T466*100</f>
        <v>100</v>
      </c>
      <c r="W466" s="348">
        <f>+T466</f>
        <v>482</v>
      </c>
      <c r="X466" s="323">
        <f t="shared" si="256"/>
        <v>100</v>
      </c>
      <c r="Y466" s="306"/>
    </row>
    <row r="467" spans="1:25" s="344" customFormat="1" ht="36.75" customHeight="1">
      <c r="A467" s="304" t="s">
        <v>1109</v>
      </c>
      <c r="B467" s="616" t="s">
        <v>150</v>
      </c>
      <c r="C467" s="306"/>
      <c r="D467" s="306"/>
      <c r="E467" s="306"/>
      <c r="F467" s="306"/>
      <c r="G467" s="306"/>
      <c r="H467" s="270"/>
      <c r="I467" s="618"/>
      <c r="J467" s="319">
        <f>+J468</f>
        <v>841000</v>
      </c>
      <c r="K467" s="319">
        <f t="shared" ref="K467:W467" si="269">+K468</f>
        <v>841000</v>
      </c>
      <c r="L467" s="319">
        <f t="shared" si="269"/>
        <v>0</v>
      </c>
      <c r="M467" s="319">
        <f t="shared" si="269"/>
        <v>0</v>
      </c>
      <c r="N467" s="319">
        <f t="shared" si="269"/>
        <v>0</v>
      </c>
      <c r="O467" s="319">
        <f t="shared" si="269"/>
        <v>0</v>
      </c>
      <c r="P467" s="319">
        <f t="shared" si="269"/>
        <v>0</v>
      </c>
      <c r="Q467" s="319">
        <f t="shared" si="269"/>
        <v>0</v>
      </c>
      <c r="R467" s="319">
        <f t="shared" si="269"/>
        <v>0</v>
      </c>
      <c r="S467" s="319">
        <f t="shared" si="269"/>
        <v>118159</v>
      </c>
      <c r="T467" s="319">
        <f t="shared" si="269"/>
        <v>18580</v>
      </c>
      <c r="U467" s="319">
        <f t="shared" si="269"/>
        <v>9943.6970000000001</v>
      </c>
      <c r="V467" s="613">
        <f>U467/T467*100</f>
        <v>53.518283100107645</v>
      </c>
      <c r="W467" s="319">
        <f t="shared" si="269"/>
        <v>18580</v>
      </c>
      <c r="X467" s="323">
        <f t="shared" si="256"/>
        <v>100</v>
      </c>
      <c r="Y467" s="270"/>
    </row>
    <row r="468" spans="1:25" s="344" customFormat="1" ht="36.75" customHeight="1">
      <c r="A468" s="441"/>
      <c r="B468" s="625" t="s">
        <v>299</v>
      </c>
      <c r="C468" s="306"/>
      <c r="D468" s="306"/>
      <c r="E468" s="306"/>
      <c r="F468" s="306"/>
      <c r="G468" s="306"/>
      <c r="H468" s="270" t="s">
        <v>1110</v>
      </c>
      <c r="I468" s="269" t="s">
        <v>1111</v>
      </c>
      <c r="J468" s="629">
        <v>841000</v>
      </c>
      <c r="K468" s="629">
        <v>841000</v>
      </c>
      <c r="L468" s="319"/>
      <c r="M468" s="319"/>
      <c r="N468" s="319"/>
      <c r="O468" s="319"/>
      <c r="P468" s="290"/>
      <c r="Q468" s="290"/>
      <c r="R468" s="292"/>
      <c r="S468" s="290">
        <v>118159</v>
      </c>
      <c r="T468" s="348">
        <v>18580</v>
      </c>
      <c r="U468" s="348">
        <v>9943.6970000000001</v>
      </c>
      <c r="V468" s="615">
        <f>+U468/T468*100</f>
        <v>53.518283100107645</v>
      </c>
      <c r="W468" s="348">
        <f>+T468</f>
        <v>18580</v>
      </c>
      <c r="X468" s="323">
        <f t="shared" si="256"/>
        <v>100</v>
      </c>
      <c r="Y468" s="270"/>
    </row>
    <row r="469" spans="1:25" s="344" customFormat="1" ht="36.75" customHeight="1">
      <c r="A469" s="304" t="s">
        <v>1112</v>
      </c>
      <c r="B469" s="616" t="s">
        <v>1113</v>
      </c>
      <c r="C469" s="306"/>
      <c r="D469" s="306"/>
      <c r="E469" s="306"/>
      <c r="F469" s="306"/>
      <c r="G469" s="306"/>
      <c r="H469" s="270"/>
      <c r="I469" s="618"/>
      <c r="J469" s="319">
        <f>+J470+J478+J479</f>
        <v>1294934</v>
      </c>
      <c r="K469" s="319">
        <f t="shared" ref="K469:W469" si="270">+K470+K478+K479</f>
        <v>265615</v>
      </c>
      <c r="L469" s="319">
        <f t="shared" si="270"/>
        <v>0</v>
      </c>
      <c r="M469" s="319">
        <f t="shared" si="270"/>
        <v>0</v>
      </c>
      <c r="N469" s="319">
        <f t="shared" si="270"/>
        <v>0</v>
      </c>
      <c r="O469" s="319">
        <f t="shared" si="270"/>
        <v>0</v>
      </c>
      <c r="P469" s="319">
        <f t="shared" si="270"/>
        <v>0</v>
      </c>
      <c r="Q469" s="319">
        <f t="shared" si="270"/>
        <v>0</v>
      </c>
      <c r="R469" s="319">
        <f t="shared" si="270"/>
        <v>0</v>
      </c>
      <c r="S469" s="319">
        <f t="shared" si="270"/>
        <v>130898</v>
      </c>
      <c r="T469" s="319">
        <f t="shared" si="270"/>
        <v>46877</v>
      </c>
      <c r="U469" s="319">
        <f t="shared" si="270"/>
        <v>32523.583899999998</v>
      </c>
      <c r="V469" s="613">
        <f>U469/T469*100</f>
        <v>69.380685410755802</v>
      </c>
      <c r="W469" s="319">
        <f t="shared" si="270"/>
        <v>46877</v>
      </c>
      <c r="X469" s="323">
        <f t="shared" si="256"/>
        <v>100</v>
      </c>
      <c r="Y469" s="270"/>
    </row>
    <row r="470" spans="1:25" s="344" customFormat="1" ht="36.75" customHeight="1">
      <c r="A470" s="441" t="s">
        <v>36</v>
      </c>
      <c r="B470" s="442" t="s">
        <v>1114</v>
      </c>
      <c r="C470" s="306"/>
      <c r="D470" s="306"/>
      <c r="E470" s="306"/>
      <c r="F470" s="306"/>
      <c r="G470" s="306"/>
      <c r="H470" s="270"/>
      <c r="I470" s="270"/>
      <c r="J470" s="348">
        <f t="shared" ref="J470:S470" si="271">+SUM(J471:J477)</f>
        <v>540772</v>
      </c>
      <c r="K470" s="348">
        <f t="shared" si="271"/>
        <v>140253</v>
      </c>
      <c r="L470" s="348">
        <f t="shared" si="271"/>
        <v>0</v>
      </c>
      <c r="M470" s="348">
        <f t="shared" si="271"/>
        <v>0</v>
      </c>
      <c r="N470" s="348">
        <f t="shared" si="271"/>
        <v>0</v>
      </c>
      <c r="O470" s="348">
        <f t="shared" si="271"/>
        <v>0</v>
      </c>
      <c r="P470" s="348">
        <f t="shared" si="271"/>
        <v>0</v>
      </c>
      <c r="Q470" s="348">
        <f t="shared" si="271"/>
        <v>0</v>
      </c>
      <c r="R470" s="348">
        <f t="shared" si="271"/>
        <v>0</v>
      </c>
      <c r="S470" s="348">
        <f t="shared" si="271"/>
        <v>73994</v>
      </c>
      <c r="T470" s="348">
        <f>+SUM(T471:T477)</f>
        <v>35577</v>
      </c>
      <c r="U470" s="348">
        <f t="shared" ref="U470:W470" si="272">+SUM(U471:U477)</f>
        <v>27315.583899999998</v>
      </c>
      <c r="V470" s="615">
        <f t="shared" ref="V470:V479" si="273">+U470/T470*100</f>
        <v>76.778772521572918</v>
      </c>
      <c r="W470" s="348">
        <f t="shared" si="272"/>
        <v>35577</v>
      </c>
      <c r="X470" s="323">
        <f t="shared" si="256"/>
        <v>100</v>
      </c>
      <c r="Y470" s="270"/>
    </row>
    <row r="471" spans="1:25" s="362" customFormat="1" ht="36.75" customHeight="1">
      <c r="A471" s="630"/>
      <c r="B471" s="631" t="s">
        <v>1115</v>
      </c>
      <c r="C471" s="359"/>
      <c r="D471" s="359"/>
      <c r="E471" s="359"/>
      <c r="F471" s="359"/>
      <c r="G471" s="359"/>
      <c r="H471" s="377" t="s">
        <v>1116</v>
      </c>
      <c r="I471" s="632" t="s">
        <v>1117</v>
      </c>
      <c r="J471" s="633">
        <v>320000</v>
      </c>
      <c r="K471" s="634">
        <v>56549</v>
      </c>
      <c r="L471" s="420"/>
      <c r="M471" s="420"/>
      <c r="N471" s="420"/>
      <c r="O471" s="420"/>
      <c r="P471" s="300"/>
      <c r="Q471" s="300"/>
      <c r="R471" s="401"/>
      <c r="S471" s="300">
        <v>19691</v>
      </c>
      <c r="T471" s="396">
        <v>8426</v>
      </c>
      <c r="U471" s="396">
        <v>8426</v>
      </c>
      <c r="V471" s="615">
        <f t="shared" si="273"/>
        <v>100</v>
      </c>
      <c r="W471" s="396">
        <f t="shared" ref="W471:W479" si="274">+T471</f>
        <v>8426</v>
      </c>
      <c r="X471" s="323">
        <f t="shared" si="256"/>
        <v>100</v>
      </c>
      <c r="Y471" s="377"/>
    </row>
    <row r="472" spans="1:25" s="362" customFormat="1" ht="53.45" customHeight="1">
      <c r="A472" s="630"/>
      <c r="B472" s="631" t="s">
        <v>1118</v>
      </c>
      <c r="C472" s="359"/>
      <c r="D472" s="359"/>
      <c r="E472" s="359"/>
      <c r="F472" s="359"/>
      <c r="G472" s="359"/>
      <c r="H472" s="377" t="s">
        <v>1119</v>
      </c>
      <c r="I472" s="377" t="s">
        <v>1120</v>
      </c>
      <c r="J472" s="635"/>
      <c r="K472" s="635"/>
      <c r="L472" s="420"/>
      <c r="M472" s="420"/>
      <c r="N472" s="420"/>
      <c r="O472" s="420"/>
      <c r="P472" s="300"/>
      <c r="Q472" s="300"/>
      <c r="R472" s="401"/>
      <c r="S472" s="300">
        <v>12778</v>
      </c>
      <c r="T472" s="396">
        <v>6389</v>
      </c>
      <c r="U472" s="396">
        <v>2622</v>
      </c>
      <c r="V472" s="615">
        <f t="shared" si="273"/>
        <v>41.039286273282208</v>
      </c>
      <c r="W472" s="396">
        <f t="shared" si="274"/>
        <v>6389</v>
      </c>
      <c r="X472" s="323">
        <f t="shared" si="256"/>
        <v>100</v>
      </c>
      <c r="Y472" s="377"/>
    </row>
    <row r="473" spans="1:25" s="362" customFormat="1" ht="36.75" customHeight="1">
      <c r="A473" s="630"/>
      <c r="B473" s="631" t="s">
        <v>1121</v>
      </c>
      <c r="C473" s="359"/>
      <c r="D473" s="359"/>
      <c r="E473" s="359"/>
      <c r="F473" s="359"/>
      <c r="G473" s="359"/>
      <c r="H473" s="377" t="s">
        <v>1122</v>
      </c>
      <c r="I473" s="377" t="s">
        <v>1123</v>
      </c>
      <c r="J473" s="636">
        <v>46300</v>
      </c>
      <c r="K473" s="636">
        <v>16302</v>
      </c>
      <c r="L473" s="420"/>
      <c r="M473" s="420"/>
      <c r="N473" s="420"/>
      <c r="O473" s="420"/>
      <c r="P473" s="300"/>
      <c r="Q473" s="300"/>
      <c r="R473" s="401"/>
      <c r="S473" s="300">
        <f>+T473*2</f>
        <v>8740</v>
      </c>
      <c r="T473" s="396">
        <v>4370</v>
      </c>
      <c r="U473" s="396">
        <v>2652.7249999999999</v>
      </c>
      <c r="V473" s="615">
        <f t="shared" si="273"/>
        <v>60.703089244851263</v>
      </c>
      <c r="W473" s="396">
        <f t="shared" si="274"/>
        <v>4370</v>
      </c>
      <c r="X473" s="323">
        <f t="shared" si="256"/>
        <v>100</v>
      </c>
      <c r="Y473" s="377"/>
    </row>
    <row r="474" spans="1:25" s="362" customFormat="1" ht="48.2" customHeight="1">
      <c r="A474" s="630"/>
      <c r="B474" s="631" t="s">
        <v>1124</v>
      </c>
      <c r="C474" s="359"/>
      <c r="D474" s="359"/>
      <c r="E474" s="359"/>
      <c r="F474" s="359"/>
      <c r="G474" s="359"/>
      <c r="H474" s="377" t="s">
        <v>681</v>
      </c>
      <c r="I474" s="637" t="s">
        <v>1125</v>
      </c>
      <c r="J474" s="638">
        <v>51155</v>
      </c>
      <c r="K474" s="638">
        <v>23255</v>
      </c>
      <c r="L474" s="420"/>
      <c r="M474" s="420"/>
      <c r="N474" s="420"/>
      <c r="O474" s="420"/>
      <c r="P474" s="300"/>
      <c r="Q474" s="300"/>
      <c r="R474" s="401"/>
      <c r="S474" s="300">
        <f>+T474*2</f>
        <v>15000</v>
      </c>
      <c r="T474" s="396">
        <v>7500</v>
      </c>
      <c r="U474" s="396">
        <v>7416.3528999999999</v>
      </c>
      <c r="V474" s="615">
        <f t="shared" si="273"/>
        <v>98.884705333333329</v>
      </c>
      <c r="W474" s="396">
        <f t="shared" si="274"/>
        <v>7500</v>
      </c>
      <c r="X474" s="323">
        <f t="shared" si="256"/>
        <v>100</v>
      </c>
      <c r="Y474" s="377"/>
    </row>
    <row r="475" spans="1:25" s="362" customFormat="1" ht="36.75" customHeight="1">
      <c r="A475" s="630"/>
      <c r="B475" s="631" t="s">
        <v>1126</v>
      </c>
      <c r="C475" s="359"/>
      <c r="D475" s="359"/>
      <c r="E475" s="359"/>
      <c r="F475" s="359"/>
      <c r="G475" s="359"/>
      <c r="H475" s="377" t="s">
        <v>1127</v>
      </c>
      <c r="I475" s="632" t="s">
        <v>1128</v>
      </c>
      <c r="J475" s="639">
        <v>70600</v>
      </c>
      <c r="K475" s="639">
        <v>20425</v>
      </c>
      <c r="L475" s="420"/>
      <c r="M475" s="420"/>
      <c r="N475" s="420"/>
      <c r="O475" s="420"/>
      <c r="P475" s="300"/>
      <c r="Q475" s="300"/>
      <c r="R475" s="401"/>
      <c r="S475" s="300">
        <v>6627</v>
      </c>
      <c r="T475" s="396">
        <v>3313</v>
      </c>
      <c r="U475" s="396">
        <v>2204.9589999999998</v>
      </c>
      <c r="V475" s="615">
        <f t="shared" si="273"/>
        <v>66.554753999396311</v>
      </c>
      <c r="W475" s="396">
        <f t="shared" si="274"/>
        <v>3313</v>
      </c>
      <c r="X475" s="323">
        <f t="shared" si="256"/>
        <v>100</v>
      </c>
      <c r="Y475" s="377"/>
    </row>
    <row r="476" spans="1:25" s="362" customFormat="1" ht="36.75" customHeight="1">
      <c r="A476" s="630"/>
      <c r="B476" s="631" t="s">
        <v>1129</v>
      </c>
      <c r="C476" s="359"/>
      <c r="D476" s="359"/>
      <c r="E476" s="359"/>
      <c r="F476" s="359"/>
      <c r="G476" s="359"/>
      <c r="H476" s="377" t="s">
        <v>1130</v>
      </c>
      <c r="I476" s="377" t="s">
        <v>1131</v>
      </c>
      <c r="J476" s="636">
        <v>39107</v>
      </c>
      <c r="K476" s="636">
        <v>19036</v>
      </c>
      <c r="L476" s="420"/>
      <c r="M476" s="420"/>
      <c r="N476" s="420"/>
      <c r="O476" s="420"/>
      <c r="P476" s="300"/>
      <c r="Q476" s="300"/>
      <c r="R476" s="401"/>
      <c r="S476" s="300">
        <f>+T476*2</f>
        <v>8858</v>
      </c>
      <c r="T476" s="396">
        <v>4429</v>
      </c>
      <c r="U476" s="396">
        <v>2843.547</v>
      </c>
      <c r="V476" s="615">
        <f t="shared" si="273"/>
        <v>64.202912621359218</v>
      </c>
      <c r="W476" s="396">
        <f t="shared" si="274"/>
        <v>4429</v>
      </c>
      <c r="X476" s="323">
        <f t="shared" si="256"/>
        <v>100</v>
      </c>
      <c r="Y476" s="377"/>
    </row>
    <row r="477" spans="1:25" s="362" customFormat="1" ht="36.75" customHeight="1">
      <c r="A477" s="630"/>
      <c r="B477" s="631" t="s">
        <v>1132</v>
      </c>
      <c r="C477" s="359"/>
      <c r="D477" s="359"/>
      <c r="E477" s="359"/>
      <c r="F477" s="359"/>
      <c r="G477" s="359"/>
      <c r="H477" s="377" t="s">
        <v>681</v>
      </c>
      <c r="I477" s="377" t="s">
        <v>1133</v>
      </c>
      <c r="J477" s="636">
        <v>13610</v>
      </c>
      <c r="K477" s="636">
        <v>4686</v>
      </c>
      <c r="L477" s="420"/>
      <c r="M477" s="420"/>
      <c r="N477" s="420"/>
      <c r="O477" s="420"/>
      <c r="P477" s="300"/>
      <c r="Q477" s="300"/>
      <c r="R477" s="401"/>
      <c r="S477" s="300">
        <f>+T477*2</f>
        <v>2300</v>
      </c>
      <c r="T477" s="396">
        <v>1150</v>
      </c>
      <c r="U477" s="396">
        <v>1150</v>
      </c>
      <c r="V477" s="615">
        <f t="shared" si="273"/>
        <v>100</v>
      </c>
      <c r="W477" s="396">
        <f t="shared" si="274"/>
        <v>1150</v>
      </c>
      <c r="X477" s="323">
        <f t="shared" si="256"/>
        <v>100</v>
      </c>
      <c r="Y477" s="377"/>
    </row>
    <row r="478" spans="1:25" s="344" customFormat="1" ht="40.700000000000003" customHeight="1">
      <c r="A478" s="441" t="s">
        <v>23</v>
      </c>
      <c r="B478" s="640" t="s">
        <v>291</v>
      </c>
      <c r="C478" s="306"/>
      <c r="D478" s="306"/>
      <c r="E478" s="306"/>
      <c r="F478" s="306"/>
      <c r="G478" s="306"/>
      <c r="H478" s="270" t="s">
        <v>732</v>
      </c>
      <c r="I478" s="641" t="s">
        <v>292</v>
      </c>
      <c r="J478" s="626">
        <v>479827</v>
      </c>
      <c r="K478" s="626">
        <v>86262</v>
      </c>
      <c r="L478" s="319"/>
      <c r="M478" s="319"/>
      <c r="N478" s="319"/>
      <c r="O478" s="319"/>
      <c r="P478" s="290"/>
      <c r="Q478" s="290"/>
      <c r="R478" s="292"/>
      <c r="S478" s="290">
        <v>36014</v>
      </c>
      <c r="T478" s="348">
        <v>4000</v>
      </c>
      <c r="U478" s="348">
        <v>0</v>
      </c>
      <c r="V478" s="615">
        <f t="shared" si="273"/>
        <v>0</v>
      </c>
      <c r="W478" s="348">
        <f t="shared" si="274"/>
        <v>4000</v>
      </c>
      <c r="X478" s="323">
        <f t="shared" si="256"/>
        <v>100</v>
      </c>
      <c r="Y478" s="270"/>
    </row>
    <row r="479" spans="1:25" s="344" customFormat="1" ht="36.75" customHeight="1">
      <c r="A479" s="441" t="s">
        <v>281</v>
      </c>
      <c r="B479" s="640" t="s">
        <v>1134</v>
      </c>
      <c r="C479" s="306"/>
      <c r="D479" s="306"/>
      <c r="E479" s="306"/>
      <c r="F479" s="306"/>
      <c r="G479" s="306"/>
      <c r="H479" s="270" t="s">
        <v>1135</v>
      </c>
      <c r="I479" s="270" t="s">
        <v>1136</v>
      </c>
      <c r="J479" s="626">
        <v>274335</v>
      </c>
      <c r="K479" s="626">
        <v>39100</v>
      </c>
      <c r="L479" s="319"/>
      <c r="M479" s="319"/>
      <c r="N479" s="319"/>
      <c r="O479" s="319"/>
      <c r="P479" s="290"/>
      <c r="Q479" s="290"/>
      <c r="R479" s="292"/>
      <c r="S479" s="290">
        <v>20890</v>
      </c>
      <c r="T479" s="348">
        <v>7300</v>
      </c>
      <c r="U479" s="348">
        <v>5208</v>
      </c>
      <c r="V479" s="615">
        <f t="shared" si="273"/>
        <v>71.342465753424662</v>
      </c>
      <c r="W479" s="348">
        <f t="shared" si="274"/>
        <v>7300</v>
      </c>
      <c r="X479" s="323">
        <f t="shared" si="256"/>
        <v>100</v>
      </c>
      <c r="Y479" s="270"/>
    </row>
    <row r="480" spans="1:25" s="344" customFormat="1" ht="36.75" customHeight="1">
      <c r="A480" s="304" t="s">
        <v>1137</v>
      </c>
      <c r="B480" s="616" t="s">
        <v>293</v>
      </c>
      <c r="C480" s="306"/>
      <c r="D480" s="306"/>
      <c r="E480" s="306"/>
      <c r="F480" s="306"/>
      <c r="G480" s="306"/>
      <c r="H480" s="306"/>
      <c r="I480" s="618"/>
      <c r="J480" s="319">
        <f>+J481+J482</f>
        <v>894597</v>
      </c>
      <c r="K480" s="319">
        <f t="shared" ref="K480:U480" si="275">+K481+K482</f>
        <v>87854</v>
      </c>
      <c r="L480" s="319">
        <f t="shared" si="275"/>
        <v>0</v>
      </c>
      <c r="M480" s="319">
        <f t="shared" si="275"/>
        <v>0</v>
      </c>
      <c r="N480" s="319">
        <f t="shared" si="275"/>
        <v>0</v>
      </c>
      <c r="O480" s="319">
        <f t="shared" si="275"/>
        <v>0</v>
      </c>
      <c r="P480" s="319">
        <f t="shared" si="275"/>
        <v>0</v>
      </c>
      <c r="Q480" s="319">
        <f t="shared" si="275"/>
        <v>0</v>
      </c>
      <c r="R480" s="319">
        <f t="shared" si="275"/>
        <v>0</v>
      </c>
      <c r="S480" s="319">
        <f t="shared" si="275"/>
        <v>41069</v>
      </c>
      <c r="T480" s="319">
        <f t="shared" si="275"/>
        <v>12743</v>
      </c>
      <c r="U480" s="319">
        <f t="shared" si="275"/>
        <v>1862</v>
      </c>
      <c r="V480" s="323">
        <f>U480/T480*100</f>
        <v>14.6119438122891</v>
      </c>
      <c r="W480" s="319">
        <f t="shared" ref="W480" si="276">+W481+W482</f>
        <v>12743</v>
      </c>
      <c r="X480" s="323">
        <f t="shared" si="256"/>
        <v>100</v>
      </c>
      <c r="Y480" s="306"/>
    </row>
    <row r="481" spans="1:27" s="344" customFormat="1" ht="108">
      <c r="A481" s="441" t="s">
        <v>36</v>
      </c>
      <c r="B481" s="661" t="s">
        <v>1307</v>
      </c>
      <c r="C481" s="306"/>
      <c r="D481" s="306"/>
      <c r="E481" s="306"/>
      <c r="F481" s="306"/>
      <c r="G481" s="306"/>
      <c r="H481" s="270" t="s">
        <v>961</v>
      </c>
      <c r="I481" s="662" t="s">
        <v>1308</v>
      </c>
      <c r="J481" s="290">
        <v>894597</v>
      </c>
      <c r="K481" s="290">
        <v>87854</v>
      </c>
      <c r="L481" s="290"/>
      <c r="M481" s="290"/>
      <c r="N481" s="290"/>
      <c r="O481" s="290"/>
      <c r="P481" s="290"/>
      <c r="Q481" s="290"/>
      <c r="R481" s="290"/>
      <c r="S481" s="290">
        <v>37069</v>
      </c>
      <c r="T481" s="290">
        <v>10743</v>
      </c>
      <c r="U481" s="290"/>
      <c r="V481" s="615">
        <f>+U481/T481*100</f>
        <v>0</v>
      </c>
      <c r="W481" s="290">
        <f>+T481</f>
        <v>10743</v>
      </c>
      <c r="X481" s="372">
        <f t="shared" si="256"/>
        <v>100</v>
      </c>
      <c r="Y481" s="270" t="s">
        <v>1306</v>
      </c>
    </row>
    <row r="482" spans="1:27" s="344" customFormat="1" ht="45" customHeight="1">
      <c r="A482" s="441" t="s">
        <v>23</v>
      </c>
      <c r="B482" s="640" t="s">
        <v>324</v>
      </c>
      <c r="C482" s="306"/>
      <c r="D482" s="306"/>
      <c r="E482" s="306"/>
      <c r="F482" s="306"/>
      <c r="G482" s="306"/>
      <c r="H482" s="270"/>
      <c r="I482" s="618"/>
      <c r="J482" s="618"/>
      <c r="K482" s="618"/>
      <c r="L482" s="319"/>
      <c r="M482" s="319"/>
      <c r="N482" s="319"/>
      <c r="O482" s="319"/>
      <c r="P482" s="290"/>
      <c r="Q482" s="290"/>
      <c r="R482" s="292"/>
      <c r="S482" s="290">
        <v>4000</v>
      </c>
      <c r="T482" s="348">
        <v>2000</v>
      </c>
      <c r="U482" s="348">
        <v>1862</v>
      </c>
      <c r="V482" s="615">
        <f>+U482/T482*100</f>
        <v>93.100000000000009</v>
      </c>
      <c r="W482" s="348">
        <f>+T482</f>
        <v>2000</v>
      </c>
      <c r="X482" s="372">
        <f t="shared" si="256"/>
        <v>100</v>
      </c>
      <c r="Y482" s="270"/>
    </row>
    <row r="483" spans="1:27" s="344" customFormat="1" ht="36.75" hidden="1" customHeight="1">
      <c r="A483" s="304"/>
      <c r="B483" s="640" t="s">
        <v>1138</v>
      </c>
      <c r="C483" s="306"/>
      <c r="D483" s="306"/>
      <c r="E483" s="306"/>
      <c r="F483" s="306"/>
      <c r="G483" s="306"/>
      <c r="H483" s="270" t="s">
        <v>1139</v>
      </c>
      <c r="I483" s="270" t="s">
        <v>1140</v>
      </c>
      <c r="J483" s="642">
        <v>269158</v>
      </c>
      <c r="K483" s="642">
        <v>269158</v>
      </c>
      <c r="L483" s="319"/>
      <c r="M483" s="319"/>
      <c r="N483" s="319"/>
      <c r="O483" s="319"/>
      <c r="P483" s="290"/>
      <c r="Q483" s="290"/>
      <c r="R483" s="292"/>
      <c r="S483" s="292"/>
      <c r="T483" s="348">
        <v>0</v>
      </c>
      <c r="U483" s="348">
        <v>0</v>
      </c>
      <c r="V483" s="348"/>
      <c r="W483" s="348">
        <f>+T483</f>
        <v>0</v>
      </c>
      <c r="X483" s="323" t="e">
        <f t="shared" si="256"/>
        <v>#DIV/0!</v>
      </c>
      <c r="Y483" s="270"/>
    </row>
    <row r="484" spans="1:27" s="344" customFormat="1" ht="36.75" hidden="1" customHeight="1">
      <c r="A484" s="304"/>
      <c r="B484" s="640" t="s">
        <v>1141</v>
      </c>
      <c r="C484" s="306"/>
      <c r="D484" s="306"/>
      <c r="E484" s="306"/>
      <c r="F484" s="306"/>
      <c r="G484" s="306"/>
      <c r="H484" s="270" t="s">
        <v>1142</v>
      </c>
      <c r="I484" s="269" t="s">
        <v>1143</v>
      </c>
      <c r="J484" s="642">
        <v>126352</v>
      </c>
      <c r="K484" s="642">
        <v>126352</v>
      </c>
      <c r="L484" s="319"/>
      <c r="M484" s="319"/>
      <c r="N484" s="319"/>
      <c r="O484" s="319"/>
      <c r="P484" s="290"/>
      <c r="Q484" s="290"/>
      <c r="R484" s="292"/>
      <c r="S484" s="292"/>
      <c r="T484" s="348">
        <v>0</v>
      </c>
      <c r="U484" s="348">
        <v>0</v>
      </c>
      <c r="V484" s="348"/>
      <c r="W484" s="348">
        <f>+T484</f>
        <v>0</v>
      </c>
      <c r="X484" s="323" t="e">
        <f t="shared" si="256"/>
        <v>#DIV/0!</v>
      </c>
      <c r="Y484" s="270"/>
    </row>
    <row r="485" spans="1:27" s="344" customFormat="1" ht="42.75" hidden="1" customHeight="1">
      <c r="A485" s="304" t="s">
        <v>1144</v>
      </c>
      <c r="B485" s="616" t="s">
        <v>1145</v>
      </c>
      <c r="C485" s="306"/>
      <c r="D485" s="306"/>
      <c r="E485" s="306"/>
      <c r="F485" s="306"/>
      <c r="G485" s="306"/>
      <c r="H485" s="270"/>
      <c r="I485" s="618"/>
      <c r="J485" s="319">
        <f>+J486</f>
        <v>111000</v>
      </c>
      <c r="K485" s="319">
        <f t="shared" ref="K485:W485" si="277">+K486</f>
        <v>111000</v>
      </c>
      <c r="L485" s="319">
        <f t="shared" si="277"/>
        <v>0</v>
      </c>
      <c r="M485" s="319">
        <f t="shared" si="277"/>
        <v>0</v>
      </c>
      <c r="N485" s="319">
        <f t="shared" si="277"/>
        <v>0</v>
      </c>
      <c r="O485" s="319">
        <f t="shared" si="277"/>
        <v>0</v>
      </c>
      <c r="P485" s="319">
        <f t="shared" si="277"/>
        <v>0</v>
      </c>
      <c r="Q485" s="319">
        <f t="shared" si="277"/>
        <v>0</v>
      </c>
      <c r="R485" s="319">
        <f t="shared" si="277"/>
        <v>0</v>
      </c>
      <c r="S485" s="319">
        <f t="shared" si="277"/>
        <v>77590</v>
      </c>
      <c r="T485" s="319">
        <f t="shared" si="277"/>
        <v>0</v>
      </c>
      <c r="U485" s="319">
        <f t="shared" si="277"/>
        <v>0</v>
      </c>
      <c r="V485" s="319">
        <f t="shared" si="277"/>
        <v>0</v>
      </c>
      <c r="W485" s="319">
        <f t="shared" si="277"/>
        <v>0</v>
      </c>
      <c r="X485" s="323"/>
      <c r="Y485" s="270"/>
    </row>
    <row r="486" spans="1:27" s="344" customFormat="1" ht="36.75" hidden="1" customHeight="1">
      <c r="A486" s="304"/>
      <c r="B486" s="625" t="s">
        <v>1146</v>
      </c>
      <c r="C486" s="306"/>
      <c r="D486" s="306"/>
      <c r="E486" s="306"/>
      <c r="F486" s="306"/>
      <c r="G486" s="306"/>
      <c r="H486" s="270" t="s">
        <v>1147</v>
      </c>
      <c r="I486" s="643" t="s">
        <v>1148</v>
      </c>
      <c r="J486" s="626">
        <v>111000</v>
      </c>
      <c r="K486" s="626">
        <v>111000</v>
      </c>
      <c r="L486" s="319"/>
      <c r="M486" s="319"/>
      <c r="N486" s="319"/>
      <c r="O486" s="319"/>
      <c r="P486" s="290"/>
      <c r="Q486" s="290"/>
      <c r="R486" s="292"/>
      <c r="S486" s="292">
        <v>77590</v>
      </c>
      <c r="T486" s="348">
        <v>0</v>
      </c>
      <c r="U486" s="348">
        <v>0</v>
      </c>
      <c r="V486" s="348">
        <v>0</v>
      </c>
      <c r="W486" s="348"/>
      <c r="X486" s="323"/>
      <c r="Y486" s="270"/>
    </row>
    <row r="487" spans="1:27" s="344" customFormat="1" ht="36.75" hidden="1" customHeight="1">
      <c r="A487" s="304" t="s">
        <v>1149</v>
      </c>
      <c r="B487" s="616" t="s">
        <v>168</v>
      </c>
      <c r="C487" s="306"/>
      <c r="D487" s="306"/>
      <c r="E487" s="306"/>
      <c r="F487" s="306"/>
      <c r="G487" s="306"/>
      <c r="H487" s="270"/>
      <c r="I487" s="618"/>
      <c r="J487" s="319">
        <f>+J488</f>
        <v>211561</v>
      </c>
      <c r="K487" s="319">
        <f t="shared" ref="K487:W487" si="278">+K488</f>
        <v>211561</v>
      </c>
      <c r="L487" s="319">
        <f t="shared" si="278"/>
        <v>0</v>
      </c>
      <c r="M487" s="319">
        <f t="shared" si="278"/>
        <v>0</v>
      </c>
      <c r="N487" s="319">
        <f t="shared" si="278"/>
        <v>0</v>
      </c>
      <c r="O487" s="319">
        <f t="shared" si="278"/>
        <v>0</v>
      </c>
      <c r="P487" s="319">
        <f t="shared" si="278"/>
        <v>0</v>
      </c>
      <c r="Q487" s="319">
        <f t="shared" si="278"/>
        <v>0</v>
      </c>
      <c r="R487" s="319">
        <f t="shared" si="278"/>
        <v>0</v>
      </c>
      <c r="S487" s="319">
        <f t="shared" si="278"/>
        <v>0</v>
      </c>
      <c r="T487" s="319">
        <f t="shared" si="278"/>
        <v>0</v>
      </c>
      <c r="U487" s="319">
        <f t="shared" si="278"/>
        <v>0</v>
      </c>
      <c r="V487" s="319">
        <f t="shared" si="278"/>
        <v>0</v>
      </c>
      <c r="W487" s="319">
        <f t="shared" si="278"/>
        <v>0</v>
      </c>
      <c r="X487" s="323"/>
      <c r="Y487" s="270"/>
    </row>
    <row r="488" spans="1:27" s="344" customFormat="1" ht="36.75" hidden="1" customHeight="1">
      <c r="A488" s="304"/>
      <c r="B488" s="625" t="s">
        <v>1150</v>
      </c>
      <c r="C488" s="306"/>
      <c r="D488" s="306"/>
      <c r="E488" s="306"/>
      <c r="F488" s="306"/>
      <c r="G488" s="306"/>
      <c r="H488" s="270" t="s">
        <v>1151</v>
      </c>
      <c r="I488" s="643" t="s">
        <v>1152</v>
      </c>
      <c r="J488" s="626">
        <v>211561</v>
      </c>
      <c r="K488" s="626">
        <v>211561</v>
      </c>
      <c r="L488" s="319"/>
      <c r="M488" s="319"/>
      <c r="N488" s="319"/>
      <c r="O488" s="319"/>
      <c r="P488" s="290"/>
      <c r="Q488" s="290"/>
      <c r="R488" s="292"/>
      <c r="S488" s="292"/>
      <c r="T488" s="348">
        <v>0</v>
      </c>
      <c r="U488" s="348">
        <v>0</v>
      </c>
      <c r="V488" s="348"/>
      <c r="W488" s="348"/>
      <c r="X488" s="323"/>
      <c r="Y488" s="270"/>
    </row>
    <row r="489" spans="1:27" s="344" customFormat="1" ht="36.75" customHeight="1">
      <c r="A489" s="304" t="s">
        <v>1153</v>
      </c>
      <c r="B489" s="616" t="s">
        <v>306</v>
      </c>
      <c r="C489" s="306"/>
      <c r="D489" s="306"/>
      <c r="E489" s="306"/>
      <c r="F489" s="306"/>
      <c r="G489" s="306"/>
      <c r="H489" s="270"/>
      <c r="I489" s="618"/>
      <c r="J489" s="319">
        <f>+J490</f>
        <v>125000</v>
      </c>
      <c r="K489" s="319">
        <f t="shared" ref="K489:W489" si="279">+K490</f>
        <v>125000</v>
      </c>
      <c r="L489" s="319">
        <f t="shared" si="279"/>
        <v>0</v>
      </c>
      <c r="M489" s="319">
        <f t="shared" si="279"/>
        <v>0</v>
      </c>
      <c r="N489" s="319">
        <f t="shared" si="279"/>
        <v>0</v>
      </c>
      <c r="O489" s="319">
        <f t="shared" si="279"/>
        <v>0</v>
      </c>
      <c r="P489" s="319">
        <f t="shared" si="279"/>
        <v>0</v>
      </c>
      <c r="Q489" s="319">
        <f t="shared" si="279"/>
        <v>0</v>
      </c>
      <c r="R489" s="319">
        <f t="shared" si="279"/>
        <v>0</v>
      </c>
      <c r="S489" s="319">
        <f t="shared" si="279"/>
        <v>82183</v>
      </c>
      <c r="T489" s="319">
        <f t="shared" si="279"/>
        <v>19486</v>
      </c>
      <c r="U489" s="319">
        <f t="shared" si="279"/>
        <v>0</v>
      </c>
      <c r="V489" s="319">
        <f t="shared" si="279"/>
        <v>0</v>
      </c>
      <c r="W489" s="319">
        <f t="shared" si="279"/>
        <v>17537.400000000001</v>
      </c>
      <c r="X489" s="323">
        <f>+W489/T489*100</f>
        <v>90</v>
      </c>
      <c r="Y489" s="270"/>
    </row>
    <row r="490" spans="1:27" s="344" customFormat="1" ht="50.25" customHeight="1">
      <c r="A490" s="441" t="s">
        <v>36</v>
      </c>
      <c r="B490" s="625" t="s">
        <v>307</v>
      </c>
      <c r="C490" s="306"/>
      <c r="D490" s="306"/>
      <c r="E490" s="306"/>
      <c r="F490" s="306"/>
      <c r="G490" s="306"/>
      <c r="H490" s="270" t="s">
        <v>657</v>
      </c>
      <c r="I490" s="269" t="s">
        <v>1154</v>
      </c>
      <c r="J490" s="626">
        <v>125000</v>
      </c>
      <c r="K490" s="626">
        <v>125000</v>
      </c>
      <c r="L490" s="319"/>
      <c r="M490" s="319"/>
      <c r="N490" s="319"/>
      <c r="O490" s="319"/>
      <c r="P490" s="290"/>
      <c r="Q490" s="290"/>
      <c r="R490" s="292"/>
      <c r="S490" s="290">
        <v>82183</v>
      </c>
      <c r="T490" s="348">
        <v>19486</v>
      </c>
      <c r="U490" s="348">
        <v>0</v>
      </c>
      <c r="V490" s="348"/>
      <c r="W490" s="348">
        <f>+T490*90%</f>
        <v>17537.400000000001</v>
      </c>
      <c r="X490" s="372">
        <f>+W490/T490*100</f>
        <v>90</v>
      </c>
      <c r="Y490" s="270" t="s">
        <v>1306</v>
      </c>
    </row>
    <row r="491" spans="1:27" s="344" customFormat="1" ht="36.75" hidden="1" customHeight="1">
      <c r="A491" s="304" t="s">
        <v>120</v>
      </c>
      <c r="B491" s="644" t="s">
        <v>1155</v>
      </c>
      <c r="C491" s="306"/>
      <c r="D491" s="306"/>
      <c r="E491" s="306"/>
      <c r="F491" s="306"/>
      <c r="G491" s="306"/>
      <c r="H491" s="306"/>
      <c r="I491" s="618"/>
      <c r="J491" s="618"/>
      <c r="K491" s="618"/>
      <c r="L491" s="319"/>
      <c r="M491" s="319"/>
      <c r="N491" s="319"/>
      <c r="O491" s="319"/>
      <c r="P491" s="292"/>
      <c r="Q491" s="292"/>
      <c r="R491" s="292"/>
      <c r="S491" s="292"/>
      <c r="T491" s="319">
        <v>0</v>
      </c>
      <c r="U491" s="319">
        <v>0</v>
      </c>
      <c r="V491" s="613"/>
      <c r="W491" s="319"/>
      <c r="X491" s="323"/>
      <c r="Y491" s="306"/>
    </row>
    <row r="492" spans="1:27" s="344" customFormat="1" ht="36.75" hidden="1" customHeight="1">
      <c r="A492" s="537" t="s">
        <v>122</v>
      </c>
      <c r="B492" s="645" t="s">
        <v>1156</v>
      </c>
      <c r="C492" s="306"/>
      <c r="D492" s="306"/>
      <c r="E492" s="306"/>
      <c r="F492" s="306"/>
      <c r="G492" s="306"/>
      <c r="H492" s="306"/>
      <c r="I492" s="308"/>
      <c r="J492" s="319"/>
      <c r="K492" s="319"/>
      <c r="L492" s="319"/>
      <c r="M492" s="319"/>
      <c r="N492" s="319"/>
      <c r="O492" s="319"/>
      <c r="P492" s="292"/>
      <c r="Q492" s="292"/>
      <c r="R492" s="292"/>
      <c r="S492" s="292"/>
      <c r="T492" s="319"/>
      <c r="U492" s="319"/>
      <c r="V492" s="319"/>
      <c r="W492" s="319"/>
      <c r="X492" s="323"/>
      <c r="Y492" s="306"/>
    </row>
    <row r="493" spans="1:27" s="344" customFormat="1" ht="36" customHeight="1">
      <c r="A493" s="537" t="s">
        <v>123</v>
      </c>
      <c r="B493" s="318" t="s">
        <v>189</v>
      </c>
      <c r="C493" s="306"/>
      <c r="D493" s="306"/>
      <c r="E493" s="306"/>
      <c r="F493" s="306"/>
      <c r="G493" s="306"/>
      <c r="H493" s="306"/>
      <c r="I493" s="308"/>
      <c r="J493" s="319">
        <f>+J494+J495+J496+J497+J498</f>
        <v>768422</v>
      </c>
      <c r="K493" s="319">
        <f t="shared" ref="K493:U493" si="280">+K494+K495+K496+K497+K498</f>
        <v>598066.5</v>
      </c>
      <c r="L493" s="319">
        <f t="shared" si="280"/>
        <v>0</v>
      </c>
      <c r="M493" s="319">
        <f t="shared" si="280"/>
        <v>0</v>
      </c>
      <c r="N493" s="319">
        <f t="shared" si="280"/>
        <v>0</v>
      </c>
      <c r="O493" s="319">
        <f t="shared" si="280"/>
        <v>0</v>
      </c>
      <c r="P493" s="319">
        <f t="shared" si="280"/>
        <v>0</v>
      </c>
      <c r="Q493" s="319">
        <f t="shared" si="280"/>
        <v>0</v>
      </c>
      <c r="R493" s="319">
        <f t="shared" si="280"/>
        <v>0</v>
      </c>
      <c r="S493" s="319">
        <f t="shared" si="280"/>
        <v>121400</v>
      </c>
      <c r="T493" s="319">
        <f t="shared" si="280"/>
        <v>276654</v>
      </c>
      <c r="U493" s="319">
        <f t="shared" si="280"/>
        <v>0</v>
      </c>
      <c r="V493" s="323">
        <f>U493/T493*100</f>
        <v>0</v>
      </c>
      <c r="W493" s="319">
        <f t="shared" ref="W493" si="281">+W494+W495+W496+W497+W498</f>
        <v>189925.2</v>
      </c>
      <c r="X493" s="323">
        <f t="shared" ref="X493:X508" si="282">+W493/T493*100</f>
        <v>68.650805699538054</v>
      </c>
      <c r="Y493" s="306"/>
      <c r="AA493" s="646" t="e">
        <f>+#REF!/#REF!*100</f>
        <v>#REF!</v>
      </c>
    </row>
    <row r="494" spans="1:27" s="369" customFormat="1" ht="37.5" customHeight="1">
      <c r="A494" s="345">
        <v>1</v>
      </c>
      <c r="B494" s="640" t="s">
        <v>1011</v>
      </c>
      <c r="C494" s="270"/>
      <c r="D494" s="270"/>
      <c r="E494" s="270"/>
      <c r="F494" s="270"/>
      <c r="G494" s="270"/>
      <c r="H494" s="270"/>
      <c r="I494" s="453" t="s">
        <v>1157</v>
      </c>
      <c r="J494" s="408">
        <v>227548</v>
      </c>
      <c r="K494" s="348">
        <v>193642</v>
      </c>
      <c r="L494" s="348"/>
      <c r="M494" s="348"/>
      <c r="N494" s="348"/>
      <c r="O494" s="348"/>
      <c r="P494" s="290"/>
      <c r="Q494" s="290"/>
      <c r="R494" s="290"/>
      <c r="S494" s="290"/>
      <c r="T494" s="348">
        <v>87433</v>
      </c>
      <c r="U494" s="348"/>
      <c r="V494" s="615"/>
      <c r="W494" s="348">
        <f>T494*80%</f>
        <v>69946.400000000009</v>
      </c>
      <c r="X494" s="372">
        <f t="shared" si="282"/>
        <v>80</v>
      </c>
      <c r="Y494" s="270"/>
    </row>
    <row r="495" spans="1:27" s="369" customFormat="1" ht="48.75" customHeight="1">
      <c r="A495" s="345">
        <v>2</v>
      </c>
      <c r="B495" s="640" t="s">
        <v>291</v>
      </c>
      <c r="C495" s="270"/>
      <c r="D495" s="270"/>
      <c r="E495" s="270"/>
      <c r="F495" s="270"/>
      <c r="G495" s="270"/>
      <c r="H495" s="270"/>
      <c r="I495" s="453" t="s">
        <v>292</v>
      </c>
      <c r="J495" s="408">
        <v>479827</v>
      </c>
      <c r="K495" s="348">
        <v>354208.5</v>
      </c>
      <c r="L495" s="348"/>
      <c r="M495" s="348"/>
      <c r="N495" s="348"/>
      <c r="O495" s="348"/>
      <c r="P495" s="290"/>
      <c r="Q495" s="290"/>
      <c r="R495" s="290"/>
      <c r="S495" s="290"/>
      <c r="T495" s="348">
        <v>42711</v>
      </c>
      <c r="U495" s="348"/>
      <c r="V495" s="615"/>
      <c r="W495" s="348">
        <f>T495*80%</f>
        <v>34168.800000000003</v>
      </c>
      <c r="X495" s="372">
        <f t="shared" si="282"/>
        <v>80</v>
      </c>
      <c r="Y495" s="270"/>
    </row>
    <row r="496" spans="1:27" s="369" customFormat="1" ht="105">
      <c r="A496" s="345">
        <v>3</v>
      </c>
      <c r="B496" s="647" t="s">
        <v>1158</v>
      </c>
      <c r="C496" s="270"/>
      <c r="D496" s="270"/>
      <c r="E496" s="270"/>
      <c r="F496" s="270"/>
      <c r="G496" s="270"/>
      <c r="H496" s="270"/>
      <c r="I496" s="648" t="s">
        <v>1159</v>
      </c>
      <c r="J496" s="348">
        <v>61047</v>
      </c>
      <c r="K496" s="348">
        <v>50216</v>
      </c>
      <c r="L496" s="348"/>
      <c r="M496" s="348"/>
      <c r="N496" s="348"/>
      <c r="O496" s="348"/>
      <c r="P496" s="290"/>
      <c r="Q496" s="290"/>
      <c r="R496" s="290"/>
      <c r="S496" s="290"/>
      <c r="T496" s="348">
        <v>25110</v>
      </c>
      <c r="U496" s="348"/>
      <c r="V496" s="615"/>
      <c r="W496" s="348">
        <f>T496</f>
        <v>25110</v>
      </c>
      <c r="X496" s="372">
        <f t="shared" si="282"/>
        <v>100</v>
      </c>
      <c r="Y496" s="270"/>
    </row>
    <row r="497" spans="1:27" s="369" customFormat="1" ht="39.200000000000003" customHeight="1">
      <c r="A497" s="345">
        <v>4</v>
      </c>
      <c r="B497" s="664" t="s">
        <v>1309</v>
      </c>
      <c r="C497" s="270"/>
      <c r="D497" s="270"/>
      <c r="E497" s="270"/>
      <c r="F497" s="270"/>
      <c r="G497" s="270"/>
      <c r="H497" s="270"/>
      <c r="I497" s="648"/>
      <c r="J497" s="348"/>
      <c r="K497" s="348"/>
      <c r="L497" s="348"/>
      <c r="M497" s="348"/>
      <c r="N497" s="348"/>
      <c r="O497" s="348"/>
      <c r="P497" s="290"/>
      <c r="Q497" s="290"/>
      <c r="R497" s="290"/>
      <c r="S497" s="290">
        <v>86400</v>
      </c>
      <c r="T497" s="348">
        <v>86400</v>
      </c>
      <c r="U497" s="348"/>
      <c r="V497" s="615"/>
      <c r="W497" s="348">
        <f>+T497*50%</f>
        <v>43200</v>
      </c>
      <c r="X497" s="372">
        <f t="shared" si="282"/>
        <v>50</v>
      </c>
      <c r="Y497" s="270"/>
    </row>
    <row r="498" spans="1:27" s="369" customFormat="1" ht="29.25" customHeight="1">
      <c r="A498" s="345">
        <v>5</v>
      </c>
      <c r="B498" s="663" t="s">
        <v>1310</v>
      </c>
      <c r="C498" s="270"/>
      <c r="D498" s="270"/>
      <c r="E498" s="270"/>
      <c r="F498" s="270"/>
      <c r="G498" s="270"/>
      <c r="H498" s="270"/>
      <c r="I498" s="648"/>
      <c r="J498" s="348"/>
      <c r="K498" s="348"/>
      <c r="L498" s="348"/>
      <c r="M498" s="348"/>
      <c r="N498" s="348"/>
      <c r="O498" s="348"/>
      <c r="P498" s="290"/>
      <c r="Q498" s="290"/>
      <c r="R498" s="290"/>
      <c r="S498" s="290">
        <v>35000</v>
      </c>
      <c r="T498" s="348">
        <v>35000</v>
      </c>
      <c r="U498" s="348"/>
      <c r="V498" s="615"/>
      <c r="W498" s="348">
        <f>+T498*50%</f>
        <v>17500</v>
      </c>
      <c r="X498" s="372">
        <f t="shared" si="282"/>
        <v>50</v>
      </c>
      <c r="Y498" s="270"/>
    </row>
    <row r="499" spans="1:27" s="344" customFormat="1" ht="39.75" customHeight="1">
      <c r="A499" s="537" t="s">
        <v>125</v>
      </c>
      <c r="B499" s="459" t="s">
        <v>361</v>
      </c>
      <c r="C499" s="306"/>
      <c r="D499" s="306"/>
      <c r="E499" s="306"/>
      <c r="F499" s="306"/>
      <c r="G499" s="306"/>
      <c r="H499" s="306"/>
      <c r="I499" s="308"/>
      <c r="J499" s="319">
        <f>+J500+J502</f>
        <v>1006545</v>
      </c>
      <c r="K499" s="319">
        <f t="shared" ref="K499:U499" si="283">+K500+K502</f>
        <v>1003545</v>
      </c>
      <c r="L499" s="319">
        <f t="shared" si="283"/>
        <v>0</v>
      </c>
      <c r="M499" s="319">
        <f t="shared" si="283"/>
        <v>0</v>
      </c>
      <c r="N499" s="319">
        <f t="shared" si="283"/>
        <v>0</v>
      </c>
      <c r="O499" s="319">
        <f t="shared" si="283"/>
        <v>0</v>
      </c>
      <c r="P499" s="319">
        <f t="shared" si="283"/>
        <v>0</v>
      </c>
      <c r="Q499" s="319">
        <f t="shared" si="283"/>
        <v>0</v>
      </c>
      <c r="R499" s="319">
        <f t="shared" si="283"/>
        <v>0</v>
      </c>
      <c r="S499" s="319">
        <f t="shared" si="283"/>
        <v>690000</v>
      </c>
      <c r="T499" s="319">
        <f t="shared" si="283"/>
        <v>60390</v>
      </c>
      <c r="U499" s="319">
        <f t="shared" si="283"/>
        <v>11875.7014</v>
      </c>
      <c r="V499" s="613">
        <f t="shared" ref="V499:V508" si="284">+U499/T499*100</f>
        <v>19.665013081636033</v>
      </c>
      <c r="W499" s="319">
        <f>+W500+W502</f>
        <v>45390</v>
      </c>
      <c r="X499" s="323">
        <f t="shared" si="282"/>
        <v>75.161450571286636</v>
      </c>
      <c r="Y499" s="270"/>
      <c r="AA499" s="646"/>
    </row>
    <row r="500" spans="1:27" s="344" customFormat="1" ht="30.75" customHeight="1">
      <c r="A500" s="537"/>
      <c r="B500" s="459" t="s">
        <v>362</v>
      </c>
      <c r="C500" s="306"/>
      <c r="D500" s="306"/>
      <c r="E500" s="306"/>
      <c r="F500" s="306"/>
      <c r="G500" s="306"/>
      <c r="H500" s="359"/>
      <c r="I500" s="649"/>
      <c r="J500" s="650">
        <f>+J501</f>
        <v>690000</v>
      </c>
      <c r="K500" s="650">
        <f t="shared" ref="K500:U500" si="285">+K501</f>
        <v>690000</v>
      </c>
      <c r="L500" s="650">
        <f t="shared" si="285"/>
        <v>0</v>
      </c>
      <c r="M500" s="650">
        <f t="shared" si="285"/>
        <v>0</v>
      </c>
      <c r="N500" s="650">
        <f t="shared" si="285"/>
        <v>0</v>
      </c>
      <c r="O500" s="650">
        <f t="shared" si="285"/>
        <v>0</v>
      </c>
      <c r="P500" s="650">
        <f t="shared" si="285"/>
        <v>0</v>
      </c>
      <c r="Q500" s="650">
        <f t="shared" si="285"/>
        <v>0</v>
      </c>
      <c r="R500" s="650">
        <f t="shared" si="285"/>
        <v>0</v>
      </c>
      <c r="S500" s="650">
        <f t="shared" si="285"/>
        <v>690000</v>
      </c>
      <c r="T500" s="650">
        <f t="shared" si="285"/>
        <v>50000</v>
      </c>
      <c r="U500" s="650">
        <f t="shared" si="285"/>
        <v>5717</v>
      </c>
      <c r="V500" s="613">
        <f t="shared" si="284"/>
        <v>11.433999999999999</v>
      </c>
      <c r="W500" s="650">
        <f t="shared" ref="W500" si="286">+W501</f>
        <v>35000</v>
      </c>
      <c r="X500" s="323">
        <f t="shared" si="282"/>
        <v>70</v>
      </c>
      <c r="Y500" s="270"/>
      <c r="AA500" s="646"/>
    </row>
    <row r="501" spans="1:27" s="344" customFormat="1" ht="65.25" customHeight="1">
      <c r="A501" s="537"/>
      <c r="B501" s="651" t="s">
        <v>1160</v>
      </c>
      <c r="C501" s="306"/>
      <c r="D501" s="306"/>
      <c r="E501" s="306"/>
      <c r="F501" s="306"/>
      <c r="G501" s="306"/>
      <c r="H501" s="270" t="s">
        <v>732</v>
      </c>
      <c r="I501" s="270" t="s">
        <v>363</v>
      </c>
      <c r="J501" s="652">
        <v>690000</v>
      </c>
      <c r="K501" s="652">
        <v>690000</v>
      </c>
      <c r="L501" s="319"/>
      <c r="M501" s="319"/>
      <c r="N501" s="319"/>
      <c r="O501" s="319"/>
      <c r="P501" s="290"/>
      <c r="Q501" s="290"/>
      <c r="R501" s="292"/>
      <c r="S501" s="290">
        <v>690000</v>
      </c>
      <c r="T501" s="348">
        <v>50000</v>
      </c>
      <c r="U501" s="348">
        <v>5717</v>
      </c>
      <c r="V501" s="615">
        <f t="shared" si="284"/>
        <v>11.433999999999999</v>
      </c>
      <c r="W501" s="348">
        <f>+T501*70%</f>
        <v>35000</v>
      </c>
      <c r="X501" s="372">
        <f t="shared" si="282"/>
        <v>70</v>
      </c>
      <c r="Y501" s="270"/>
    </row>
    <row r="502" spans="1:27" s="344" customFormat="1" ht="36.75" customHeight="1">
      <c r="A502" s="537"/>
      <c r="B502" s="653" t="s">
        <v>1161</v>
      </c>
      <c r="C502" s="306"/>
      <c r="D502" s="306"/>
      <c r="E502" s="306"/>
      <c r="F502" s="306"/>
      <c r="G502" s="306"/>
      <c r="H502" s="306"/>
      <c r="I502" s="317"/>
      <c r="J502" s="650">
        <f>+SUM(J503:J573)</f>
        <v>316545</v>
      </c>
      <c r="K502" s="650">
        <f t="shared" ref="K502:T502" si="287">+SUM(K503:K573)</f>
        <v>313545</v>
      </c>
      <c r="L502" s="650">
        <f t="shared" si="287"/>
        <v>0</v>
      </c>
      <c r="M502" s="650">
        <f t="shared" si="287"/>
        <v>0</v>
      </c>
      <c r="N502" s="650">
        <f t="shared" si="287"/>
        <v>0</v>
      </c>
      <c r="O502" s="650">
        <f t="shared" si="287"/>
        <v>0</v>
      </c>
      <c r="P502" s="650">
        <f t="shared" si="287"/>
        <v>0</v>
      </c>
      <c r="Q502" s="650">
        <f t="shared" si="287"/>
        <v>0</v>
      </c>
      <c r="R502" s="650">
        <f t="shared" si="287"/>
        <v>0</v>
      </c>
      <c r="S502" s="650">
        <f t="shared" si="287"/>
        <v>0</v>
      </c>
      <c r="T502" s="650">
        <f t="shared" si="287"/>
        <v>10390</v>
      </c>
      <c r="U502" s="650">
        <f t="shared" ref="U502" si="288">+SUM(U503:U573)</f>
        <v>6158.7013999999999</v>
      </c>
      <c r="V502" s="613">
        <f t="shared" si="284"/>
        <v>59.275278152069298</v>
      </c>
      <c r="W502" s="650">
        <f t="shared" ref="W502" si="289">+SUM(W503:W573)</f>
        <v>10390</v>
      </c>
      <c r="X502" s="323">
        <f t="shared" si="282"/>
        <v>100</v>
      </c>
      <c r="Y502" s="270"/>
      <c r="AA502" s="646"/>
    </row>
    <row r="503" spans="1:27" s="344" customFormat="1" ht="47.1" customHeight="1">
      <c r="A503" s="345">
        <v>1</v>
      </c>
      <c r="B503" s="651" t="s">
        <v>1162</v>
      </c>
      <c r="C503" s="306"/>
      <c r="D503" s="306"/>
      <c r="E503" s="306"/>
      <c r="F503" s="306"/>
      <c r="G503" s="306"/>
      <c r="H503" s="270" t="s">
        <v>397</v>
      </c>
      <c r="I503" s="270" t="s">
        <v>1163</v>
      </c>
      <c r="J503" s="654">
        <v>5280</v>
      </c>
      <c r="K503" s="654">
        <v>5280</v>
      </c>
      <c r="L503" s="319"/>
      <c r="M503" s="319"/>
      <c r="N503" s="319"/>
      <c r="O503" s="319"/>
      <c r="P503" s="290"/>
      <c r="Q503" s="290"/>
      <c r="R503" s="292"/>
      <c r="S503" s="292"/>
      <c r="T503" s="348">
        <v>350</v>
      </c>
      <c r="U503" s="348">
        <v>0</v>
      </c>
      <c r="V503" s="615">
        <f t="shared" si="284"/>
        <v>0</v>
      </c>
      <c r="W503" s="348">
        <f t="shared" ref="W503:W534" si="290">+T503</f>
        <v>350</v>
      </c>
      <c r="X503" s="372">
        <f t="shared" si="282"/>
        <v>100</v>
      </c>
      <c r="Y503" s="270"/>
    </row>
    <row r="504" spans="1:27" s="344" customFormat="1" ht="47.1" customHeight="1">
      <c r="A504" s="345">
        <f>+A503+1</f>
        <v>2</v>
      </c>
      <c r="B504" s="651" t="s">
        <v>1164</v>
      </c>
      <c r="C504" s="306"/>
      <c r="D504" s="306"/>
      <c r="E504" s="306"/>
      <c r="F504" s="306"/>
      <c r="G504" s="306"/>
      <c r="H504" s="270" t="s">
        <v>397</v>
      </c>
      <c r="I504" s="270" t="s">
        <v>1165</v>
      </c>
      <c r="J504" s="654">
        <v>4590</v>
      </c>
      <c r="K504" s="654">
        <v>4590</v>
      </c>
      <c r="L504" s="319"/>
      <c r="M504" s="319"/>
      <c r="N504" s="319"/>
      <c r="O504" s="319"/>
      <c r="P504" s="290"/>
      <c r="Q504" s="290"/>
      <c r="R504" s="292"/>
      <c r="S504" s="292"/>
      <c r="T504" s="348">
        <v>220</v>
      </c>
      <c r="U504" s="348">
        <v>0</v>
      </c>
      <c r="V504" s="615">
        <f t="shared" si="284"/>
        <v>0</v>
      </c>
      <c r="W504" s="348">
        <f t="shared" si="290"/>
        <v>220</v>
      </c>
      <c r="X504" s="372">
        <f t="shared" si="282"/>
        <v>100</v>
      </c>
      <c r="Y504" s="270"/>
    </row>
    <row r="505" spans="1:27" s="344" customFormat="1" ht="47.1" customHeight="1">
      <c r="A505" s="345">
        <f t="shared" ref="A505:A568" si="291">+A504+1</f>
        <v>3</v>
      </c>
      <c r="B505" s="651" t="s">
        <v>1166</v>
      </c>
      <c r="C505" s="306"/>
      <c r="D505" s="306"/>
      <c r="E505" s="306"/>
      <c r="F505" s="306"/>
      <c r="G505" s="306"/>
      <c r="H505" s="270" t="s">
        <v>397</v>
      </c>
      <c r="I505" s="270" t="s">
        <v>1167</v>
      </c>
      <c r="J505" s="654">
        <v>4060</v>
      </c>
      <c r="K505" s="654">
        <v>4060</v>
      </c>
      <c r="L505" s="319"/>
      <c r="M505" s="319"/>
      <c r="N505" s="319"/>
      <c r="O505" s="319"/>
      <c r="P505" s="290"/>
      <c r="Q505" s="290"/>
      <c r="R505" s="292"/>
      <c r="S505" s="292"/>
      <c r="T505" s="348">
        <v>398</v>
      </c>
      <c r="U505" s="348">
        <v>229.23</v>
      </c>
      <c r="V505" s="615">
        <f t="shared" si="284"/>
        <v>57.595477386934668</v>
      </c>
      <c r="W505" s="348">
        <f t="shared" si="290"/>
        <v>398</v>
      </c>
      <c r="X505" s="372">
        <f t="shared" si="282"/>
        <v>100</v>
      </c>
      <c r="Y505" s="270"/>
    </row>
    <row r="506" spans="1:27" s="344" customFormat="1" ht="47.1" customHeight="1">
      <c r="A506" s="345">
        <f t="shared" si="291"/>
        <v>4</v>
      </c>
      <c r="B506" s="651" t="s">
        <v>1168</v>
      </c>
      <c r="C506" s="306"/>
      <c r="D506" s="306"/>
      <c r="E506" s="306"/>
      <c r="F506" s="306"/>
      <c r="G506" s="306"/>
      <c r="H506" s="270" t="s">
        <v>397</v>
      </c>
      <c r="I506" s="270" t="s">
        <v>1169</v>
      </c>
      <c r="J506" s="626">
        <v>3082</v>
      </c>
      <c r="K506" s="626">
        <v>3082</v>
      </c>
      <c r="L506" s="319"/>
      <c r="M506" s="319"/>
      <c r="N506" s="319"/>
      <c r="O506" s="319"/>
      <c r="P506" s="290"/>
      <c r="Q506" s="290"/>
      <c r="R506" s="292"/>
      <c r="S506" s="292"/>
      <c r="T506" s="348">
        <v>180</v>
      </c>
      <c r="U506" s="348">
        <v>50.41</v>
      </c>
      <c r="V506" s="615">
        <f t="shared" si="284"/>
        <v>28.005555555555556</v>
      </c>
      <c r="W506" s="348">
        <f t="shared" si="290"/>
        <v>180</v>
      </c>
      <c r="X506" s="372">
        <f t="shared" si="282"/>
        <v>100</v>
      </c>
      <c r="Y506" s="270"/>
    </row>
    <row r="507" spans="1:27" s="344" customFormat="1" ht="57.75" customHeight="1">
      <c r="A507" s="345">
        <f t="shared" si="291"/>
        <v>5</v>
      </c>
      <c r="B507" s="651" t="s">
        <v>1170</v>
      </c>
      <c r="C507" s="306"/>
      <c r="D507" s="306"/>
      <c r="E507" s="306"/>
      <c r="F507" s="306"/>
      <c r="G507" s="306"/>
      <c r="H507" s="270" t="s">
        <v>397</v>
      </c>
      <c r="I507" s="270" t="s">
        <v>1171</v>
      </c>
      <c r="J507" s="626">
        <v>8700</v>
      </c>
      <c r="K507" s="626">
        <v>8700</v>
      </c>
      <c r="L507" s="319"/>
      <c r="M507" s="319"/>
      <c r="N507" s="319"/>
      <c r="O507" s="319"/>
      <c r="P507" s="290"/>
      <c r="Q507" s="290"/>
      <c r="R507" s="292"/>
      <c r="S507" s="292"/>
      <c r="T507" s="348">
        <v>269</v>
      </c>
      <c r="U507" s="348">
        <v>0</v>
      </c>
      <c r="V507" s="615">
        <f t="shared" si="284"/>
        <v>0</v>
      </c>
      <c r="W507" s="348">
        <f t="shared" si="290"/>
        <v>269</v>
      </c>
      <c r="X507" s="372">
        <f t="shared" si="282"/>
        <v>100</v>
      </c>
      <c r="Y507" s="270"/>
    </row>
    <row r="508" spans="1:27" s="344" customFormat="1" ht="57.75" customHeight="1">
      <c r="A508" s="345">
        <f t="shared" si="291"/>
        <v>6</v>
      </c>
      <c r="B508" s="651" t="s">
        <v>1172</v>
      </c>
      <c r="C508" s="306"/>
      <c r="D508" s="306"/>
      <c r="E508" s="306"/>
      <c r="F508" s="306"/>
      <c r="G508" s="306"/>
      <c r="H508" s="270" t="s">
        <v>397</v>
      </c>
      <c r="I508" s="270" t="s">
        <v>1173</v>
      </c>
      <c r="J508" s="626">
        <v>8600</v>
      </c>
      <c r="K508" s="626">
        <v>8600</v>
      </c>
      <c r="L508" s="319"/>
      <c r="M508" s="319"/>
      <c r="N508" s="319"/>
      <c r="O508" s="319"/>
      <c r="P508" s="290"/>
      <c r="Q508" s="290"/>
      <c r="R508" s="292"/>
      <c r="S508" s="292"/>
      <c r="T508" s="348">
        <v>375</v>
      </c>
      <c r="U508" s="348">
        <v>32.476399999999998</v>
      </c>
      <c r="V508" s="615">
        <f t="shared" si="284"/>
        <v>8.6603733333333341</v>
      </c>
      <c r="W508" s="348">
        <f t="shared" si="290"/>
        <v>375</v>
      </c>
      <c r="X508" s="372">
        <f t="shared" si="282"/>
        <v>100</v>
      </c>
      <c r="Y508" s="270"/>
    </row>
    <row r="509" spans="1:27" s="344" customFormat="1" ht="59.25" customHeight="1">
      <c r="A509" s="345">
        <f t="shared" si="291"/>
        <v>7</v>
      </c>
      <c r="B509" s="651" t="s">
        <v>1174</v>
      </c>
      <c r="C509" s="306"/>
      <c r="D509" s="306"/>
      <c r="E509" s="306"/>
      <c r="F509" s="306"/>
      <c r="G509" s="306"/>
      <c r="H509" s="270" t="s">
        <v>397</v>
      </c>
      <c r="I509" s="270" t="s">
        <v>1175</v>
      </c>
      <c r="J509" s="654">
        <v>4000</v>
      </c>
      <c r="K509" s="654">
        <v>4000</v>
      </c>
      <c r="L509" s="319"/>
      <c r="M509" s="319"/>
      <c r="N509" s="319"/>
      <c r="O509" s="319"/>
      <c r="P509" s="290"/>
      <c r="Q509" s="290"/>
      <c r="R509" s="292"/>
      <c r="S509" s="292"/>
      <c r="T509" s="348">
        <v>0</v>
      </c>
      <c r="U509" s="348">
        <v>0</v>
      </c>
      <c r="V509" s="615"/>
      <c r="W509" s="348">
        <f t="shared" si="290"/>
        <v>0</v>
      </c>
      <c r="X509" s="372"/>
      <c r="Y509" s="270"/>
    </row>
    <row r="510" spans="1:27" s="344" customFormat="1" ht="47.1" customHeight="1">
      <c r="A510" s="345">
        <f t="shared" si="291"/>
        <v>8</v>
      </c>
      <c r="B510" s="651" t="s">
        <v>1176</v>
      </c>
      <c r="C510" s="306"/>
      <c r="D510" s="306"/>
      <c r="E510" s="306"/>
      <c r="F510" s="306"/>
      <c r="G510" s="306"/>
      <c r="H510" s="270" t="s">
        <v>397</v>
      </c>
      <c r="I510" s="270" t="s">
        <v>1177</v>
      </c>
      <c r="J510" s="654">
        <v>3450</v>
      </c>
      <c r="K510" s="654">
        <v>3450</v>
      </c>
      <c r="L510" s="319"/>
      <c r="M510" s="319"/>
      <c r="N510" s="319"/>
      <c r="O510" s="319"/>
      <c r="P510" s="290"/>
      <c r="Q510" s="290"/>
      <c r="R510" s="292"/>
      <c r="S510" s="292"/>
      <c r="T510" s="348">
        <v>226</v>
      </c>
      <c r="U510" s="348">
        <v>211.94399999999999</v>
      </c>
      <c r="V510" s="615">
        <f>+U510/T510*100</f>
        <v>93.78053097345132</v>
      </c>
      <c r="W510" s="348">
        <f t="shared" si="290"/>
        <v>226</v>
      </c>
      <c r="X510" s="372">
        <f>+W510/T510*100</f>
        <v>100</v>
      </c>
      <c r="Y510" s="270"/>
    </row>
    <row r="511" spans="1:27" s="344" customFormat="1" ht="59.25" customHeight="1">
      <c r="A511" s="345">
        <f t="shared" si="291"/>
        <v>9</v>
      </c>
      <c r="B511" s="651" t="s">
        <v>1178</v>
      </c>
      <c r="C511" s="306"/>
      <c r="D511" s="306"/>
      <c r="E511" s="306"/>
      <c r="F511" s="306"/>
      <c r="G511" s="306"/>
      <c r="H511" s="270" t="s">
        <v>732</v>
      </c>
      <c r="I511" s="270" t="s">
        <v>1179</v>
      </c>
      <c r="J511" s="626">
        <v>10360</v>
      </c>
      <c r="K511" s="626">
        <v>10360</v>
      </c>
      <c r="L511" s="319"/>
      <c r="M511" s="319"/>
      <c r="N511" s="319"/>
      <c r="O511" s="319"/>
      <c r="P511" s="290"/>
      <c r="Q511" s="290"/>
      <c r="R511" s="292"/>
      <c r="S511" s="292"/>
      <c r="T511" s="348">
        <v>0</v>
      </c>
      <c r="U511" s="348">
        <v>0</v>
      </c>
      <c r="V511" s="615"/>
      <c r="W511" s="348">
        <f t="shared" si="290"/>
        <v>0</v>
      </c>
      <c r="X511" s="372"/>
      <c r="Y511" s="270"/>
    </row>
    <row r="512" spans="1:27" s="344" customFormat="1" ht="47.1" customHeight="1">
      <c r="A512" s="345">
        <f t="shared" si="291"/>
        <v>10</v>
      </c>
      <c r="B512" s="651" t="s">
        <v>1180</v>
      </c>
      <c r="C512" s="306"/>
      <c r="D512" s="306"/>
      <c r="E512" s="306"/>
      <c r="F512" s="306"/>
      <c r="G512" s="306"/>
      <c r="H512" s="270" t="s">
        <v>397</v>
      </c>
      <c r="I512" s="270" t="s">
        <v>1181</v>
      </c>
      <c r="J512" s="654">
        <v>8960</v>
      </c>
      <c r="K512" s="654">
        <v>5960</v>
      </c>
      <c r="L512" s="319"/>
      <c r="M512" s="319"/>
      <c r="N512" s="319"/>
      <c r="O512" s="319"/>
      <c r="P512" s="290"/>
      <c r="Q512" s="290"/>
      <c r="R512" s="292"/>
      <c r="S512" s="292"/>
      <c r="T512" s="348">
        <v>558</v>
      </c>
      <c r="U512" s="348">
        <v>362.60399999999998</v>
      </c>
      <c r="V512" s="615">
        <f>+U512/T512*100</f>
        <v>64.982795698924733</v>
      </c>
      <c r="W512" s="348">
        <f t="shared" si="290"/>
        <v>558</v>
      </c>
      <c r="X512" s="372">
        <f>+W512/T512*100</f>
        <v>100</v>
      </c>
      <c r="Y512" s="270"/>
    </row>
    <row r="513" spans="1:25" s="344" customFormat="1" ht="47.1" customHeight="1">
      <c r="A513" s="345">
        <f t="shared" si="291"/>
        <v>11</v>
      </c>
      <c r="B513" s="651" t="s">
        <v>1182</v>
      </c>
      <c r="C513" s="306"/>
      <c r="D513" s="306"/>
      <c r="E513" s="306"/>
      <c r="F513" s="306"/>
      <c r="G513" s="306"/>
      <c r="H513" s="270" t="s">
        <v>732</v>
      </c>
      <c r="I513" s="270" t="s">
        <v>1183</v>
      </c>
      <c r="J513" s="626">
        <v>7420</v>
      </c>
      <c r="K513" s="626">
        <v>7420</v>
      </c>
      <c r="L513" s="319"/>
      <c r="M513" s="319"/>
      <c r="N513" s="319"/>
      <c r="O513" s="319"/>
      <c r="P513" s="290"/>
      <c r="Q513" s="290"/>
      <c r="R513" s="292"/>
      <c r="S513" s="292"/>
      <c r="T513" s="348">
        <v>147</v>
      </c>
      <c r="U513" s="348">
        <v>0</v>
      </c>
      <c r="V513" s="615">
        <f>+U513/T513*100</f>
        <v>0</v>
      </c>
      <c r="W513" s="348">
        <f t="shared" si="290"/>
        <v>147</v>
      </c>
      <c r="X513" s="372">
        <f>+W513/T513*100</f>
        <v>100</v>
      </c>
      <c r="Y513" s="270"/>
    </row>
    <row r="514" spans="1:25" s="344" customFormat="1" ht="61.5" customHeight="1">
      <c r="A514" s="345">
        <f t="shared" si="291"/>
        <v>12</v>
      </c>
      <c r="B514" s="651" t="s">
        <v>1184</v>
      </c>
      <c r="C514" s="306"/>
      <c r="D514" s="306"/>
      <c r="E514" s="306"/>
      <c r="F514" s="306"/>
      <c r="G514" s="306"/>
      <c r="H514" s="270" t="s">
        <v>732</v>
      </c>
      <c r="I514" s="270" t="s">
        <v>1185</v>
      </c>
      <c r="J514" s="626">
        <v>10020</v>
      </c>
      <c r="K514" s="626">
        <v>10020</v>
      </c>
      <c r="L514" s="319"/>
      <c r="M514" s="319"/>
      <c r="N514" s="319"/>
      <c r="O514" s="319"/>
      <c r="P514" s="290"/>
      <c r="Q514" s="290"/>
      <c r="R514" s="292"/>
      <c r="S514" s="292"/>
      <c r="T514" s="348">
        <v>0</v>
      </c>
      <c r="U514" s="348">
        <v>0</v>
      </c>
      <c r="V514" s="615"/>
      <c r="W514" s="348">
        <f t="shared" si="290"/>
        <v>0</v>
      </c>
      <c r="X514" s="372"/>
      <c r="Y514" s="270"/>
    </row>
    <row r="515" spans="1:25" s="344" customFormat="1" ht="52.5" customHeight="1">
      <c r="A515" s="345">
        <f t="shared" si="291"/>
        <v>13</v>
      </c>
      <c r="B515" s="651" t="s">
        <v>1186</v>
      </c>
      <c r="C515" s="306"/>
      <c r="D515" s="306"/>
      <c r="E515" s="306"/>
      <c r="F515" s="306"/>
      <c r="G515" s="306"/>
      <c r="H515" s="270" t="s">
        <v>732</v>
      </c>
      <c r="I515" s="270" t="s">
        <v>1187</v>
      </c>
      <c r="J515" s="626">
        <v>4912</v>
      </c>
      <c r="K515" s="626">
        <v>4912</v>
      </c>
      <c r="L515" s="319"/>
      <c r="M515" s="319"/>
      <c r="N515" s="319"/>
      <c r="O515" s="319"/>
      <c r="P515" s="290"/>
      <c r="Q515" s="290"/>
      <c r="R515" s="292"/>
      <c r="S515" s="292"/>
      <c r="T515" s="348">
        <v>489</v>
      </c>
      <c r="U515" s="348">
        <v>416.517</v>
      </c>
      <c r="V515" s="615">
        <f t="shared" ref="V515:V529" si="292">+U515/T515*100</f>
        <v>85.177300613496925</v>
      </c>
      <c r="W515" s="348">
        <f t="shared" si="290"/>
        <v>489</v>
      </c>
      <c r="X515" s="372">
        <f t="shared" ref="X515:X546" si="293">+W515/T515*100</f>
        <v>100</v>
      </c>
      <c r="Y515" s="270"/>
    </row>
    <row r="516" spans="1:25" s="344" customFormat="1" ht="61.5" customHeight="1">
      <c r="A516" s="345">
        <f t="shared" si="291"/>
        <v>14</v>
      </c>
      <c r="B516" s="651" t="s">
        <v>1188</v>
      </c>
      <c r="C516" s="306"/>
      <c r="D516" s="306"/>
      <c r="E516" s="306"/>
      <c r="F516" s="306"/>
      <c r="G516" s="306"/>
      <c r="H516" s="270" t="s">
        <v>732</v>
      </c>
      <c r="I516" s="270" t="s">
        <v>1189</v>
      </c>
      <c r="J516" s="626">
        <v>6860</v>
      </c>
      <c r="K516" s="626">
        <v>6860</v>
      </c>
      <c r="L516" s="319"/>
      <c r="M516" s="319"/>
      <c r="N516" s="319"/>
      <c r="O516" s="319"/>
      <c r="P516" s="290"/>
      <c r="Q516" s="290"/>
      <c r="R516" s="292"/>
      <c r="S516" s="292"/>
      <c r="T516" s="348">
        <v>624</v>
      </c>
      <c r="U516" s="348">
        <v>266.40899999999999</v>
      </c>
      <c r="V516" s="615">
        <f t="shared" si="292"/>
        <v>42.693749999999994</v>
      </c>
      <c r="W516" s="348">
        <f t="shared" si="290"/>
        <v>624</v>
      </c>
      <c r="X516" s="372">
        <f t="shared" si="293"/>
        <v>100</v>
      </c>
      <c r="Y516" s="270"/>
    </row>
    <row r="517" spans="1:25" s="344" customFormat="1" ht="51.75" customHeight="1">
      <c r="A517" s="345">
        <f t="shared" si="291"/>
        <v>15</v>
      </c>
      <c r="B517" s="651" t="s">
        <v>1190</v>
      </c>
      <c r="C517" s="306"/>
      <c r="D517" s="306"/>
      <c r="E517" s="306"/>
      <c r="F517" s="306"/>
      <c r="G517" s="306"/>
      <c r="H517" s="270" t="s">
        <v>732</v>
      </c>
      <c r="I517" s="270" t="s">
        <v>1191</v>
      </c>
      <c r="J517" s="626">
        <v>6360</v>
      </c>
      <c r="K517" s="626">
        <v>6360</v>
      </c>
      <c r="L517" s="319"/>
      <c r="M517" s="319"/>
      <c r="N517" s="319"/>
      <c r="O517" s="319"/>
      <c r="P517" s="290"/>
      <c r="Q517" s="290"/>
      <c r="R517" s="292"/>
      <c r="S517" s="292"/>
      <c r="T517" s="348">
        <v>632</v>
      </c>
      <c r="U517" s="348">
        <v>417.13099999999997</v>
      </c>
      <c r="V517" s="615">
        <f t="shared" si="292"/>
        <v>66.001740506329114</v>
      </c>
      <c r="W517" s="348">
        <f t="shared" si="290"/>
        <v>632</v>
      </c>
      <c r="X517" s="372">
        <f t="shared" si="293"/>
        <v>100</v>
      </c>
      <c r="Y517" s="270"/>
    </row>
    <row r="518" spans="1:25" s="344" customFormat="1" ht="47.1" customHeight="1">
      <c r="A518" s="345">
        <f t="shared" si="291"/>
        <v>16</v>
      </c>
      <c r="B518" s="651" t="s">
        <v>1192</v>
      </c>
      <c r="C518" s="306"/>
      <c r="D518" s="306"/>
      <c r="E518" s="306"/>
      <c r="F518" s="306"/>
      <c r="G518" s="306"/>
      <c r="H518" s="270" t="s">
        <v>732</v>
      </c>
      <c r="I518" s="270" t="s">
        <v>1193</v>
      </c>
      <c r="J518" s="626">
        <v>11400</v>
      </c>
      <c r="K518" s="626">
        <v>11400</v>
      </c>
      <c r="L518" s="319"/>
      <c r="M518" s="319"/>
      <c r="N518" s="319"/>
      <c r="O518" s="319"/>
      <c r="P518" s="290"/>
      <c r="Q518" s="290"/>
      <c r="R518" s="292"/>
      <c r="S518" s="292"/>
      <c r="T518" s="348">
        <v>547</v>
      </c>
      <c r="U518" s="348">
        <v>428.55900000000003</v>
      </c>
      <c r="V518" s="615">
        <f t="shared" si="292"/>
        <v>78.347166361974402</v>
      </c>
      <c r="W518" s="348">
        <f t="shared" si="290"/>
        <v>547</v>
      </c>
      <c r="X518" s="372">
        <f t="shared" si="293"/>
        <v>100</v>
      </c>
      <c r="Y518" s="270"/>
    </row>
    <row r="519" spans="1:25" s="344" customFormat="1" ht="47.1" customHeight="1">
      <c r="A519" s="345">
        <f t="shared" si="291"/>
        <v>17</v>
      </c>
      <c r="B519" s="651" t="s">
        <v>1194</v>
      </c>
      <c r="C519" s="306"/>
      <c r="D519" s="306"/>
      <c r="E519" s="306"/>
      <c r="F519" s="306"/>
      <c r="G519" s="306"/>
      <c r="H519" s="270" t="s">
        <v>732</v>
      </c>
      <c r="I519" s="270" t="s">
        <v>1195</v>
      </c>
      <c r="J519" s="626">
        <v>8300</v>
      </c>
      <c r="K519" s="626">
        <v>8300</v>
      </c>
      <c r="L519" s="319"/>
      <c r="M519" s="319"/>
      <c r="N519" s="319"/>
      <c r="O519" s="319"/>
      <c r="P519" s="290"/>
      <c r="Q519" s="290"/>
      <c r="R519" s="292"/>
      <c r="S519" s="292"/>
      <c r="T519" s="348">
        <v>574</v>
      </c>
      <c r="U519" s="348">
        <v>421.71199999999999</v>
      </c>
      <c r="V519" s="615">
        <f t="shared" si="292"/>
        <v>73.468989547038319</v>
      </c>
      <c r="W519" s="348">
        <f t="shared" si="290"/>
        <v>574</v>
      </c>
      <c r="X519" s="372">
        <f t="shared" si="293"/>
        <v>100</v>
      </c>
      <c r="Y519" s="270"/>
    </row>
    <row r="520" spans="1:25" s="344" customFormat="1" ht="47.1" customHeight="1">
      <c r="A520" s="345">
        <f t="shared" si="291"/>
        <v>18</v>
      </c>
      <c r="B520" s="651" t="s">
        <v>1196</v>
      </c>
      <c r="C520" s="306"/>
      <c r="D520" s="306"/>
      <c r="E520" s="306"/>
      <c r="F520" s="306"/>
      <c r="G520" s="306"/>
      <c r="H520" s="270" t="s">
        <v>732</v>
      </c>
      <c r="I520" s="270" t="s">
        <v>1197</v>
      </c>
      <c r="J520" s="626">
        <v>9790</v>
      </c>
      <c r="K520" s="626">
        <v>9790</v>
      </c>
      <c r="L520" s="319"/>
      <c r="M520" s="319"/>
      <c r="N520" s="319"/>
      <c r="O520" s="319"/>
      <c r="P520" s="290"/>
      <c r="Q520" s="290"/>
      <c r="R520" s="292"/>
      <c r="S520" s="292"/>
      <c r="T520" s="348">
        <v>439</v>
      </c>
      <c r="U520" s="348">
        <v>284.94400000000002</v>
      </c>
      <c r="V520" s="615">
        <f t="shared" si="292"/>
        <v>64.90751708428246</v>
      </c>
      <c r="W520" s="348">
        <f t="shared" si="290"/>
        <v>439</v>
      </c>
      <c r="X520" s="372">
        <f t="shared" si="293"/>
        <v>100</v>
      </c>
      <c r="Y520" s="270"/>
    </row>
    <row r="521" spans="1:25" s="344" customFormat="1" ht="57.75" customHeight="1">
      <c r="A521" s="345">
        <f t="shared" si="291"/>
        <v>19</v>
      </c>
      <c r="B521" s="651" t="s">
        <v>1198</v>
      </c>
      <c r="C521" s="306"/>
      <c r="D521" s="306"/>
      <c r="E521" s="306"/>
      <c r="F521" s="306"/>
      <c r="G521" s="306"/>
      <c r="H521" s="270" t="s">
        <v>732</v>
      </c>
      <c r="I521" s="269" t="s">
        <v>1199</v>
      </c>
      <c r="J521" s="626">
        <v>4800</v>
      </c>
      <c r="K521" s="626">
        <v>4800</v>
      </c>
      <c r="L521" s="319"/>
      <c r="M521" s="319"/>
      <c r="N521" s="319"/>
      <c r="O521" s="319"/>
      <c r="P521" s="290"/>
      <c r="Q521" s="290"/>
      <c r="R521" s="292"/>
      <c r="S521" s="292"/>
      <c r="T521" s="348">
        <v>221</v>
      </c>
      <c r="U521" s="348">
        <v>0</v>
      </c>
      <c r="V521" s="615">
        <f t="shared" si="292"/>
        <v>0</v>
      </c>
      <c r="W521" s="348">
        <f t="shared" si="290"/>
        <v>221</v>
      </c>
      <c r="X521" s="372">
        <f t="shared" si="293"/>
        <v>100</v>
      </c>
      <c r="Y521" s="270"/>
    </row>
    <row r="522" spans="1:25" s="344" customFormat="1" ht="47.1" customHeight="1">
      <c r="A522" s="345">
        <f t="shared" si="291"/>
        <v>20</v>
      </c>
      <c r="B522" s="651" t="s">
        <v>1200</v>
      </c>
      <c r="C522" s="306"/>
      <c r="D522" s="306"/>
      <c r="E522" s="306"/>
      <c r="F522" s="306"/>
      <c r="G522" s="306"/>
      <c r="H522" s="270" t="s">
        <v>732</v>
      </c>
      <c r="I522" s="270" t="s">
        <v>1201</v>
      </c>
      <c r="J522" s="626">
        <v>4900</v>
      </c>
      <c r="K522" s="626">
        <v>4900</v>
      </c>
      <c r="L522" s="319"/>
      <c r="M522" s="319"/>
      <c r="N522" s="319"/>
      <c r="O522" s="319"/>
      <c r="P522" s="290"/>
      <c r="Q522" s="290"/>
      <c r="R522" s="292"/>
      <c r="S522" s="292"/>
      <c r="T522" s="348">
        <v>249</v>
      </c>
      <c r="U522" s="348">
        <v>169.995</v>
      </c>
      <c r="V522" s="615">
        <f t="shared" si="292"/>
        <v>68.271084337349393</v>
      </c>
      <c r="W522" s="348">
        <f t="shared" si="290"/>
        <v>249</v>
      </c>
      <c r="X522" s="372">
        <f t="shared" si="293"/>
        <v>100</v>
      </c>
      <c r="Y522" s="270"/>
    </row>
    <row r="523" spans="1:25" s="344" customFormat="1" ht="47.1" customHeight="1">
      <c r="A523" s="345">
        <f t="shared" si="291"/>
        <v>21</v>
      </c>
      <c r="B523" s="651" t="s">
        <v>1202</v>
      </c>
      <c r="C523" s="306"/>
      <c r="D523" s="306"/>
      <c r="E523" s="306"/>
      <c r="F523" s="306"/>
      <c r="G523" s="306"/>
      <c r="H523" s="270" t="s">
        <v>732</v>
      </c>
      <c r="I523" s="655" t="s">
        <v>1203</v>
      </c>
      <c r="J523" s="654">
        <v>8400</v>
      </c>
      <c r="K523" s="654">
        <v>8400</v>
      </c>
      <c r="L523" s="319"/>
      <c r="M523" s="319"/>
      <c r="N523" s="319"/>
      <c r="O523" s="319"/>
      <c r="P523" s="290"/>
      <c r="Q523" s="290"/>
      <c r="R523" s="292"/>
      <c r="S523" s="292"/>
      <c r="T523" s="348">
        <v>26</v>
      </c>
      <c r="U523" s="348">
        <v>26</v>
      </c>
      <c r="V523" s="615">
        <f t="shared" si="292"/>
        <v>100</v>
      </c>
      <c r="W523" s="348">
        <f t="shared" si="290"/>
        <v>26</v>
      </c>
      <c r="X523" s="372">
        <f t="shared" si="293"/>
        <v>100</v>
      </c>
      <c r="Y523" s="270"/>
    </row>
    <row r="524" spans="1:25" s="344" customFormat="1" ht="47.1" customHeight="1">
      <c r="A524" s="345">
        <f t="shared" si="291"/>
        <v>22</v>
      </c>
      <c r="B524" s="651" t="s">
        <v>1204</v>
      </c>
      <c r="C524" s="306"/>
      <c r="D524" s="306"/>
      <c r="E524" s="306"/>
      <c r="F524" s="306"/>
      <c r="G524" s="306"/>
      <c r="H524" s="270" t="s">
        <v>732</v>
      </c>
      <c r="I524" s="655" t="s">
        <v>1205</v>
      </c>
      <c r="J524" s="654">
        <v>9164</v>
      </c>
      <c r="K524" s="654">
        <v>9164</v>
      </c>
      <c r="L524" s="319"/>
      <c r="M524" s="319"/>
      <c r="N524" s="319"/>
      <c r="O524" s="319"/>
      <c r="P524" s="290"/>
      <c r="Q524" s="290"/>
      <c r="R524" s="292"/>
      <c r="S524" s="292"/>
      <c r="T524" s="348">
        <v>710</v>
      </c>
      <c r="U524" s="348">
        <v>710</v>
      </c>
      <c r="V524" s="615">
        <f t="shared" si="292"/>
        <v>100</v>
      </c>
      <c r="W524" s="348">
        <f t="shared" si="290"/>
        <v>710</v>
      </c>
      <c r="X524" s="372">
        <f t="shared" si="293"/>
        <v>100</v>
      </c>
      <c r="Y524" s="270"/>
    </row>
    <row r="525" spans="1:25" s="344" customFormat="1" ht="47.1" customHeight="1">
      <c r="A525" s="345">
        <f t="shared" si="291"/>
        <v>23</v>
      </c>
      <c r="B525" s="651" t="s">
        <v>1206</v>
      </c>
      <c r="C525" s="306"/>
      <c r="D525" s="306"/>
      <c r="E525" s="306"/>
      <c r="F525" s="306"/>
      <c r="G525" s="306"/>
      <c r="H525" s="270" t="s">
        <v>732</v>
      </c>
      <c r="I525" s="655" t="s">
        <v>1207</v>
      </c>
      <c r="J525" s="654">
        <v>10746</v>
      </c>
      <c r="K525" s="654">
        <v>10746</v>
      </c>
      <c r="L525" s="319"/>
      <c r="M525" s="319"/>
      <c r="N525" s="319"/>
      <c r="O525" s="319"/>
      <c r="P525" s="290"/>
      <c r="Q525" s="290"/>
      <c r="R525" s="292"/>
      <c r="S525" s="292"/>
      <c r="T525" s="348">
        <v>625</v>
      </c>
      <c r="U525" s="348">
        <v>625</v>
      </c>
      <c r="V525" s="615">
        <f t="shared" si="292"/>
        <v>100</v>
      </c>
      <c r="W525" s="348">
        <f t="shared" si="290"/>
        <v>625</v>
      </c>
      <c r="X525" s="372">
        <f t="shared" si="293"/>
        <v>100</v>
      </c>
      <c r="Y525" s="270"/>
    </row>
    <row r="526" spans="1:25" s="344" customFormat="1" ht="47.1" customHeight="1">
      <c r="A526" s="345">
        <f t="shared" si="291"/>
        <v>24</v>
      </c>
      <c r="B526" s="651" t="s">
        <v>1208</v>
      </c>
      <c r="C526" s="306"/>
      <c r="D526" s="306"/>
      <c r="E526" s="306"/>
      <c r="F526" s="306"/>
      <c r="G526" s="306"/>
      <c r="H526" s="270" t="s">
        <v>732</v>
      </c>
      <c r="I526" s="655" t="s">
        <v>1209</v>
      </c>
      <c r="J526" s="654">
        <v>8760</v>
      </c>
      <c r="K526" s="654">
        <v>8760</v>
      </c>
      <c r="L526" s="319"/>
      <c r="M526" s="319"/>
      <c r="N526" s="319"/>
      <c r="O526" s="319"/>
      <c r="P526" s="290"/>
      <c r="Q526" s="290"/>
      <c r="R526" s="292"/>
      <c r="S526" s="292"/>
      <c r="T526" s="348">
        <v>625</v>
      </c>
      <c r="U526" s="348">
        <v>470.58100000000002</v>
      </c>
      <c r="V526" s="615">
        <f t="shared" si="292"/>
        <v>75.292959999999994</v>
      </c>
      <c r="W526" s="348">
        <f t="shared" si="290"/>
        <v>625</v>
      </c>
      <c r="X526" s="372">
        <f t="shared" si="293"/>
        <v>100</v>
      </c>
      <c r="Y526" s="270"/>
    </row>
    <row r="527" spans="1:25" s="344" customFormat="1" ht="47.1" customHeight="1">
      <c r="A527" s="345">
        <f t="shared" si="291"/>
        <v>25</v>
      </c>
      <c r="B527" s="651" t="s">
        <v>1210</v>
      </c>
      <c r="C527" s="306"/>
      <c r="D527" s="306"/>
      <c r="E527" s="306"/>
      <c r="F527" s="306"/>
      <c r="G527" s="306"/>
      <c r="H527" s="270" t="s">
        <v>732</v>
      </c>
      <c r="I527" s="655" t="s">
        <v>1211</v>
      </c>
      <c r="J527" s="654">
        <v>9580</v>
      </c>
      <c r="K527" s="654">
        <v>9580</v>
      </c>
      <c r="L527" s="319"/>
      <c r="M527" s="319"/>
      <c r="N527" s="319"/>
      <c r="O527" s="319"/>
      <c r="P527" s="290"/>
      <c r="Q527" s="290"/>
      <c r="R527" s="292"/>
      <c r="S527" s="292"/>
      <c r="T527" s="348">
        <v>826</v>
      </c>
      <c r="U527" s="348">
        <v>352.18900000000002</v>
      </c>
      <c r="V527" s="615">
        <f t="shared" si="292"/>
        <v>42.637893462469734</v>
      </c>
      <c r="W527" s="348">
        <f t="shared" si="290"/>
        <v>826</v>
      </c>
      <c r="X527" s="372">
        <f t="shared" si="293"/>
        <v>100</v>
      </c>
      <c r="Y527" s="270"/>
    </row>
    <row r="528" spans="1:25" s="344" customFormat="1" ht="47.1" customHeight="1">
      <c r="A528" s="345">
        <f t="shared" si="291"/>
        <v>26</v>
      </c>
      <c r="B528" s="651" t="s">
        <v>1212</v>
      </c>
      <c r="C528" s="306"/>
      <c r="D528" s="306"/>
      <c r="E528" s="306"/>
      <c r="F528" s="306"/>
      <c r="G528" s="306"/>
      <c r="H528" s="270" t="s">
        <v>732</v>
      </c>
      <c r="I528" s="655" t="s">
        <v>1213</v>
      </c>
      <c r="J528" s="654">
        <v>11185</v>
      </c>
      <c r="K528" s="654">
        <v>11185</v>
      </c>
      <c r="L528" s="319"/>
      <c r="M528" s="319"/>
      <c r="N528" s="319"/>
      <c r="O528" s="319"/>
      <c r="P528" s="290"/>
      <c r="Q528" s="290"/>
      <c r="R528" s="292"/>
      <c r="S528" s="292"/>
      <c r="T528" s="348">
        <v>683</v>
      </c>
      <c r="U528" s="348">
        <v>683</v>
      </c>
      <c r="V528" s="615">
        <f t="shared" si="292"/>
        <v>100</v>
      </c>
      <c r="W528" s="348">
        <f t="shared" si="290"/>
        <v>683</v>
      </c>
      <c r="X528" s="372">
        <f t="shared" si="293"/>
        <v>100</v>
      </c>
      <c r="Y528" s="270"/>
    </row>
    <row r="529" spans="1:25" s="344" customFormat="1" ht="47.1" customHeight="1">
      <c r="A529" s="345">
        <f t="shared" si="291"/>
        <v>27</v>
      </c>
      <c r="B529" s="651" t="s">
        <v>1214</v>
      </c>
      <c r="C529" s="306"/>
      <c r="D529" s="306"/>
      <c r="E529" s="306"/>
      <c r="F529" s="306"/>
      <c r="G529" s="306"/>
      <c r="H529" s="270" t="s">
        <v>732</v>
      </c>
      <c r="I529" s="655" t="s">
        <v>1215</v>
      </c>
      <c r="J529" s="654">
        <v>6000</v>
      </c>
      <c r="K529" s="654">
        <v>6000</v>
      </c>
      <c r="L529" s="319"/>
      <c r="M529" s="319"/>
      <c r="N529" s="319"/>
      <c r="O529" s="319"/>
      <c r="P529" s="290"/>
      <c r="Q529" s="290"/>
      <c r="R529" s="292"/>
      <c r="S529" s="292"/>
      <c r="T529" s="348">
        <v>397</v>
      </c>
      <c r="U529" s="348">
        <v>0</v>
      </c>
      <c r="V529" s="615">
        <f t="shared" si="292"/>
        <v>0</v>
      </c>
      <c r="W529" s="348">
        <f t="shared" si="290"/>
        <v>397</v>
      </c>
      <c r="X529" s="372">
        <f t="shared" si="293"/>
        <v>100</v>
      </c>
      <c r="Y529" s="270"/>
    </row>
    <row r="530" spans="1:25" s="344" customFormat="1" ht="47.1" hidden="1" customHeight="1">
      <c r="A530" s="345">
        <f t="shared" si="291"/>
        <v>28</v>
      </c>
      <c r="B530" s="651" t="s">
        <v>1216</v>
      </c>
      <c r="C530" s="306"/>
      <c r="D530" s="306"/>
      <c r="E530" s="306"/>
      <c r="F530" s="306"/>
      <c r="G530" s="306"/>
      <c r="H530" s="270"/>
      <c r="I530" s="269"/>
      <c r="J530" s="654"/>
      <c r="K530" s="654"/>
      <c r="L530" s="319"/>
      <c r="M530" s="319"/>
      <c r="N530" s="319"/>
      <c r="O530" s="319"/>
      <c r="P530" s="290"/>
      <c r="Q530" s="290"/>
      <c r="R530" s="292"/>
      <c r="S530" s="292"/>
      <c r="T530" s="348">
        <v>0</v>
      </c>
      <c r="U530" s="348">
        <v>0</v>
      </c>
      <c r="V530" s="615"/>
      <c r="W530" s="348">
        <f t="shared" si="290"/>
        <v>0</v>
      </c>
      <c r="X530" s="323" t="e">
        <f t="shared" si="293"/>
        <v>#DIV/0!</v>
      </c>
      <c r="Y530" s="270"/>
    </row>
    <row r="531" spans="1:25" s="344" customFormat="1" ht="47.1" hidden="1" customHeight="1">
      <c r="A531" s="345">
        <f t="shared" si="291"/>
        <v>29</v>
      </c>
      <c r="B531" s="651" t="s">
        <v>1217</v>
      </c>
      <c r="C531" s="306"/>
      <c r="D531" s="306"/>
      <c r="E531" s="306"/>
      <c r="F531" s="306"/>
      <c r="G531" s="306"/>
      <c r="H531" s="270" t="s">
        <v>523</v>
      </c>
      <c r="I531" s="270" t="s">
        <v>1218</v>
      </c>
      <c r="J531" s="654">
        <v>3300</v>
      </c>
      <c r="K531" s="654">
        <v>3300</v>
      </c>
      <c r="L531" s="319"/>
      <c r="M531" s="319"/>
      <c r="N531" s="319"/>
      <c r="O531" s="319"/>
      <c r="P531" s="290"/>
      <c r="Q531" s="290"/>
      <c r="R531" s="292"/>
      <c r="S531" s="292"/>
      <c r="T531" s="348">
        <v>0</v>
      </c>
      <c r="U531" s="348">
        <v>0</v>
      </c>
      <c r="V531" s="615"/>
      <c r="W531" s="348">
        <f t="shared" si="290"/>
        <v>0</v>
      </c>
      <c r="X531" s="323" t="e">
        <f t="shared" si="293"/>
        <v>#DIV/0!</v>
      </c>
      <c r="Y531" s="270"/>
    </row>
    <row r="532" spans="1:25" s="344" customFormat="1" ht="47.1" hidden="1" customHeight="1">
      <c r="A532" s="345">
        <f t="shared" si="291"/>
        <v>30</v>
      </c>
      <c r="B532" s="651" t="s">
        <v>1219</v>
      </c>
      <c r="C532" s="306"/>
      <c r="D532" s="306"/>
      <c r="E532" s="306"/>
      <c r="F532" s="306"/>
      <c r="G532" s="306"/>
      <c r="H532" s="270" t="s">
        <v>397</v>
      </c>
      <c r="I532" s="270" t="s">
        <v>1220</v>
      </c>
      <c r="J532" s="654">
        <v>5357</v>
      </c>
      <c r="K532" s="654">
        <v>5357</v>
      </c>
      <c r="L532" s="319"/>
      <c r="M532" s="319"/>
      <c r="N532" s="319"/>
      <c r="O532" s="319"/>
      <c r="P532" s="290"/>
      <c r="Q532" s="290"/>
      <c r="R532" s="292"/>
      <c r="S532" s="292"/>
      <c r="T532" s="348">
        <v>0</v>
      </c>
      <c r="U532" s="348">
        <v>0</v>
      </c>
      <c r="V532" s="615"/>
      <c r="W532" s="348">
        <f t="shared" si="290"/>
        <v>0</v>
      </c>
      <c r="X532" s="323" t="e">
        <f t="shared" si="293"/>
        <v>#DIV/0!</v>
      </c>
      <c r="Y532" s="270"/>
    </row>
    <row r="533" spans="1:25" s="344" customFormat="1" ht="47.1" hidden="1" customHeight="1">
      <c r="A533" s="345">
        <f t="shared" si="291"/>
        <v>31</v>
      </c>
      <c r="B533" s="651" t="s">
        <v>1221</v>
      </c>
      <c r="C533" s="306"/>
      <c r="D533" s="306"/>
      <c r="E533" s="306"/>
      <c r="F533" s="306"/>
      <c r="G533" s="306"/>
      <c r="H533" s="270" t="s">
        <v>397</v>
      </c>
      <c r="I533" s="270" t="s">
        <v>1222</v>
      </c>
      <c r="J533" s="654">
        <v>2300</v>
      </c>
      <c r="K533" s="654">
        <v>2300</v>
      </c>
      <c r="L533" s="319"/>
      <c r="M533" s="319"/>
      <c r="N533" s="319"/>
      <c r="O533" s="319"/>
      <c r="P533" s="290"/>
      <c r="Q533" s="290"/>
      <c r="R533" s="292"/>
      <c r="S533" s="292"/>
      <c r="T533" s="348">
        <v>0</v>
      </c>
      <c r="U533" s="348">
        <v>0</v>
      </c>
      <c r="V533" s="615"/>
      <c r="W533" s="348">
        <f t="shared" si="290"/>
        <v>0</v>
      </c>
      <c r="X533" s="323" t="e">
        <f t="shared" si="293"/>
        <v>#DIV/0!</v>
      </c>
      <c r="Y533" s="270"/>
    </row>
    <row r="534" spans="1:25" s="344" customFormat="1" ht="47.1" hidden="1" customHeight="1">
      <c r="A534" s="345">
        <f t="shared" si="291"/>
        <v>32</v>
      </c>
      <c r="B534" s="651" t="s">
        <v>1223</v>
      </c>
      <c r="C534" s="306"/>
      <c r="D534" s="306"/>
      <c r="E534" s="306"/>
      <c r="F534" s="306"/>
      <c r="G534" s="306"/>
      <c r="H534" s="270" t="s">
        <v>397</v>
      </c>
      <c r="I534" s="656" t="s">
        <v>1224</v>
      </c>
      <c r="J534" s="654">
        <v>1300</v>
      </c>
      <c r="K534" s="654">
        <v>1300</v>
      </c>
      <c r="L534" s="319"/>
      <c r="M534" s="319"/>
      <c r="N534" s="319"/>
      <c r="O534" s="319"/>
      <c r="P534" s="290"/>
      <c r="Q534" s="290"/>
      <c r="R534" s="292"/>
      <c r="S534" s="292"/>
      <c r="T534" s="348">
        <v>0</v>
      </c>
      <c r="U534" s="348">
        <v>0</v>
      </c>
      <c r="V534" s="615"/>
      <c r="W534" s="348">
        <f t="shared" si="290"/>
        <v>0</v>
      </c>
      <c r="X534" s="323" t="e">
        <f t="shared" si="293"/>
        <v>#DIV/0!</v>
      </c>
      <c r="Y534" s="270"/>
    </row>
    <row r="535" spans="1:25" s="344" customFormat="1" ht="47.1" hidden="1" customHeight="1">
      <c r="A535" s="345">
        <f t="shared" si="291"/>
        <v>33</v>
      </c>
      <c r="B535" s="651" t="s">
        <v>1225</v>
      </c>
      <c r="C535" s="306"/>
      <c r="D535" s="306"/>
      <c r="E535" s="306"/>
      <c r="F535" s="306"/>
      <c r="G535" s="306"/>
      <c r="H535" s="270" t="s">
        <v>397</v>
      </c>
      <c r="I535" s="656" t="s">
        <v>1226</v>
      </c>
      <c r="J535" s="654">
        <v>1300</v>
      </c>
      <c r="K535" s="654">
        <v>1300</v>
      </c>
      <c r="L535" s="319"/>
      <c r="M535" s="319"/>
      <c r="N535" s="319"/>
      <c r="O535" s="319"/>
      <c r="P535" s="290"/>
      <c r="Q535" s="290"/>
      <c r="R535" s="292"/>
      <c r="S535" s="292"/>
      <c r="T535" s="348">
        <v>0</v>
      </c>
      <c r="U535" s="348">
        <v>0</v>
      </c>
      <c r="V535" s="615"/>
      <c r="W535" s="348">
        <f t="shared" ref="W535:W566" si="294">+T535</f>
        <v>0</v>
      </c>
      <c r="X535" s="323" t="e">
        <f t="shared" si="293"/>
        <v>#DIV/0!</v>
      </c>
      <c r="Y535" s="270"/>
    </row>
    <row r="536" spans="1:25" s="344" customFormat="1" ht="47.1" hidden="1" customHeight="1">
      <c r="A536" s="345">
        <f t="shared" si="291"/>
        <v>34</v>
      </c>
      <c r="B536" s="651" t="s">
        <v>1227</v>
      </c>
      <c r="C536" s="306"/>
      <c r="D536" s="306"/>
      <c r="E536" s="306"/>
      <c r="F536" s="306"/>
      <c r="G536" s="306"/>
      <c r="H536" s="270" t="s">
        <v>397</v>
      </c>
      <c r="I536" s="656" t="s">
        <v>1228</v>
      </c>
      <c r="J536" s="654">
        <v>1300</v>
      </c>
      <c r="K536" s="654">
        <v>1300</v>
      </c>
      <c r="L536" s="319"/>
      <c r="M536" s="319"/>
      <c r="N536" s="319"/>
      <c r="O536" s="319"/>
      <c r="P536" s="290"/>
      <c r="Q536" s="290"/>
      <c r="R536" s="292"/>
      <c r="S536" s="292"/>
      <c r="T536" s="348">
        <v>0</v>
      </c>
      <c r="U536" s="348">
        <v>0</v>
      </c>
      <c r="V536" s="615"/>
      <c r="W536" s="348">
        <f t="shared" si="294"/>
        <v>0</v>
      </c>
      <c r="X536" s="323" t="e">
        <f t="shared" si="293"/>
        <v>#DIV/0!</v>
      </c>
      <c r="Y536" s="270"/>
    </row>
    <row r="537" spans="1:25" s="344" customFormat="1" ht="47.1" hidden="1" customHeight="1">
      <c r="A537" s="345">
        <f t="shared" si="291"/>
        <v>35</v>
      </c>
      <c r="B537" s="651" t="s">
        <v>1229</v>
      </c>
      <c r="C537" s="306"/>
      <c r="D537" s="306"/>
      <c r="E537" s="306"/>
      <c r="F537" s="306"/>
      <c r="G537" s="306"/>
      <c r="H537" s="270" t="s">
        <v>397</v>
      </c>
      <c r="I537" s="656" t="s">
        <v>1230</v>
      </c>
      <c r="J537" s="654">
        <v>8120</v>
      </c>
      <c r="K537" s="654">
        <v>8120</v>
      </c>
      <c r="L537" s="319"/>
      <c r="M537" s="319"/>
      <c r="N537" s="319"/>
      <c r="O537" s="319"/>
      <c r="P537" s="290"/>
      <c r="Q537" s="290"/>
      <c r="R537" s="292"/>
      <c r="S537" s="292"/>
      <c r="T537" s="348">
        <v>0</v>
      </c>
      <c r="U537" s="348">
        <v>0</v>
      </c>
      <c r="V537" s="615"/>
      <c r="W537" s="348">
        <f t="shared" si="294"/>
        <v>0</v>
      </c>
      <c r="X537" s="323" t="e">
        <f t="shared" si="293"/>
        <v>#DIV/0!</v>
      </c>
      <c r="Y537" s="270"/>
    </row>
    <row r="538" spans="1:25" s="344" customFormat="1" ht="47.1" hidden="1" customHeight="1">
      <c r="A538" s="345">
        <f t="shared" si="291"/>
        <v>36</v>
      </c>
      <c r="B538" s="651" t="s">
        <v>1231</v>
      </c>
      <c r="C538" s="306"/>
      <c r="D538" s="306"/>
      <c r="E538" s="306"/>
      <c r="F538" s="306"/>
      <c r="G538" s="306"/>
      <c r="H538" s="270" t="s">
        <v>397</v>
      </c>
      <c r="I538" s="656" t="s">
        <v>1232</v>
      </c>
      <c r="J538" s="654">
        <v>6700</v>
      </c>
      <c r="K538" s="654">
        <v>6700</v>
      </c>
      <c r="L538" s="319"/>
      <c r="M538" s="319"/>
      <c r="N538" s="319"/>
      <c r="O538" s="319"/>
      <c r="P538" s="290"/>
      <c r="Q538" s="290"/>
      <c r="R538" s="292"/>
      <c r="S538" s="292"/>
      <c r="T538" s="348">
        <v>0</v>
      </c>
      <c r="U538" s="348">
        <v>0</v>
      </c>
      <c r="V538" s="615"/>
      <c r="W538" s="348">
        <f t="shared" si="294"/>
        <v>0</v>
      </c>
      <c r="X538" s="323" t="e">
        <f t="shared" si="293"/>
        <v>#DIV/0!</v>
      </c>
      <c r="Y538" s="270"/>
    </row>
    <row r="539" spans="1:25" s="344" customFormat="1" ht="47.1" hidden="1" customHeight="1">
      <c r="A539" s="345">
        <f t="shared" si="291"/>
        <v>37</v>
      </c>
      <c r="B539" s="651" t="s">
        <v>1233</v>
      </c>
      <c r="C539" s="306"/>
      <c r="D539" s="306"/>
      <c r="E539" s="306"/>
      <c r="F539" s="306"/>
      <c r="G539" s="306"/>
      <c r="H539" s="270" t="s">
        <v>397</v>
      </c>
      <c r="I539" s="656" t="s">
        <v>1234</v>
      </c>
      <c r="J539" s="654">
        <v>3560</v>
      </c>
      <c r="K539" s="654">
        <v>3560</v>
      </c>
      <c r="L539" s="319"/>
      <c r="M539" s="319"/>
      <c r="N539" s="319"/>
      <c r="O539" s="319"/>
      <c r="P539" s="290"/>
      <c r="Q539" s="290"/>
      <c r="R539" s="292"/>
      <c r="S539" s="292"/>
      <c r="T539" s="348">
        <v>0</v>
      </c>
      <c r="U539" s="348">
        <v>0</v>
      </c>
      <c r="V539" s="615"/>
      <c r="W539" s="348">
        <f t="shared" si="294"/>
        <v>0</v>
      </c>
      <c r="X539" s="323" t="e">
        <f t="shared" si="293"/>
        <v>#DIV/0!</v>
      </c>
      <c r="Y539" s="270"/>
    </row>
    <row r="540" spans="1:25" s="344" customFormat="1" ht="47.1" hidden="1" customHeight="1">
      <c r="A540" s="345">
        <f t="shared" si="291"/>
        <v>38</v>
      </c>
      <c r="B540" s="651" t="s">
        <v>1235</v>
      </c>
      <c r="C540" s="306"/>
      <c r="D540" s="306"/>
      <c r="E540" s="306"/>
      <c r="F540" s="306"/>
      <c r="G540" s="306"/>
      <c r="H540" s="270" t="s">
        <v>397</v>
      </c>
      <c r="I540" s="656" t="s">
        <v>1236</v>
      </c>
      <c r="J540" s="654">
        <v>650</v>
      </c>
      <c r="K540" s="654">
        <v>650</v>
      </c>
      <c r="L540" s="319"/>
      <c r="M540" s="319"/>
      <c r="N540" s="319"/>
      <c r="O540" s="319"/>
      <c r="P540" s="290"/>
      <c r="Q540" s="290"/>
      <c r="R540" s="292"/>
      <c r="S540" s="292"/>
      <c r="T540" s="348">
        <v>0</v>
      </c>
      <c r="U540" s="348">
        <v>0</v>
      </c>
      <c r="V540" s="615"/>
      <c r="W540" s="348">
        <f t="shared" si="294"/>
        <v>0</v>
      </c>
      <c r="X540" s="323" t="e">
        <f t="shared" si="293"/>
        <v>#DIV/0!</v>
      </c>
      <c r="Y540" s="270"/>
    </row>
    <row r="541" spans="1:25" s="344" customFormat="1" ht="47.1" hidden="1" customHeight="1">
      <c r="A541" s="345">
        <f t="shared" si="291"/>
        <v>39</v>
      </c>
      <c r="B541" s="651" t="s">
        <v>1237</v>
      </c>
      <c r="C541" s="306"/>
      <c r="D541" s="306"/>
      <c r="E541" s="306"/>
      <c r="F541" s="306"/>
      <c r="G541" s="306"/>
      <c r="H541" s="270" t="s">
        <v>397</v>
      </c>
      <c r="I541" s="656" t="s">
        <v>1238</v>
      </c>
      <c r="J541" s="654">
        <v>650</v>
      </c>
      <c r="K541" s="654">
        <v>650</v>
      </c>
      <c r="L541" s="319"/>
      <c r="M541" s="319"/>
      <c r="N541" s="319"/>
      <c r="O541" s="319"/>
      <c r="P541" s="290"/>
      <c r="Q541" s="290"/>
      <c r="R541" s="292"/>
      <c r="S541" s="292"/>
      <c r="T541" s="348">
        <v>0</v>
      </c>
      <c r="U541" s="348">
        <v>0</v>
      </c>
      <c r="V541" s="615"/>
      <c r="W541" s="348">
        <f t="shared" si="294"/>
        <v>0</v>
      </c>
      <c r="X541" s="323" t="e">
        <f t="shared" si="293"/>
        <v>#DIV/0!</v>
      </c>
      <c r="Y541" s="270"/>
    </row>
    <row r="542" spans="1:25" s="344" customFormat="1" ht="47.1" hidden="1" customHeight="1">
      <c r="A542" s="345">
        <f t="shared" si="291"/>
        <v>40</v>
      </c>
      <c r="B542" s="651" t="s">
        <v>1239</v>
      </c>
      <c r="C542" s="306"/>
      <c r="D542" s="306"/>
      <c r="E542" s="306"/>
      <c r="F542" s="306"/>
      <c r="G542" s="306"/>
      <c r="H542" s="270" t="s">
        <v>523</v>
      </c>
      <c r="I542" s="270" t="s">
        <v>1240</v>
      </c>
      <c r="J542" s="654">
        <v>650</v>
      </c>
      <c r="K542" s="654">
        <v>650</v>
      </c>
      <c r="L542" s="319"/>
      <c r="M542" s="319"/>
      <c r="N542" s="319"/>
      <c r="O542" s="319"/>
      <c r="P542" s="290"/>
      <c r="Q542" s="290"/>
      <c r="R542" s="292"/>
      <c r="S542" s="292"/>
      <c r="T542" s="348">
        <v>0</v>
      </c>
      <c r="U542" s="348">
        <v>0</v>
      </c>
      <c r="V542" s="615"/>
      <c r="W542" s="348">
        <f t="shared" si="294"/>
        <v>0</v>
      </c>
      <c r="X542" s="323" t="e">
        <f t="shared" si="293"/>
        <v>#DIV/0!</v>
      </c>
      <c r="Y542" s="270"/>
    </row>
    <row r="543" spans="1:25" s="344" customFormat="1" ht="47.1" hidden="1" customHeight="1">
      <c r="A543" s="345">
        <f t="shared" si="291"/>
        <v>41</v>
      </c>
      <c r="B543" s="651" t="s">
        <v>1241</v>
      </c>
      <c r="C543" s="306"/>
      <c r="D543" s="306"/>
      <c r="E543" s="306"/>
      <c r="F543" s="306"/>
      <c r="G543" s="306"/>
      <c r="H543" s="270" t="s">
        <v>523</v>
      </c>
      <c r="I543" s="270" t="s">
        <v>1242</v>
      </c>
      <c r="J543" s="654">
        <v>2700</v>
      </c>
      <c r="K543" s="654">
        <v>2700</v>
      </c>
      <c r="L543" s="319"/>
      <c r="M543" s="319"/>
      <c r="N543" s="319"/>
      <c r="O543" s="319"/>
      <c r="P543" s="290"/>
      <c r="Q543" s="290"/>
      <c r="R543" s="292"/>
      <c r="S543" s="292"/>
      <c r="T543" s="348">
        <v>0</v>
      </c>
      <c r="U543" s="348">
        <v>0</v>
      </c>
      <c r="V543" s="615"/>
      <c r="W543" s="348">
        <f t="shared" si="294"/>
        <v>0</v>
      </c>
      <c r="X543" s="323" t="e">
        <f t="shared" si="293"/>
        <v>#DIV/0!</v>
      </c>
      <c r="Y543" s="270"/>
    </row>
    <row r="544" spans="1:25" s="344" customFormat="1" ht="47.1" hidden="1" customHeight="1">
      <c r="A544" s="345">
        <f t="shared" si="291"/>
        <v>42</v>
      </c>
      <c r="B544" s="651" t="s">
        <v>1243</v>
      </c>
      <c r="C544" s="306"/>
      <c r="D544" s="306"/>
      <c r="E544" s="306"/>
      <c r="F544" s="306"/>
      <c r="G544" s="306"/>
      <c r="H544" s="270" t="s">
        <v>523</v>
      </c>
      <c r="I544" s="270" t="s">
        <v>1244</v>
      </c>
      <c r="J544" s="654">
        <v>2300</v>
      </c>
      <c r="K544" s="654">
        <v>2300</v>
      </c>
      <c r="L544" s="319"/>
      <c r="M544" s="319"/>
      <c r="N544" s="319"/>
      <c r="O544" s="319"/>
      <c r="P544" s="290"/>
      <c r="Q544" s="290"/>
      <c r="R544" s="292"/>
      <c r="S544" s="292"/>
      <c r="T544" s="348">
        <v>0</v>
      </c>
      <c r="U544" s="348">
        <v>0</v>
      </c>
      <c r="V544" s="615"/>
      <c r="W544" s="348">
        <f t="shared" si="294"/>
        <v>0</v>
      </c>
      <c r="X544" s="323" t="e">
        <f t="shared" si="293"/>
        <v>#DIV/0!</v>
      </c>
      <c r="Y544" s="270"/>
    </row>
    <row r="545" spans="1:25" s="344" customFormat="1" ht="47.1" hidden="1" customHeight="1">
      <c r="A545" s="345">
        <f t="shared" si="291"/>
        <v>43</v>
      </c>
      <c r="B545" s="651" t="s">
        <v>1245</v>
      </c>
      <c r="C545" s="306"/>
      <c r="D545" s="306"/>
      <c r="E545" s="306"/>
      <c r="F545" s="306"/>
      <c r="G545" s="306"/>
      <c r="H545" s="270" t="s">
        <v>523</v>
      </c>
      <c r="I545" s="270" t="s">
        <v>1246</v>
      </c>
      <c r="J545" s="654">
        <v>1450</v>
      </c>
      <c r="K545" s="654">
        <v>1450</v>
      </c>
      <c r="L545" s="319"/>
      <c r="M545" s="319"/>
      <c r="N545" s="319"/>
      <c r="O545" s="319"/>
      <c r="P545" s="290"/>
      <c r="Q545" s="290"/>
      <c r="R545" s="292"/>
      <c r="S545" s="292"/>
      <c r="T545" s="348">
        <v>0</v>
      </c>
      <c r="U545" s="348">
        <v>0</v>
      </c>
      <c r="V545" s="615"/>
      <c r="W545" s="348">
        <f t="shared" si="294"/>
        <v>0</v>
      </c>
      <c r="X545" s="323" t="e">
        <f t="shared" si="293"/>
        <v>#DIV/0!</v>
      </c>
      <c r="Y545" s="270"/>
    </row>
    <row r="546" spans="1:25" s="344" customFormat="1" ht="47.1" hidden="1" customHeight="1">
      <c r="A546" s="345">
        <f t="shared" si="291"/>
        <v>44</v>
      </c>
      <c r="B546" s="651" t="s">
        <v>1247</v>
      </c>
      <c r="C546" s="306"/>
      <c r="D546" s="306"/>
      <c r="E546" s="306"/>
      <c r="F546" s="306"/>
      <c r="G546" s="306"/>
      <c r="H546" s="270" t="s">
        <v>523</v>
      </c>
      <c r="I546" s="270" t="s">
        <v>1248</v>
      </c>
      <c r="J546" s="654">
        <v>1900</v>
      </c>
      <c r="K546" s="654">
        <v>1900</v>
      </c>
      <c r="L546" s="319"/>
      <c r="M546" s="319"/>
      <c r="N546" s="319"/>
      <c r="O546" s="319"/>
      <c r="P546" s="290"/>
      <c r="Q546" s="290"/>
      <c r="R546" s="292"/>
      <c r="S546" s="292"/>
      <c r="T546" s="348">
        <v>0</v>
      </c>
      <c r="U546" s="348">
        <v>0</v>
      </c>
      <c r="V546" s="615"/>
      <c r="W546" s="348">
        <f t="shared" si="294"/>
        <v>0</v>
      </c>
      <c r="X546" s="323" t="e">
        <f t="shared" si="293"/>
        <v>#DIV/0!</v>
      </c>
      <c r="Y546" s="270"/>
    </row>
    <row r="547" spans="1:25" s="344" customFormat="1" ht="47.1" hidden="1" customHeight="1">
      <c r="A547" s="345">
        <f t="shared" si="291"/>
        <v>45</v>
      </c>
      <c r="B547" s="651" t="s">
        <v>1249</v>
      </c>
      <c r="C547" s="306"/>
      <c r="D547" s="306"/>
      <c r="E547" s="306"/>
      <c r="F547" s="306"/>
      <c r="G547" s="306"/>
      <c r="H547" s="270" t="s">
        <v>523</v>
      </c>
      <c r="I547" s="270" t="s">
        <v>1250</v>
      </c>
      <c r="J547" s="654">
        <v>650</v>
      </c>
      <c r="K547" s="654">
        <v>650</v>
      </c>
      <c r="L547" s="319"/>
      <c r="M547" s="319"/>
      <c r="N547" s="319"/>
      <c r="O547" s="319"/>
      <c r="P547" s="290"/>
      <c r="Q547" s="290"/>
      <c r="R547" s="292"/>
      <c r="S547" s="292"/>
      <c r="T547" s="348">
        <v>0</v>
      </c>
      <c r="U547" s="348">
        <v>0</v>
      </c>
      <c r="V547" s="615"/>
      <c r="W547" s="348">
        <f t="shared" si="294"/>
        <v>0</v>
      </c>
      <c r="X547" s="323" t="e">
        <f t="shared" ref="X547:X573" si="295">+W547/T547*100</f>
        <v>#DIV/0!</v>
      </c>
      <c r="Y547" s="270"/>
    </row>
    <row r="548" spans="1:25" s="344" customFormat="1" ht="47.1" hidden="1" customHeight="1">
      <c r="A548" s="345">
        <f t="shared" si="291"/>
        <v>46</v>
      </c>
      <c r="B548" s="651" t="s">
        <v>1251</v>
      </c>
      <c r="C548" s="306"/>
      <c r="D548" s="306"/>
      <c r="E548" s="306"/>
      <c r="F548" s="306"/>
      <c r="G548" s="306"/>
      <c r="H548" s="270" t="s">
        <v>523</v>
      </c>
      <c r="I548" s="270" t="s">
        <v>1252</v>
      </c>
      <c r="J548" s="654">
        <v>3200</v>
      </c>
      <c r="K548" s="654">
        <v>3200</v>
      </c>
      <c r="L548" s="319"/>
      <c r="M548" s="319"/>
      <c r="N548" s="319"/>
      <c r="O548" s="319"/>
      <c r="P548" s="290"/>
      <c r="Q548" s="290"/>
      <c r="R548" s="292"/>
      <c r="S548" s="292"/>
      <c r="T548" s="348">
        <v>0</v>
      </c>
      <c r="U548" s="348">
        <v>0</v>
      </c>
      <c r="V548" s="615"/>
      <c r="W548" s="348">
        <f t="shared" si="294"/>
        <v>0</v>
      </c>
      <c r="X548" s="323" t="e">
        <f t="shared" si="295"/>
        <v>#DIV/0!</v>
      </c>
      <c r="Y548" s="270"/>
    </row>
    <row r="549" spans="1:25" s="344" customFormat="1" ht="47.1" hidden="1" customHeight="1">
      <c r="A549" s="345">
        <f t="shared" si="291"/>
        <v>47</v>
      </c>
      <c r="B549" s="651" t="s">
        <v>1253</v>
      </c>
      <c r="C549" s="306"/>
      <c r="D549" s="306"/>
      <c r="E549" s="306"/>
      <c r="F549" s="306"/>
      <c r="G549" s="306"/>
      <c r="H549" s="270" t="s">
        <v>523</v>
      </c>
      <c r="I549" s="270" t="s">
        <v>1254</v>
      </c>
      <c r="J549" s="654">
        <v>1300</v>
      </c>
      <c r="K549" s="654">
        <v>1300</v>
      </c>
      <c r="L549" s="319"/>
      <c r="M549" s="319"/>
      <c r="N549" s="319"/>
      <c r="O549" s="319"/>
      <c r="P549" s="290"/>
      <c r="Q549" s="290"/>
      <c r="R549" s="292"/>
      <c r="S549" s="292"/>
      <c r="T549" s="348">
        <v>0</v>
      </c>
      <c r="U549" s="348">
        <v>0</v>
      </c>
      <c r="V549" s="615"/>
      <c r="W549" s="348">
        <f t="shared" si="294"/>
        <v>0</v>
      </c>
      <c r="X549" s="323" t="e">
        <f t="shared" si="295"/>
        <v>#DIV/0!</v>
      </c>
      <c r="Y549" s="270"/>
    </row>
    <row r="550" spans="1:25" s="344" customFormat="1" ht="47.1" hidden="1" customHeight="1">
      <c r="A550" s="345">
        <f t="shared" si="291"/>
        <v>48</v>
      </c>
      <c r="B550" s="651" t="s">
        <v>1255</v>
      </c>
      <c r="C550" s="306"/>
      <c r="D550" s="306"/>
      <c r="E550" s="306"/>
      <c r="F550" s="306"/>
      <c r="G550" s="306"/>
      <c r="H550" s="270" t="s">
        <v>523</v>
      </c>
      <c r="I550" s="270" t="s">
        <v>1256</v>
      </c>
      <c r="J550" s="654">
        <v>2900</v>
      </c>
      <c r="K550" s="654">
        <v>2900</v>
      </c>
      <c r="L550" s="319"/>
      <c r="M550" s="319"/>
      <c r="N550" s="319"/>
      <c r="O550" s="319"/>
      <c r="P550" s="290"/>
      <c r="Q550" s="290"/>
      <c r="R550" s="292"/>
      <c r="S550" s="292"/>
      <c r="T550" s="348">
        <v>0</v>
      </c>
      <c r="U550" s="348">
        <v>0</v>
      </c>
      <c r="V550" s="615"/>
      <c r="W550" s="348">
        <f t="shared" si="294"/>
        <v>0</v>
      </c>
      <c r="X550" s="323" t="e">
        <f t="shared" si="295"/>
        <v>#DIV/0!</v>
      </c>
      <c r="Y550" s="270"/>
    </row>
    <row r="551" spans="1:25" s="344" customFormat="1" ht="47.1" hidden="1" customHeight="1">
      <c r="A551" s="345">
        <f t="shared" si="291"/>
        <v>49</v>
      </c>
      <c r="B551" s="651" t="s">
        <v>1257</v>
      </c>
      <c r="C551" s="306"/>
      <c r="D551" s="306"/>
      <c r="E551" s="306"/>
      <c r="F551" s="306"/>
      <c r="G551" s="306"/>
      <c r="H551" s="270" t="s">
        <v>523</v>
      </c>
      <c r="I551" s="270" t="s">
        <v>1258</v>
      </c>
      <c r="J551" s="654">
        <v>675</v>
      </c>
      <c r="K551" s="654">
        <v>675</v>
      </c>
      <c r="L551" s="319"/>
      <c r="M551" s="319"/>
      <c r="N551" s="319"/>
      <c r="O551" s="319"/>
      <c r="P551" s="290"/>
      <c r="Q551" s="290"/>
      <c r="R551" s="292"/>
      <c r="S551" s="292"/>
      <c r="T551" s="348">
        <v>0</v>
      </c>
      <c r="U551" s="348">
        <v>0</v>
      </c>
      <c r="V551" s="615"/>
      <c r="W551" s="348">
        <f t="shared" si="294"/>
        <v>0</v>
      </c>
      <c r="X551" s="323" t="e">
        <f t="shared" si="295"/>
        <v>#DIV/0!</v>
      </c>
      <c r="Y551" s="270"/>
    </row>
    <row r="552" spans="1:25" s="344" customFormat="1" ht="47.1" hidden="1" customHeight="1">
      <c r="A552" s="345">
        <f t="shared" si="291"/>
        <v>50</v>
      </c>
      <c r="B552" s="651" t="s">
        <v>1259</v>
      </c>
      <c r="C552" s="306"/>
      <c r="D552" s="306"/>
      <c r="E552" s="306"/>
      <c r="F552" s="306"/>
      <c r="G552" s="306"/>
      <c r="H552" s="270" t="s">
        <v>523</v>
      </c>
      <c r="I552" s="270" t="s">
        <v>1260</v>
      </c>
      <c r="J552" s="654">
        <v>4200</v>
      </c>
      <c r="K552" s="654">
        <v>4200</v>
      </c>
      <c r="L552" s="319"/>
      <c r="M552" s="319"/>
      <c r="N552" s="319"/>
      <c r="O552" s="319"/>
      <c r="P552" s="290"/>
      <c r="Q552" s="290"/>
      <c r="R552" s="292"/>
      <c r="S552" s="292"/>
      <c r="T552" s="348">
        <v>0</v>
      </c>
      <c r="U552" s="348">
        <v>0</v>
      </c>
      <c r="V552" s="615"/>
      <c r="W552" s="348">
        <f t="shared" si="294"/>
        <v>0</v>
      </c>
      <c r="X552" s="323" t="e">
        <f t="shared" si="295"/>
        <v>#DIV/0!</v>
      </c>
      <c r="Y552" s="270"/>
    </row>
    <row r="553" spans="1:25" s="344" customFormat="1" ht="47.1" hidden="1" customHeight="1">
      <c r="A553" s="345">
        <f t="shared" si="291"/>
        <v>51</v>
      </c>
      <c r="B553" s="651" t="s">
        <v>1261</v>
      </c>
      <c r="C553" s="306"/>
      <c r="D553" s="306"/>
      <c r="E553" s="306"/>
      <c r="F553" s="306"/>
      <c r="G553" s="306"/>
      <c r="H553" s="270" t="s">
        <v>523</v>
      </c>
      <c r="I553" s="270" t="s">
        <v>1262</v>
      </c>
      <c r="J553" s="654">
        <v>650</v>
      </c>
      <c r="K553" s="654">
        <v>650</v>
      </c>
      <c r="L553" s="319"/>
      <c r="M553" s="319"/>
      <c r="N553" s="319"/>
      <c r="O553" s="319"/>
      <c r="P553" s="290"/>
      <c r="Q553" s="290"/>
      <c r="R553" s="292"/>
      <c r="S553" s="292"/>
      <c r="T553" s="348">
        <v>0</v>
      </c>
      <c r="U553" s="348">
        <v>0</v>
      </c>
      <c r="V553" s="615"/>
      <c r="W553" s="348">
        <f t="shared" si="294"/>
        <v>0</v>
      </c>
      <c r="X553" s="323" t="e">
        <f t="shared" si="295"/>
        <v>#DIV/0!</v>
      </c>
      <c r="Y553" s="270"/>
    </row>
    <row r="554" spans="1:25" s="344" customFormat="1" ht="47.1" hidden="1" customHeight="1">
      <c r="A554" s="345">
        <f t="shared" si="291"/>
        <v>52</v>
      </c>
      <c r="B554" s="651" t="s">
        <v>1263</v>
      </c>
      <c r="C554" s="306"/>
      <c r="D554" s="306"/>
      <c r="E554" s="306"/>
      <c r="F554" s="306"/>
      <c r="G554" s="306"/>
      <c r="H554" s="270" t="s">
        <v>523</v>
      </c>
      <c r="I554" s="270" t="s">
        <v>1264</v>
      </c>
      <c r="J554" s="654">
        <v>650</v>
      </c>
      <c r="K554" s="654">
        <v>650</v>
      </c>
      <c r="L554" s="319"/>
      <c r="M554" s="319"/>
      <c r="N554" s="319"/>
      <c r="O554" s="319"/>
      <c r="P554" s="290"/>
      <c r="Q554" s="290"/>
      <c r="R554" s="292"/>
      <c r="S554" s="292"/>
      <c r="T554" s="348">
        <v>0</v>
      </c>
      <c r="U554" s="348">
        <v>0</v>
      </c>
      <c r="V554" s="615"/>
      <c r="W554" s="348">
        <f t="shared" si="294"/>
        <v>0</v>
      </c>
      <c r="X554" s="323" t="e">
        <f t="shared" si="295"/>
        <v>#DIV/0!</v>
      </c>
      <c r="Y554" s="270"/>
    </row>
    <row r="555" spans="1:25" s="344" customFormat="1" ht="47.1" hidden="1" customHeight="1">
      <c r="A555" s="345">
        <f t="shared" si="291"/>
        <v>53</v>
      </c>
      <c r="B555" s="651" t="s">
        <v>1265</v>
      </c>
      <c r="C555" s="306"/>
      <c r="D555" s="306"/>
      <c r="E555" s="306"/>
      <c r="F555" s="306"/>
      <c r="G555" s="306"/>
      <c r="H555" s="270" t="s">
        <v>523</v>
      </c>
      <c r="I555" s="270" t="s">
        <v>1266</v>
      </c>
      <c r="J555" s="654">
        <v>3600</v>
      </c>
      <c r="K555" s="654">
        <v>3600</v>
      </c>
      <c r="L555" s="319"/>
      <c r="M555" s="319"/>
      <c r="N555" s="319"/>
      <c r="O555" s="319"/>
      <c r="P555" s="290"/>
      <c r="Q555" s="290"/>
      <c r="R555" s="292"/>
      <c r="S555" s="292"/>
      <c r="T555" s="348">
        <v>0</v>
      </c>
      <c r="U555" s="348">
        <v>0</v>
      </c>
      <c r="V555" s="615"/>
      <c r="W555" s="348">
        <f t="shared" si="294"/>
        <v>0</v>
      </c>
      <c r="X555" s="323" t="e">
        <f t="shared" si="295"/>
        <v>#DIV/0!</v>
      </c>
      <c r="Y555" s="270"/>
    </row>
    <row r="556" spans="1:25" s="344" customFormat="1" ht="47.1" hidden="1" customHeight="1">
      <c r="A556" s="345">
        <f t="shared" si="291"/>
        <v>54</v>
      </c>
      <c r="B556" s="651" t="s">
        <v>1267</v>
      </c>
      <c r="C556" s="306"/>
      <c r="D556" s="306"/>
      <c r="E556" s="306"/>
      <c r="F556" s="306"/>
      <c r="G556" s="306"/>
      <c r="H556" s="270" t="s">
        <v>523</v>
      </c>
      <c r="I556" s="270" t="s">
        <v>1268</v>
      </c>
      <c r="J556" s="654">
        <v>2500</v>
      </c>
      <c r="K556" s="654">
        <v>2500</v>
      </c>
      <c r="L556" s="319"/>
      <c r="M556" s="319"/>
      <c r="N556" s="319"/>
      <c r="O556" s="319"/>
      <c r="P556" s="290"/>
      <c r="Q556" s="290"/>
      <c r="R556" s="292"/>
      <c r="S556" s="292"/>
      <c r="T556" s="348">
        <v>0</v>
      </c>
      <c r="U556" s="348">
        <v>0</v>
      </c>
      <c r="V556" s="615"/>
      <c r="W556" s="348">
        <f t="shared" si="294"/>
        <v>0</v>
      </c>
      <c r="X556" s="323" t="e">
        <f t="shared" si="295"/>
        <v>#DIV/0!</v>
      </c>
      <c r="Y556" s="270"/>
    </row>
    <row r="557" spans="1:25" s="344" customFormat="1" ht="47.1" hidden="1" customHeight="1">
      <c r="A557" s="345">
        <f t="shared" si="291"/>
        <v>55</v>
      </c>
      <c r="B557" s="651" t="s">
        <v>1269</v>
      </c>
      <c r="C557" s="306"/>
      <c r="D557" s="306"/>
      <c r="E557" s="306"/>
      <c r="F557" s="306"/>
      <c r="G557" s="306"/>
      <c r="H557" s="270" t="s">
        <v>523</v>
      </c>
      <c r="I557" s="270" t="s">
        <v>1270</v>
      </c>
      <c r="J557" s="654">
        <v>650</v>
      </c>
      <c r="K557" s="654">
        <v>650</v>
      </c>
      <c r="L557" s="319"/>
      <c r="M557" s="319"/>
      <c r="N557" s="319"/>
      <c r="O557" s="319"/>
      <c r="P557" s="290"/>
      <c r="Q557" s="290"/>
      <c r="R557" s="292"/>
      <c r="S557" s="292"/>
      <c r="T557" s="348">
        <v>0</v>
      </c>
      <c r="U557" s="348">
        <v>0</v>
      </c>
      <c r="V557" s="615"/>
      <c r="W557" s="348">
        <f t="shared" si="294"/>
        <v>0</v>
      </c>
      <c r="X557" s="323" t="e">
        <f t="shared" si="295"/>
        <v>#DIV/0!</v>
      </c>
      <c r="Y557" s="270"/>
    </row>
    <row r="558" spans="1:25" s="344" customFormat="1" ht="47.1" hidden="1" customHeight="1">
      <c r="A558" s="345">
        <f t="shared" si="291"/>
        <v>56</v>
      </c>
      <c r="B558" s="651" t="s">
        <v>1271</v>
      </c>
      <c r="C558" s="306"/>
      <c r="D558" s="306"/>
      <c r="E558" s="306"/>
      <c r="F558" s="306"/>
      <c r="G558" s="306"/>
      <c r="H558" s="270" t="s">
        <v>523</v>
      </c>
      <c r="I558" s="270" t="s">
        <v>1272</v>
      </c>
      <c r="J558" s="654">
        <v>2500</v>
      </c>
      <c r="K558" s="654">
        <v>2500</v>
      </c>
      <c r="L558" s="319"/>
      <c r="M558" s="319"/>
      <c r="N558" s="319"/>
      <c r="O558" s="319"/>
      <c r="P558" s="290"/>
      <c r="Q558" s="290"/>
      <c r="R558" s="292"/>
      <c r="S558" s="292"/>
      <c r="T558" s="348">
        <v>0</v>
      </c>
      <c r="U558" s="348">
        <v>0</v>
      </c>
      <c r="V558" s="615"/>
      <c r="W558" s="348">
        <f t="shared" si="294"/>
        <v>0</v>
      </c>
      <c r="X558" s="323" t="e">
        <f t="shared" si="295"/>
        <v>#DIV/0!</v>
      </c>
      <c r="Y558" s="270"/>
    </row>
    <row r="559" spans="1:25" s="344" customFormat="1" ht="47.1" hidden="1" customHeight="1">
      <c r="A559" s="345">
        <f t="shared" si="291"/>
        <v>57</v>
      </c>
      <c r="B559" s="651" t="s">
        <v>1273</v>
      </c>
      <c r="C559" s="306"/>
      <c r="D559" s="306"/>
      <c r="E559" s="306"/>
      <c r="F559" s="306"/>
      <c r="G559" s="306"/>
      <c r="H559" s="270" t="s">
        <v>523</v>
      </c>
      <c r="I559" s="270" t="s">
        <v>1274</v>
      </c>
      <c r="J559" s="654">
        <v>3600</v>
      </c>
      <c r="K559" s="654">
        <v>3600</v>
      </c>
      <c r="L559" s="319"/>
      <c r="M559" s="319"/>
      <c r="N559" s="319"/>
      <c r="O559" s="319"/>
      <c r="P559" s="290"/>
      <c r="Q559" s="290"/>
      <c r="R559" s="292"/>
      <c r="S559" s="292"/>
      <c r="T559" s="348">
        <v>0</v>
      </c>
      <c r="U559" s="348">
        <v>0</v>
      </c>
      <c r="V559" s="615"/>
      <c r="W559" s="348">
        <f t="shared" si="294"/>
        <v>0</v>
      </c>
      <c r="X559" s="323" t="e">
        <f t="shared" si="295"/>
        <v>#DIV/0!</v>
      </c>
      <c r="Y559" s="270"/>
    </row>
    <row r="560" spans="1:25" s="344" customFormat="1" ht="47.1" hidden="1" customHeight="1">
      <c r="A560" s="345">
        <f t="shared" si="291"/>
        <v>58</v>
      </c>
      <c r="B560" s="651" t="s">
        <v>1275</v>
      </c>
      <c r="C560" s="306"/>
      <c r="D560" s="306"/>
      <c r="E560" s="306"/>
      <c r="F560" s="306"/>
      <c r="G560" s="306"/>
      <c r="H560" s="270" t="s">
        <v>523</v>
      </c>
      <c r="I560" s="270" t="s">
        <v>1276</v>
      </c>
      <c r="J560" s="654">
        <v>5400</v>
      </c>
      <c r="K560" s="654">
        <v>5400</v>
      </c>
      <c r="L560" s="319"/>
      <c r="M560" s="319"/>
      <c r="N560" s="319"/>
      <c r="O560" s="319"/>
      <c r="P560" s="290"/>
      <c r="Q560" s="290"/>
      <c r="R560" s="292"/>
      <c r="S560" s="292"/>
      <c r="T560" s="348">
        <v>0</v>
      </c>
      <c r="U560" s="348">
        <v>0</v>
      </c>
      <c r="V560" s="615"/>
      <c r="W560" s="348">
        <f t="shared" si="294"/>
        <v>0</v>
      </c>
      <c r="X560" s="323" t="e">
        <f t="shared" si="295"/>
        <v>#DIV/0!</v>
      </c>
      <c r="Y560" s="270"/>
    </row>
    <row r="561" spans="1:25" s="344" customFormat="1" ht="47.1" hidden="1" customHeight="1">
      <c r="A561" s="345">
        <f t="shared" si="291"/>
        <v>59</v>
      </c>
      <c r="B561" s="651" t="s">
        <v>1277</v>
      </c>
      <c r="C561" s="306"/>
      <c r="D561" s="306"/>
      <c r="E561" s="306"/>
      <c r="F561" s="306"/>
      <c r="G561" s="306"/>
      <c r="H561" s="270" t="s">
        <v>523</v>
      </c>
      <c r="I561" s="270" t="s">
        <v>1278</v>
      </c>
      <c r="J561" s="654">
        <v>2400</v>
      </c>
      <c r="K561" s="654">
        <v>2400</v>
      </c>
      <c r="L561" s="319"/>
      <c r="M561" s="319"/>
      <c r="N561" s="319"/>
      <c r="O561" s="319"/>
      <c r="P561" s="290"/>
      <c r="Q561" s="290"/>
      <c r="R561" s="292"/>
      <c r="S561" s="292"/>
      <c r="T561" s="348">
        <v>0</v>
      </c>
      <c r="U561" s="348">
        <v>0</v>
      </c>
      <c r="V561" s="615"/>
      <c r="W561" s="348">
        <f t="shared" si="294"/>
        <v>0</v>
      </c>
      <c r="X561" s="323" t="e">
        <f t="shared" si="295"/>
        <v>#DIV/0!</v>
      </c>
      <c r="Y561" s="270"/>
    </row>
    <row r="562" spans="1:25" s="344" customFormat="1" ht="47.1" hidden="1" customHeight="1">
      <c r="A562" s="345">
        <f t="shared" si="291"/>
        <v>60</v>
      </c>
      <c r="B562" s="651" t="s">
        <v>1279</v>
      </c>
      <c r="C562" s="306"/>
      <c r="D562" s="306"/>
      <c r="E562" s="306"/>
      <c r="F562" s="306"/>
      <c r="G562" s="306"/>
      <c r="H562" s="270" t="s">
        <v>523</v>
      </c>
      <c r="I562" s="270" t="s">
        <v>1280</v>
      </c>
      <c r="J562" s="654">
        <v>600</v>
      </c>
      <c r="K562" s="654">
        <v>600</v>
      </c>
      <c r="L562" s="319"/>
      <c r="M562" s="319"/>
      <c r="N562" s="319"/>
      <c r="O562" s="319"/>
      <c r="P562" s="290"/>
      <c r="Q562" s="290"/>
      <c r="R562" s="292"/>
      <c r="S562" s="292"/>
      <c r="T562" s="348">
        <v>0</v>
      </c>
      <c r="U562" s="348">
        <v>0</v>
      </c>
      <c r="V562" s="615"/>
      <c r="W562" s="348">
        <f t="shared" si="294"/>
        <v>0</v>
      </c>
      <c r="X562" s="323" t="e">
        <f t="shared" si="295"/>
        <v>#DIV/0!</v>
      </c>
      <c r="Y562" s="270"/>
    </row>
    <row r="563" spans="1:25" s="344" customFormat="1" ht="47.1" hidden="1" customHeight="1">
      <c r="A563" s="345">
        <f t="shared" si="291"/>
        <v>61</v>
      </c>
      <c r="B563" s="651" t="s">
        <v>1281</v>
      </c>
      <c r="C563" s="306"/>
      <c r="D563" s="306"/>
      <c r="E563" s="306"/>
      <c r="F563" s="306"/>
      <c r="G563" s="306"/>
      <c r="H563" s="270" t="s">
        <v>523</v>
      </c>
      <c r="I563" s="270" t="s">
        <v>1282</v>
      </c>
      <c r="J563" s="654">
        <v>1200</v>
      </c>
      <c r="K563" s="654">
        <v>1200</v>
      </c>
      <c r="L563" s="319"/>
      <c r="M563" s="319"/>
      <c r="N563" s="319"/>
      <c r="O563" s="319"/>
      <c r="P563" s="290"/>
      <c r="Q563" s="290"/>
      <c r="R563" s="292"/>
      <c r="S563" s="292"/>
      <c r="T563" s="348">
        <v>0</v>
      </c>
      <c r="U563" s="348">
        <v>0</v>
      </c>
      <c r="V563" s="615"/>
      <c r="W563" s="348">
        <f t="shared" si="294"/>
        <v>0</v>
      </c>
      <c r="X563" s="323" t="e">
        <f t="shared" si="295"/>
        <v>#DIV/0!</v>
      </c>
      <c r="Y563" s="270"/>
    </row>
    <row r="564" spans="1:25" s="344" customFormat="1" ht="47.1" hidden="1" customHeight="1">
      <c r="A564" s="345">
        <f t="shared" si="291"/>
        <v>62</v>
      </c>
      <c r="B564" s="651" t="s">
        <v>1283</v>
      </c>
      <c r="C564" s="306"/>
      <c r="D564" s="306"/>
      <c r="E564" s="306"/>
      <c r="F564" s="306"/>
      <c r="G564" s="306"/>
      <c r="H564" s="270" t="s">
        <v>523</v>
      </c>
      <c r="I564" s="270" t="s">
        <v>1284</v>
      </c>
      <c r="J564" s="654">
        <v>7400</v>
      </c>
      <c r="K564" s="654">
        <v>7400</v>
      </c>
      <c r="L564" s="319"/>
      <c r="M564" s="319"/>
      <c r="N564" s="319"/>
      <c r="O564" s="319"/>
      <c r="P564" s="290"/>
      <c r="Q564" s="290"/>
      <c r="R564" s="292"/>
      <c r="S564" s="292"/>
      <c r="T564" s="348">
        <v>0</v>
      </c>
      <c r="U564" s="348">
        <v>0</v>
      </c>
      <c r="V564" s="615"/>
      <c r="W564" s="348">
        <f t="shared" si="294"/>
        <v>0</v>
      </c>
      <c r="X564" s="323" t="e">
        <f t="shared" si="295"/>
        <v>#DIV/0!</v>
      </c>
      <c r="Y564" s="270"/>
    </row>
    <row r="565" spans="1:25" s="344" customFormat="1" ht="47.1" hidden="1" customHeight="1">
      <c r="A565" s="345">
        <f t="shared" si="291"/>
        <v>63</v>
      </c>
      <c r="B565" s="651" t="s">
        <v>1285</v>
      </c>
      <c r="C565" s="306"/>
      <c r="D565" s="306"/>
      <c r="E565" s="306"/>
      <c r="F565" s="306"/>
      <c r="G565" s="306"/>
      <c r="H565" s="270" t="s">
        <v>523</v>
      </c>
      <c r="I565" s="270" t="s">
        <v>1286</v>
      </c>
      <c r="J565" s="654">
        <v>1414</v>
      </c>
      <c r="K565" s="654">
        <v>1414</v>
      </c>
      <c r="L565" s="319"/>
      <c r="M565" s="319"/>
      <c r="N565" s="319"/>
      <c r="O565" s="319"/>
      <c r="P565" s="290"/>
      <c r="Q565" s="290"/>
      <c r="R565" s="292"/>
      <c r="S565" s="292"/>
      <c r="T565" s="348">
        <v>0</v>
      </c>
      <c r="U565" s="348">
        <v>0</v>
      </c>
      <c r="V565" s="615"/>
      <c r="W565" s="348">
        <f t="shared" si="294"/>
        <v>0</v>
      </c>
      <c r="X565" s="323" t="e">
        <f t="shared" si="295"/>
        <v>#DIV/0!</v>
      </c>
      <c r="Y565" s="270"/>
    </row>
    <row r="566" spans="1:25" s="344" customFormat="1" ht="47.1" hidden="1" customHeight="1">
      <c r="A566" s="345">
        <f t="shared" si="291"/>
        <v>64</v>
      </c>
      <c r="B566" s="651" t="s">
        <v>1287</v>
      </c>
      <c r="C566" s="306"/>
      <c r="D566" s="306"/>
      <c r="E566" s="306"/>
      <c r="F566" s="306"/>
      <c r="G566" s="306"/>
      <c r="H566" s="270" t="s">
        <v>523</v>
      </c>
      <c r="I566" s="270" t="s">
        <v>1288</v>
      </c>
      <c r="J566" s="654">
        <v>600</v>
      </c>
      <c r="K566" s="654">
        <v>600</v>
      </c>
      <c r="L566" s="319"/>
      <c r="M566" s="319"/>
      <c r="N566" s="319"/>
      <c r="O566" s="319"/>
      <c r="P566" s="290"/>
      <c r="Q566" s="290"/>
      <c r="R566" s="292"/>
      <c r="S566" s="292"/>
      <c r="T566" s="348">
        <v>0</v>
      </c>
      <c r="U566" s="348">
        <v>0</v>
      </c>
      <c r="V566" s="615"/>
      <c r="W566" s="348">
        <f t="shared" si="294"/>
        <v>0</v>
      </c>
      <c r="X566" s="323" t="e">
        <f t="shared" si="295"/>
        <v>#DIV/0!</v>
      </c>
      <c r="Y566" s="270"/>
    </row>
    <row r="567" spans="1:25" s="344" customFormat="1" ht="47.1" hidden="1" customHeight="1">
      <c r="A567" s="345">
        <f t="shared" si="291"/>
        <v>65</v>
      </c>
      <c r="B567" s="651" t="s">
        <v>1289</v>
      </c>
      <c r="C567" s="306"/>
      <c r="D567" s="306"/>
      <c r="E567" s="306"/>
      <c r="F567" s="306"/>
      <c r="G567" s="306"/>
      <c r="H567" s="270" t="s">
        <v>523</v>
      </c>
      <c r="I567" s="270" t="s">
        <v>1290</v>
      </c>
      <c r="J567" s="654">
        <v>600</v>
      </c>
      <c r="K567" s="654">
        <v>600</v>
      </c>
      <c r="L567" s="319"/>
      <c r="M567" s="319"/>
      <c r="N567" s="319"/>
      <c r="O567" s="319"/>
      <c r="P567" s="290"/>
      <c r="Q567" s="290"/>
      <c r="R567" s="292"/>
      <c r="S567" s="292"/>
      <c r="T567" s="348">
        <v>0</v>
      </c>
      <c r="U567" s="348">
        <v>0</v>
      </c>
      <c r="V567" s="615"/>
      <c r="W567" s="348">
        <f t="shared" ref="W567:W573" si="296">+T567</f>
        <v>0</v>
      </c>
      <c r="X567" s="323" t="e">
        <f t="shared" si="295"/>
        <v>#DIV/0!</v>
      </c>
      <c r="Y567" s="270"/>
    </row>
    <row r="568" spans="1:25" s="344" customFormat="1" ht="47.1" hidden="1" customHeight="1">
      <c r="A568" s="345">
        <f t="shared" si="291"/>
        <v>66</v>
      </c>
      <c r="B568" s="651" t="s">
        <v>1291</v>
      </c>
      <c r="C568" s="306"/>
      <c r="D568" s="306"/>
      <c r="E568" s="306"/>
      <c r="F568" s="306"/>
      <c r="G568" s="306"/>
      <c r="H568" s="270" t="s">
        <v>523</v>
      </c>
      <c r="I568" s="270" t="s">
        <v>1292</v>
      </c>
      <c r="J568" s="654">
        <v>5900</v>
      </c>
      <c r="K568" s="654">
        <v>5900</v>
      </c>
      <c r="L568" s="319"/>
      <c r="M568" s="319"/>
      <c r="N568" s="319"/>
      <c r="O568" s="319"/>
      <c r="P568" s="290"/>
      <c r="Q568" s="290"/>
      <c r="R568" s="292"/>
      <c r="S568" s="292"/>
      <c r="T568" s="348">
        <v>0</v>
      </c>
      <c r="U568" s="348">
        <v>0</v>
      </c>
      <c r="V568" s="615"/>
      <c r="W568" s="348">
        <f t="shared" si="296"/>
        <v>0</v>
      </c>
      <c r="X568" s="323" t="e">
        <f t="shared" si="295"/>
        <v>#DIV/0!</v>
      </c>
      <c r="Y568" s="270"/>
    </row>
    <row r="569" spans="1:25" s="344" customFormat="1" ht="47.1" hidden="1" customHeight="1">
      <c r="A569" s="345">
        <f t="shared" ref="A569:A573" si="297">+A568+1</f>
        <v>67</v>
      </c>
      <c r="B569" s="651" t="s">
        <v>1293</v>
      </c>
      <c r="C569" s="306"/>
      <c r="D569" s="306"/>
      <c r="E569" s="306"/>
      <c r="F569" s="306"/>
      <c r="G569" s="306"/>
      <c r="H569" s="270" t="s">
        <v>523</v>
      </c>
      <c r="I569" s="270" t="s">
        <v>1294</v>
      </c>
      <c r="J569" s="654">
        <v>3750</v>
      </c>
      <c r="K569" s="654">
        <v>3750</v>
      </c>
      <c r="L569" s="319"/>
      <c r="M569" s="319"/>
      <c r="N569" s="319"/>
      <c r="O569" s="319"/>
      <c r="P569" s="290"/>
      <c r="Q569" s="290"/>
      <c r="R569" s="292"/>
      <c r="S569" s="292"/>
      <c r="T569" s="348">
        <v>0</v>
      </c>
      <c r="U569" s="348">
        <v>0</v>
      </c>
      <c r="V569" s="615"/>
      <c r="W569" s="348">
        <f t="shared" si="296"/>
        <v>0</v>
      </c>
      <c r="X569" s="323" t="e">
        <f t="shared" si="295"/>
        <v>#DIV/0!</v>
      </c>
      <c r="Y569" s="270"/>
    </row>
    <row r="570" spans="1:25" s="344" customFormat="1" ht="47.1" hidden="1" customHeight="1">
      <c r="A570" s="345">
        <f t="shared" si="297"/>
        <v>68</v>
      </c>
      <c r="B570" s="651" t="s">
        <v>1295</v>
      </c>
      <c r="C570" s="306"/>
      <c r="D570" s="306"/>
      <c r="E570" s="306"/>
      <c r="F570" s="306"/>
      <c r="G570" s="306"/>
      <c r="H570" s="270" t="s">
        <v>523</v>
      </c>
      <c r="I570" s="270" t="s">
        <v>1296</v>
      </c>
      <c r="J570" s="654">
        <v>4960</v>
      </c>
      <c r="K570" s="654">
        <v>4960</v>
      </c>
      <c r="L570" s="319"/>
      <c r="M570" s="319"/>
      <c r="N570" s="319"/>
      <c r="O570" s="319"/>
      <c r="P570" s="290"/>
      <c r="Q570" s="290"/>
      <c r="R570" s="292"/>
      <c r="S570" s="292"/>
      <c r="T570" s="348">
        <v>0</v>
      </c>
      <c r="U570" s="348">
        <v>0</v>
      </c>
      <c r="V570" s="615"/>
      <c r="W570" s="348">
        <f t="shared" si="296"/>
        <v>0</v>
      </c>
      <c r="X570" s="323" t="e">
        <f t="shared" si="295"/>
        <v>#DIV/0!</v>
      </c>
      <c r="Y570" s="270"/>
    </row>
    <row r="571" spans="1:25" s="344" customFormat="1" ht="47.1" hidden="1" customHeight="1">
      <c r="A571" s="345">
        <f t="shared" si="297"/>
        <v>69</v>
      </c>
      <c r="B571" s="651" t="s">
        <v>1297</v>
      </c>
      <c r="C571" s="306"/>
      <c r="D571" s="306"/>
      <c r="E571" s="306"/>
      <c r="F571" s="306"/>
      <c r="G571" s="306"/>
      <c r="H571" s="270" t="s">
        <v>523</v>
      </c>
      <c r="I571" s="270" t="s">
        <v>1298</v>
      </c>
      <c r="J571" s="654">
        <v>3920</v>
      </c>
      <c r="K571" s="654">
        <v>3920</v>
      </c>
      <c r="L571" s="319"/>
      <c r="M571" s="319"/>
      <c r="N571" s="319"/>
      <c r="O571" s="319"/>
      <c r="P571" s="290"/>
      <c r="Q571" s="290"/>
      <c r="R571" s="292"/>
      <c r="S571" s="292"/>
      <c r="T571" s="348">
        <v>0</v>
      </c>
      <c r="U571" s="348">
        <v>0</v>
      </c>
      <c r="V571" s="615"/>
      <c r="W571" s="348">
        <f t="shared" si="296"/>
        <v>0</v>
      </c>
      <c r="X571" s="323" t="e">
        <f t="shared" si="295"/>
        <v>#DIV/0!</v>
      </c>
      <c r="Y571" s="270"/>
    </row>
    <row r="572" spans="1:25" s="344" customFormat="1" ht="47.1" hidden="1" customHeight="1">
      <c r="A572" s="345">
        <f t="shared" si="297"/>
        <v>70</v>
      </c>
      <c r="B572" s="651" t="s">
        <v>1299</v>
      </c>
      <c r="C572" s="306"/>
      <c r="D572" s="306"/>
      <c r="E572" s="306"/>
      <c r="F572" s="306"/>
      <c r="G572" s="306"/>
      <c r="H572" s="270" t="s">
        <v>523</v>
      </c>
      <c r="I572" s="270" t="s">
        <v>1300</v>
      </c>
      <c r="J572" s="654">
        <v>3100</v>
      </c>
      <c r="K572" s="654">
        <v>3100</v>
      </c>
      <c r="L572" s="319"/>
      <c r="M572" s="319"/>
      <c r="N572" s="319"/>
      <c r="O572" s="319"/>
      <c r="P572" s="290"/>
      <c r="Q572" s="290"/>
      <c r="R572" s="292"/>
      <c r="S572" s="292"/>
      <c r="T572" s="348">
        <v>0</v>
      </c>
      <c r="U572" s="348">
        <v>0</v>
      </c>
      <c r="V572" s="615"/>
      <c r="W572" s="348">
        <f t="shared" si="296"/>
        <v>0</v>
      </c>
      <c r="X572" s="323" t="e">
        <f t="shared" si="295"/>
        <v>#DIV/0!</v>
      </c>
      <c r="Y572" s="270"/>
    </row>
    <row r="573" spans="1:25" s="344" customFormat="1" ht="47.1" hidden="1" customHeight="1">
      <c r="A573" s="345">
        <f t="shared" si="297"/>
        <v>71</v>
      </c>
      <c r="B573" s="651" t="s">
        <v>1301</v>
      </c>
      <c r="C573" s="306"/>
      <c r="D573" s="306"/>
      <c r="E573" s="306"/>
      <c r="F573" s="306"/>
      <c r="G573" s="306"/>
      <c r="H573" s="270" t="s">
        <v>523</v>
      </c>
      <c r="I573" s="270" t="s">
        <v>1302</v>
      </c>
      <c r="J573" s="654">
        <v>5010</v>
      </c>
      <c r="K573" s="654">
        <v>5010</v>
      </c>
      <c r="L573" s="319"/>
      <c r="M573" s="319"/>
      <c r="N573" s="319"/>
      <c r="O573" s="319"/>
      <c r="P573" s="290"/>
      <c r="Q573" s="290"/>
      <c r="R573" s="292"/>
      <c r="S573" s="292"/>
      <c r="T573" s="348">
        <v>0</v>
      </c>
      <c r="U573" s="348">
        <v>0</v>
      </c>
      <c r="V573" s="615"/>
      <c r="W573" s="348">
        <f t="shared" si="296"/>
        <v>0</v>
      </c>
      <c r="X573" s="323" t="e">
        <f t="shared" si="295"/>
        <v>#DIV/0!</v>
      </c>
      <c r="Y573" s="270"/>
    </row>
    <row r="574" spans="1:25" s="309" customFormat="1" ht="27.75" customHeight="1">
      <c r="A574" s="345"/>
      <c r="B574" s="443"/>
      <c r="C574" s="347"/>
      <c r="D574" s="347"/>
      <c r="E574" s="347"/>
      <c r="F574" s="347"/>
      <c r="G574" s="347"/>
      <c r="H574" s="329"/>
      <c r="I574" s="395"/>
      <c r="J574" s="366"/>
      <c r="K574" s="366"/>
      <c r="L574" s="319"/>
      <c r="M574" s="319"/>
      <c r="N574" s="319"/>
      <c r="O574" s="319"/>
      <c r="P574" s="290"/>
      <c r="Q574" s="290"/>
      <c r="R574" s="292"/>
      <c r="S574" s="292"/>
      <c r="T574" s="319"/>
      <c r="U574" s="319"/>
      <c r="V574" s="319"/>
      <c r="W574" s="319"/>
      <c r="X574" s="319"/>
      <c r="Y574" s="368"/>
    </row>
    <row r="575" spans="1:25" ht="50.25" customHeight="1">
      <c r="A575" s="274"/>
      <c r="B575" s="1291" t="s">
        <v>113</v>
      </c>
      <c r="C575" s="1291"/>
      <c r="D575" s="1291"/>
      <c r="E575" s="1291"/>
      <c r="F575" s="1291"/>
      <c r="G575" s="1291"/>
      <c r="H575" s="1291"/>
      <c r="I575" s="1291"/>
      <c r="J575" s="1291"/>
      <c r="K575" s="1291"/>
      <c r="L575" s="1291"/>
      <c r="M575" s="1291"/>
      <c r="N575" s="1291"/>
      <c r="O575" s="1291"/>
      <c r="P575" s="1291"/>
      <c r="Q575" s="1291"/>
      <c r="R575" s="1291"/>
      <c r="S575" s="1291"/>
      <c r="T575" s="1291"/>
      <c r="U575" s="1291"/>
      <c r="V575" s="1291"/>
      <c r="W575" s="1291"/>
      <c r="X575" s="1291"/>
      <c r="Y575" s="1291"/>
    </row>
    <row r="576" spans="1:25">
      <c r="A576" s="274"/>
      <c r="B576" s="274"/>
      <c r="C576" s="274"/>
      <c r="D576" s="274"/>
      <c r="E576" s="274"/>
      <c r="F576" s="274"/>
      <c r="G576" s="274"/>
      <c r="H576" s="274"/>
      <c r="J576" s="274"/>
      <c r="K576" s="274"/>
    </row>
    <row r="577" spans="1:17">
      <c r="A577" s="274"/>
      <c r="B577" s="274"/>
      <c r="C577" s="274"/>
      <c r="D577" s="274"/>
      <c r="E577" s="274"/>
      <c r="F577" s="274"/>
      <c r="G577" s="274"/>
      <c r="H577" s="274"/>
      <c r="J577" s="274"/>
      <c r="K577" s="274"/>
    </row>
    <row r="578" spans="1:17">
      <c r="A578" s="274"/>
      <c r="B578" s="274"/>
      <c r="C578" s="274"/>
      <c r="D578" s="274"/>
      <c r="E578" s="274"/>
      <c r="F578" s="274"/>
      <c r="G578" s="274"/>
      <c r="H578" s="274"/>
      <c r="J578" s="274"/>
      <c r="K578" s="274"/>
      <c r="L578" s="274"/>
      <c r="M578" s="274"/>
      <c r="N578" s="274"/>
      <c r="O578" s="274"/>
      <c r="P578" s="369"/>
      <c r="Q578" s="369"/>
    </row>
    <row r="579" spans="1:17">
      <c r="A579" s="274"/>
      <c r="B579" s="274"/>
      <c r="C579" s="274"/>
      <c r="D579" s="274"/>
      <c r="E579" s="274"/>
      <c r="F579" s="274"/>
      <c r="G579" s="274"/>
      <c r="H579" s="274"/>
      <c r="J579" s="274"/>
      <c r="K579" s="274"/>
      <c r="L579" s="274"/>
      <c r="M579" s="274"/>
      <c r="N579" s="274"/>
      <c r="O579" s="274"/>
      <c r="P579" s="369"/>
      <c r="Q579" s="369"/>
    </row>
    <row r="580" spans="1:17">
      <c r="A580" s="274"/>
      <c r="B580" s="274"/>
      <c r="C580" s="274"/>
      <c r="D580" s="274"/>
      <c r="E580" s="274"/>
      <c r="F580" s="274"/>
      <c r="G580" s="274"/>
      <c r="H580" s="274"/>
      <c r="J580" s="274"/>
      <c r="K580" s="274"/>
      <c r="L580" s="274"/>
      <c r="M580" s="274"/>
      <c r="N580" s="274"/>
      <c r="O580" s="274"/>
      <c r="P580" s="369"/>
      <c r="Q580" s="369"/>
    </row>
    <row r="581" spans="1:17">
      <c r="A581" s="274"/>
      <c r="B581" s="274"/>
      <c r="C581" s="274"/>
      <c r="D581" s="274"/>
      <c r="E581" s="274"/>
      <c r="F581" s="274"/>
      <c r="G581" s="274"/>
      <c r="H581" s="274"/>
      <c r="J581" s="274"/>
      <c r="K581" s="274"/>
      <c r="L581" s="274"/>
      <c r="M581" s="274"/>
      <c r="N581" s="274"/>
      <c r="O581" s="274"/>
      <c r="P581" s="369"/>
      <c r="Q581" s="369"/>
    </row>
    <row r="582" spans="1:17">
      <c r="A582" s="274"/>
      <c r="B582" s="274"/>
      <c r="C582" s="274"/>
      <c r="D582" s="274"/>
      <c r="E582" s="274"/>
      <c r="F582" s="274"/>
      <c r="G582" s="274"/>
      <c r="H582" s="274"/>
      <c r="J582" s="274"/>
      <c r="K582" s="274"/>
      <c r="L582" s="274"/>
      <c r="M582" s="274"/>
      <c r="N582" s="274"/>
      <c r="O582" s="274"/>
      <c r="P582" s="369"/>
      <c r="Q582" s="369"/>
    </row>
    <row r="583" spans="1:17">
      <c r="A583" s="274"/>
      <c r="B583" s="274"/>
      <c r="C583" s="274"/>
      <c r="D583" s="274"/>
      <c r="E583" s="274"/>
      <c r="F583" s="274"/>
      <c r="G583" s="274"/>
      <c r="H583" s="274"/>
      <c r="J583" s="274"/>
      <c r="K583" s="274"/>
      <c r="L583" s="274"/>
      <c r="M583" s="274"/>
      <c r="N583" s="274"/>
      <c r="O583" s="274"/>
      <c r="P583" s="369"/>
      <c r="Q583" s="369"/>
    </row>
    <row r="584" spans="1:17">
      <c r="A584" s="274"/>
      <c r="B584" s="274"/>
      <c r="C584" s="274"/>
      <c r="D584" s="274"/>
      <c r="E584" s="274"/>
      <c r="F584" s="274"/>
      <c r="G584" s="274"/>
      <c r="H584" s="274"/>
      <c r="J584" s="274"/>
      <c r="K584" s="274"/>
      <c r="L584" s="274"/>
      <c r="M584" s="274"/>
      <c r="N584" s="274"/>
      <c r="O584" s="274"/>
      <c r="P584" s="369"/>
      <c r="Q584" s="369"/>
    </row>
    <row r="585" spans="1:17">
      <c r="A585" s="274"/>
      <c r="B585" s="274"/>
      <c r="C585" s="274"/>
      <c r="D585" s="274"/>
      <c r="E585" s="274"/>
      <c r="F585" s="274"/>
      <c r="G585" s="274"/>
      <c r="H585" s="274"/>
      <c r="J585" s="274"/>
      <c r="K585" s="274"/>
      <c r="L585" s="274"/>
      <c r="M585" s="274"/>
      <c r="N585" s="274"/>
      <c r="O585" s="274"/>
      <c r="P585" s="369"/>
      <c r="Q585" s="369"/>
    </row>
    <row r="586" spans="1:17">
      <c r="A586" s="274"/>
      <c r="B586" s="274"/>
      <c r="C586" s="274"/>
      <c r="D586" s="274"/>
      <c r="E586" s="274"/>
      <c r="F586" s="274"/>
      <c r="G586" s="274"/>
      <c r="H586" s="274"/>
      <c r="J586" s="274"/>
      <c r="K586" s="274"/>
      <c r="L586" s="274"/>
      <c r="M586" s="274"/>
      <c r="N586" s="274"/>
      <c r="O586" s="274"/>
      <c r="P586" s="369"/>
      <c r="Q586" s="369"/>
    </row>
    <row r="587" spans="1:17">
      <c r="A587" s="274"/>
      <c r="B587" s="274"/>
      <c r="C587" s="274"/>
      <c r="D587" s="274"/>
      <c r="E587" s="274"/>
      <c r="F587" s="274"/>
      <c r="G587" s="274"/>
      <c r="H587" s="274"/>
      <c r="J587" s="274"/>
      <c r="K587" s="274"/>
      <c r="L587" s="274"/>
      <c r="M587" s="274"/>
      <c r="N587" s="274"/>
      <c r="O587" s="274"/>
      <c r="P587" s="369"/>
      <c r="Q587" s="369"/>
    </row>
    <row r="588" spans="1:17">
      <c r="A588" s="274"/>
      <c r="B588" s="274"/>
      <c r="C588" s="274"/>
      <c r="D588" s="274"/>
      <c r="E588" s="274"/>
      <c r="F588" s="274"/>
      <c r="G588" s="274"/>
      <c r="H588" s="274"/>
      <c r="J588" s="274"/>
      <c r="K588" s="274"/>
      <c r="L588" s="274"/>
      <c r="M588" s="274"/>
      <c r="N588" s="274"/>
      <c r="O588" s="274"/>
      <c r="P588" s="369"/>
      <c r="Q588" s="369"/>
    </row>
    <row r="589" spans="1:17">
      <c r="A589" s="274"/>
      <c r="B589" s="274"/>
      <c r="C589" s="274"/>
      <c r="D589" s="274"/>
      <c r="E589" s="274"/>
      <c r="F589" s="274"/>
      <c r="G589" s="274"/>
      <c r="H589" s="274"/>
      <c r="J589" s="274"/>
      <c r="K589" s="274"/>
      <c r="L589" s="274"/>
      <c r="M589" s="274"/>
      <c r="N589" s="274"/>
      <c r="O589" s="274"/>
      <c r="P589" s="369"/>
      <c r="Q589" s="369"/>
    </row>
    <row r="590" spans="1:17">
      <c r="A590" s="274"/>
      <c r="B590" s="274"/>
      <c r="C590" s="274"/>
      <c r="D590" s="274"/>
      <c r="E590" s="274"/>
      <c r="F590" s="274"/>
      <c r="G590" s="274"/>
      <c r="H590" s="274"/>
      <c r="J590" s="274"/>
      <c r="K590" s="274"/>
      <c r="L590" s="274"/>
      <c r="M590" s="274"/>
      <c r="N590" s="274"/>
      <c r="O590" s="274"/>
      <c r="P590" s="369"/>
      <c r="Q590" s="369"/>
    </row>
    <row r="591" spans="1:17">
      <c r="A591" s="274"/>
      <c r="B591" s="274"/>
      <c r="C591" s="274"/>
      <c r="D591" s="274"/>
      <c r="E591" s="274"/>
      <c r="F591" s="274"/>
      <c r="G591" s="274"/>
      <c r="H591" s="274"/>
      <c r="J591" s="274"/>
      <c r="K591" s="274"/>
      <c r="L591" s="274"/>
      <c r="M591" s="274"/>
      <c r="N591" s="274"/>
      <c r="O591" s="274"/>
      <c r="P591" s="369"/>
      <c r="Q591" s="369"/>
    </row>
    <row r="592" spans="1:17">
      <c r="A592" s="274"/>
      <c r="B592" s="274"/>
      <c r="C592" s="274"/>
      <c r="D592" s="274"/>
      <c r="E592" s="274"/>
      <c r="F592" s="274"/>
      <c r="G592" s="274"/>
      <c r="H592" s="274"/>
      <c r="J592" s="274"/>
      <c r="K592" s="274"/>
      <c r="L592" s="274"/>
      <c r="M592" s="274"/>
      <c r="N592" s="274"/>
      <c r="O592" s="274"/>
      <c r="P592" s="369"/>
      <c r="Q592" s="369"/>
    </row>
    <row r="593" spans="1:17">
      <c r="A593" s="274"/>
      <c r="B593" s="274"/>
      <c r="C593" s="274"/>
      <c r="D593" s="274"/>
      <c r="E593" s="274"/>
      <c r="F593" s="274"/>
      <c r="G593" s="274"/>
      <c r="H593" s="274"/>
      <c r="J593" s="274"/>
      <c r="K593" s="274"/>
      <c r="L593" s="274"/>
      <c r="M593" s="274"/>
      <c r="N593" s="274"/>
      <c r="O593" s="274"/>
      <c r="P593" s="369"/>
      <c r="Q593" s="369"/>
    </row>
    <row r="594" spans="1:17">
      <c r="A594" s="274"/>
      <c r="B594" s="274"/>
      <c r="C594" s="274"/>
      <c r="D594" s="274"/>
      <c r="E594" s="274"/>
      <c r="F594" s="274"/>
      <c r="G594" s="274"/>
      <c r="H594" s="274"/>
      <c r="J594" s="274"/>
      <c r="K594" s="274"/>
      <c r="L594" s="274"/>
      <c r="M594" s="274"/>
      <c r="N594" s="274"/>
      <c r="O594" s="274"/>
      <c r="P594" s="369"/>
      <c r="Q594" s="369"/>
    </row>
    <row r="595" spans="1:17">
      <c r="A595" s="274"/>
      <c r="B595" s="274"/>
      <c r="C595" s="274"/>
      <c r="D595" s="274"/>
      <c r="E595" s="274"/>
      <c r="F595" s="274"/>
      <c r="G595" s="274"/>
      <c r="H595" s="274"/>
      <c r="J595" s="274"/>
      <c r="K595" s="274"/>
      <c r="L595" s="274"/>
      <c r="M595" s="274"/>
      <c r="N595" s="274"/>
      <c r="O595" s="274"/>
      <c r="P595" s="369"/>
      <c r="Q595" s="369"/>
    </row>
    <row r="596" spans="1:17">
      <c r="A596" s="274"/>
      <c r="B596" s="274"/>
      <c r="C596" s="274"/>
      <c r="D596" s="274"/>
      <c r="E596" s="274"/>
      <c r="F596" s="274"/>
      <c r="G596" s="274"/>
      <c r="H596" s="274"/>
      <c r="J596" s="274"/>
      <c r="K596" s="274"/>
      <c r="L596" s="274"/>
      <c r="M596" s="274"/>
      <c r="N596" s="274"/>
      <c r="O596" s="274"/>
      <c r="P596" s="369"/>
      <c r="Q596" s="369"/>
    </row>
    <row r="597" spans="1:17">
      <c r="A597" s="274"/>
      <c r="B597" s="274"/>
      <c r="C597" s="274"/>
      <c r="D597" s="274"/>
      <c r="E597" s="274"/>
      <c r="F597" s="274"/>
      <c r="G597" s="274"/>
      <c r="H597" s="274"/>
      <c r="J597" s="274"/>
      <c r="K597" s="274"/>
      <c r="L597" s="274"/>
      <c r="M597" s="274"/>
      <c r="N597" s="274"/>
      <c r="O597" s="274"/>
      <c r="P597" s="369"/>
      <c r="Q597" s="369"/>
    </row>
    <row r="598" spans="1:17">
      <c r="A598" s="274"/>
      <c r="B598" s="274"/>
      <c r="C598" s="274"/>
      <c r="D598" s="274"/>
      <c r="E598" s="274"/>
      <c r="F598" s="274"/>
      <c r="G598" s="274"/>
      <c r="H598" s="274"/>
      <c r="J598" s="274"/>
      <c r="K598" s="274"/>
      <c r="L598" s="274"/>
      <c r="M598" s="274"/>
      <c r="N598" s="274"/>
      <c r="O598" s="274"/>
      <c r="P598" s="369"/>
      <c r="Q598" s="369"/>
    </row>
    <row r="599" spans="1:17">
      <c r="A599" s="274"/>
      <c r="B599" s="274"/>
      <c r="C599" s="274"/>
      <c r="D599" s="274"/>
      <c r="E599" s="274"/>
      <c r="F599" s="274"/>
      <c r="G599" s="274"/>
      <c r="H599" s="274"/>
      <c r="J599" s="274"/>
      <c r="K599" s="274"/>
      <c r="L599" s="274"/>
      <c r="M599" s="274"/>
      <c r="N599" s="274"/>
      <c r="O599" s="274"/>
      <c r="P599" s="369"/>
      <c r="Q599" s="369"/>
    </row>
    <row r="600" spans="1:17">
      <c r="A600" s="274"/>
      <c r="B600" s="274"/>
      <c r="C600" s="274"/>
      <c r="D600" s="274"/>
      <c r="E600" s="274"/>
      <c r="F600" s="274"/>
      <c r="G600" s="274"/>
      <c r="H600" s="274"/>
      <c r="J600" s="274"/>
      <c r="K600" s="274"/>
      <c r="L600" s="274"/>
      <c r="M600" s="274"/>
      <c r="N600" s="274"/>
      <c r="O600" s="274"/>
      <c r="P600" s="369"/>
      <c r="Q600" s="369"/>
    </row>
    <row r="601" spans="1:17">
      <c r="A601" s="274"/>
      <c r="B601" s="274"/>
      <c r="C601" s="274"/>
      <c r="D601" s="274"/>
      <c r="E601" s="274"/>
      <c r="F601" s="274"/>
      <c r="G601" s="274"/>
      <c r="H601" s="274"/>
      <c r="J601" s="274"/>
      <c r="K601" s="274"/>
      <c r="L601" s="274"/>
      <c r="M601" s="274"/>
      <c r="N601" s="274"/>
      <c r="O601" s="274"/>
      <c r="P601" s="369"/>
      <c r="Q601" s="369"/>
    </row>
    <row r="602" spans="1:17">
      <c r="A602" s="274"/>
      <c r="B602" s="274"/>
      <c r="C602" s="274"/>
      <c r="D602" s="274"/>
      <c r="E602" s="274"/>
      <c r="F602" s="274"/>
      <c r="G602" s="274"/>
      <c r="H602" s="274"/>
      <c r="J602" s="274"/>
      <c r="K602" s="274"/>
      <c r="L602" s="274"/>
      <c r="M602" s="274"/>
      <c r="N602" s="274"/>
      <c r="O602" s="274"/>
      <c r="P602" s="369"/>
      <c r="Q602" s="369"/>
    </row>
    <row r="603" spans="1:17">
      <c r="A603" s="274"/>
      <c r="B603" s="274"/>
      <c r="C603" s="274"/>
      <c r="D603" s="274"/>
      <c r="E603" s="274"/>
      <c r="F603" s="274"/>
      <c r="G603" s="274"/>
      <c r="H603" s="274"/>
      <c r="J603" s="274"/>
      <c r="K603" s="274"/>
      <c r="L603" s="274"/>
      <c r="M603" s="274"/>
      <c r="N603" s="274"/>
      <c r="O603" s="274"/>
      <c r="P603" s="369"/>
      <c r="Q603" s="369"/>
    </row>
    <row r="604" spans="1:17">
      <c r="A604" s="274"/>
      <c r="B604" s="274"/>
      <c r="C604" s="274"/>
      <c r="D604" s="274"/>
      <c r="E604" s="274"/>
      <c r="F604" s="274"/>
      <c r="G604" s="274"/>
      <c r="H604" s="274"/>
      <c r="J604" s="274"/>
      <c r="K604" s="274"/>
      <c r="L604" s="274"/>
      <c r="M604" s="274"/>
      <c r="N604" s="274"/>
      <c r="O604" s="274"/>
      <c r="P604" s="369"/>
      <c r="Q604" s="369"/>
    </row>
    <row r="605" spans="1:17">
      <c r="A605" s="274"/>
      <c r="B605" s="274"/>
      <c r="C605" s="274"/>
      <c r="D605" s="274"/>
      <c r="E605" s="274"/>
      <c r="F605" s="274"/>
      <c r="G605" s="274"/>
      <c r="H605" s="274"/>
      <c r="J605" s="274"/>
      <c r="K605" s="274"/>
      <c r="L605" s="274"/>
      <c r="M605" s="274"/>
      <c r="N605" s="274"/>
      <c r="O605" s="274"/>
      <c r="P605" s="369"/>
      <c r="Q605" s="369"/>
    </row>
    <row r="606" spans="1:17">
      <c r="A606" s="274"/>
      <c r="B606" s="274"/>
      <c r="C606" s="274"/>
      <c r="D606" s="274"/>
      <c r="E606" s="274"/>
      <c r="F606" s="274"/>
      <c r="G606" s="274"/>
      <c r="H606" s="274"/>
      <c r="J606" s="274"/>
      <c r="K606" s="274"/>
      <c r="L606" s="274"/>
      <c r="M606" s="274"/>
      <c r="N606" s="274"/>
      <c r="O606" s="274"/>
      <c r="P606" s="369"/>
      <c r="Q606" s="369"/>
    </row>
    <row r="607" spans="1:17">
      <c r="A607" s="274"/>
      <c r="B607" s="274"/>
      <c r="C607" s="274"/>
      <c r="D607" s="274"/>
      <c r="E607" s="274"/>
      <c r="F607" s="274"/>
      <c r="G607" s="274"/>
      <c r="H607" s="274"/>
      <c r="J607" s="274"/>
      <c r="K607" s="274"/>
      <c r="L607" s="274"/>
      <c r="M607" s="274"/>
      <c r="N607" s="274"/>
      <c r="O607" s="274"/>
      <c r="P607" s="369"/>
      <c r="Q607" s="369"/>
    </row>
    <row r="608" spans="1:17">
      <c r="A608" s="274"/>
      <c r="B608" s="274"/>
      <c r="C608" s="274"/>
      <c r="D608" s="274"/>
      <c r="E608" s="274"/>
      <c r="F608" s="274"/>
      <c r="G608" s="274"/>
      <c r="H608" s="274"/>
      <c r="J608" s="274"/>
      <c r="K608" s="274"/>
      <c r="L608" s="274"/>
      <c r="M608" s="274"/>
      <c r="N608" s="274"/>
      <c r="O608" s="274"/>
      <c r="P608" s="369"/>
      <c r="Q608" s="369"/>
    </row>
    <row r="609" spans="1:17">
      <c r="A609" s="274"/>
      <c r="B609" s="274"/>
      <c r="C609" s="274"/>
      <c r="D609" s="274"/>
      <c r="E609" s="274"/>
      <c r="F609" s="274"/>
      <c r="G609" s="274"/>
      <c r="H609" s="274"/>
      <c r="J609" s="274"/>
      <c r="K609" s="274"/>
      <c r="L609" s="274"/>
      <c r="M609" s="274"/>
      <c r="N609" s="274"/>
      <c r="O609" s="274"/>
      <c r="P609" s="369"/>
      <c r="Q609" s="369"/>
    </row>
    <row r="610" spans="1:17">
      <c r="A610" s="274"/>
      <c r="B610" s="274"/>
      <c r="C610" s="274"/>
      <c r="D610" s="274"/>
      <c r="E610" s="274"/>
      <c r="F610" s="274"/>
      <c r="G610" s="274"/>
      <c r="H610" s="274"/>
      <c r="J610" s="274"/>
      <c r="K610" s="274"/>
      <c r="L610" s="274"/>
      <c r="M610" s="274"/>
      <c r="N610" s="274"/>
      <c r="O610" s="274"/>
      <c r="P610" s="369"/>
      <c r="Q610" s="369"/>
    </row>
    <row r="611" spans="1:17">
      <c r="A611" s="274"/>
      <c r="B611" s="274"/>
      <c r="C611" s="274"/>
      <c r="D611" s="274"/>
      <c r="E611" s="274"/>
      <c r="F611" s="274"/>
      <c r="G611" s="274"/>
      <c r="H611" s="274"/>
      <c r="J611" s="274"/>
      <c r="K611" s="274"/>
      <c r="L611" s="274"/>
      <c r="M611" s="274"/>
      <c r="N611" s="274"/>
      <c r="O611" s="274"/>
      <c r="P611" s="369"/>
      <c r="Q611" s="369"/>
    </row>
    <row r="612" spans="1:17">
      <c r="A612" s="274"/>
      <c r="B612" s="274"/>
      <c r="C612" s="274"/>
      <c r="D612" s="274"/>
      <c r="E612" s="274"/>
      <c r="F612" s="274"/>
      <c r="G612" s="274"/>
      <c r="H612" s="274"/>
      <c r="J612" s="274"/>
      <c r="K612" s="274"/>
      <c r="L612" s="274"/>
      <c r="M612" s="274"/>
      <c r="N612" s="274"/>
      <c r="O612" s="274"/>
      <c r="P612" s="369"/>
      <c r="Q612" s="369"/>
    </row>
    <row r="613" spans="1:17">
      <c r="A613" s="274"/>
      <c r="B613" s="274"/>
      <c r="C613" s="274"/>
      <c r="D613" s="274"/>
      <c r="E613" s="274"/>
      <c r="F613" s="274"/>
      <c r="G613" s="274"/>
      <c r="H613" s="274"/>
      <c r="J613" s="274"/>
      <c r="K613" s="274"/>
      <c r="L613" s="274"/>
      <c r="M613" s="274"/>
      <c r="N613" s="274"/>
      <c r="O613" s="274"/>
      <c r="P613" s="369"/>
      <c r="Q613" s="369"/>
    </row>
    <row r="614" spans="1:17">
      <c r="A614" s="274"/>
      <c r="B614" s="274"/>
      <c r="C614" s="274"/>
      <c r="D614" s="274"/>
      <c r="E614" s="274"/>
      <c r="F614" s="274"/>
      <c r="G614" s="274"/>
      <c r="H614" s="274"/>
      <c r="J614" s="274"/>
      <c r="K614" s="274"/>
      <c r="L614" s="274"/>
      <c r="M614" s="274"/>
      <c r="N614" s="274"/>
      <c r="O614" s="274"/>
      <c r="P614" s="369"/>
      <c r="Q614" s="369"/>
    </row>
    <row r="615" spans="1:17">
      <c r="A615" s="274"/>
      <c r="B615" s="274"/>
      <c r="C615" s="274"/>
      <c r="D615" s="274"/>
      <c r="E615" s="274"/>
      <c r="F615" s="274"/>
      <c r="G615" s="274"/>
      <c r="H615" s="274"/>
      <c r="J615" s="274"/>
      <c r="K615" s="274"/>
      <c r="L615" s="274"/>
      <c r="M615" s="274"/>
      <c r="N615" s="274"/>
      <c r="O615" s="274"/>
      <c r="P615" s="369"/>
      <c r="Q615" s="369"/>
    </row>
    <row r="616" spans="1:17">
      <c r="A616" s="274"/>
      <c r="B616" s="274"/>
      <c r="C616" s="274"/>
      <c r="D616" s="274"/>
      <c r="E616" s="274"/>
      <c r="F616" s="274"/>
      <c r="G616" s="274"/>
      <c r="H616" s="274"/>
      <c r="J616" s="274"/>
      <c r="K616" s="274"/>
      <c r="L616" s="274"/>
      <c r="M616" s="274"/>
      <c r="N616" s="274"/>
      <c r="O616" s="274"/>
      <c r="P616" s="369"/>
      <c r="Q616" s="369"/>
    </row>
    <row r="617" spans="1:17">
      <c r="A617" s="274"/>
      <c r="B617" s="274"/>
      <c r="C617" s="274"/>
      <c r="D617" s="274"/>
      <c r="E617" s="274"/>
      <c r="F617" s="274"/>
      <c r="G617" s="274"/>
      <c r="H617" s="274"/>
      <c r="J617" s="274"/>
      <c r="K617" s="274"/>
      <c r="L617" s="274"/>
      <c r="M617" s="274"/>
      <c r="N617" s="274"/>
      <c r="O617" s="274"/>
      <c r="P617" s="369"/>
      <c r="Q617" s="369"/>
    </row>
    <row r="618" spans="1:17">
      <c r="A618" s="274"/>
      <c r="B618" s="274"/>
      <c r="C618" s="274"/>
      <c r="D618" s="274"/>
      <c r="E618" s="274"/>
      <c r="F618" s="274"/>
      <c r="G618" s="274"/>
      <c r="H618" s="274"/>
      <c r="J618" s="274"/>
      <c r="K618" s="274"/>
      <c r="L618" s="274"/>
      <c r="M618" s="274"/>
      <c r="N618" s="274"/>
      <c r="O618" s="274"/>
      <c r="P618" s="369"/>
      <c r="Q618" s="369"/>
    </row>
    <row r="619" spans="1:17">
      <c r="A619" s="274"/>
      <c r="B619" s="274"/>
      <c r="C619" s="274"/>
      <c r="D619" s="274"/>
      <c r="E619" s="274"/>
      <c r="F619" s="274"/>
      <c r="G619" s="274"/>
      <c r="H619" s="274"/>
      <c r="J619" s="274"/>
      <c r="K619" s="274"/>
      <c r="L619" s="274"/>
      <c r="M619" s="274"/>
      <c r="N619" s="274"/>
      <c r="O619" s="274"/>
      <c r="P619" s="369"/>
      <c r="Q619" s="369"/>
    </row>
    <row r="620" spans="1:17">
      <c r="A620" s="274"/>
      <c r="B620" s="274"/>
      <c r="C620" s="274"/>
      <c r="D620" s="274"/>
      <c r="E620" s="274"/>
      <c r="F620" s="274"/>
      <c r="G620" s="274"/>
      <c r="H620" s="274"/>
      <c r="J620" s="274"/>
      <c r="K620" s="274"/>
      <c r="L620" s="274"/>
      <c r="M620" s="274"/>
      <c r="N620" s="274"/>
      <c r="O620" s="274"/>
      <c r="P620" s="369"/>
      <c r="Q620" s="369"/>
    </row>
    <row r="621" spans="1:17">
      <c r="A621" s="274"/>
      <c r="B621" s="274"/>
      <c r="C621" s="274"/>
      <c r="D621" s="274"/>
      <c r="E621" s="274"/>
      <c r="F621" s="274"/>
      <c r="G621" s="274"/>
      <c r="H621" s="274"/>
      <c r="J621" s="274"/>
      <c r="K621" s="274"/>
      <c r="L621" s="274"/>
      <c r="M621" s="274"/>
      <c r="N621" s="274"/>
      <c r="O621" s="274"/>
      <c r="P621" s="369"/>
      <c r="Q621" s="369"/>
    </row>
    <row r="622" spans="1:17">
      <c r="A622" s="274"/>
      <c r="B622" s="274"/>
      <c r="C622" s="274"/>
      <c r="D622" s="274"/>
      <c r="E622" s="274"/>
      <c r="F622" s="274"/>
      <c r="G622" s="274"/>
      <c r="H622" s="274"/>
      <c r="J622" s="274"/>
      <c r="K622" s="274"/>
      <c r="L622" s="274"/>
      <c r="M622" s="274"/>
      <c r="N622" s="274"/>
      <c r="O622" s="274"/>
      <c r="P622" s="369"/>
      <c r="Q622" s="369"/>
    </row>
    <row r="623" spans="1:17">
      <c r="A623" s="274"/>
      <c r="B623" s="274"/>
      <c r="C623" s="274"/>
      <c r="D623" s="274"/>
      <c r="E623" s="274"/>
      <c r="F623" s="274"/>
      <c r="G623" s="274"/>
      <c r="H623" s="274"/>
      <c r="J623" s="274"/>
      <c r="K623" s="274"/>
      <c r="L623" s="274"/>
      <c r="M623" s="274"/>
      <c r="N623" s="274"/>
      <c r="O623" s="274"/>
      <c r="P623" s="369"/>
      <c r="Q623" s="369"/>
    </row>
    <row r="624" spans="1:17">
      <c r="A624" s="274"/>
      <c r="B624" s="274"/>
      <c r="C624" s="274"/>
      <c r="D624" s="274"/>
      <c r="E624" s="274"/>
      <c r="F624" s="274"/>
      <c r="G624" s="274"/>
      <c r="H624" s="274"/>
      <c r="J624" s="274"/>
      <c r="K624" s="274"/>
      <c r="L624" s="274"/>
      <c r="M624" s="274"/>
      <c r="N624" s="274"/>
      <c r="O624" s="274"/>
      <c r="P624" s="369"/>
      <c r="Q624" s="369"/>
    </row>
    <row r="625" spans="1:17">
      <c r="A625" s="274"/>
      <c r="B625" s="274"/>
      <c r="C625" s="274"/>
      <c r="D625" s="274"/>
      <c r="E625" s="274"/>
      <c r="F625" s="274"/>
      <c r="G625" s="274"/>
      <c r="H625" s="274"/>
      <c r="J625" s="274"/>
      <c r="K625" s="274"/>
      <c r="L625" s="274"/>
      <c r="M625" s="274"/>
      <c r="N625" s="274"/>
      <c r="O625" s="274"/>
      <c r="P625" s="369"/>
      <c r="Q625" s="369"/>
    </row>
    <row r="626" spans="1:17">
      <c r="A626" s="274"/>
      <c r="B626" s="274"/>
      <c r="C626" s="274"/>
      <c r="D626" s="274"/>
      <c r="E626" s="274"/>
      <c r="F626" s="274"/>
      <c r="G626" s="274"/>
      <c r="H626" s="274"/>
      <c r="J626" s="274"/>
      <c r="K626" s="274"/>
      <c r="L626" s="274"/>
      <c r="M626" s="274"/>
      <c r="N626" s="274"/>
      <c r="O626" s="274"/>
      <c r="P626" s="369"/>
      <c r="Q626" s="369"/>
    </row>
    <row r="627" spans="1:17">
      <c r="A627" s="274"/>
      <c r="B627" s="274"/>
      <c r="C627" s="274"/>
      <c r="D627" s="274"/>
      <c r="E627" s="274"/>
      <c r="F627" s="274"/>
      <c r="G627" s="274"/>
      <c r="H627" s="274"/>
      <c r="J627" s="274"/>
      <c r="K627" s="274"/>
      <c r="L627" s="274"/>
      <c r="M627" s="274"/>
      <c r="N627" s="274"/>
      <c r="O627" s="274"/>
      <c r="P627" s="369"/>
      <c r="Q627" s="369"/>
    </row>
    <row r="628" spans="1:17">
      <c r="A628" s="274"/>
      <c r="B628" s="274"/>
      <c r="C628" s="274"/>
      <c r="D628" s="274"/>
      <c r="E628" s="274"/>
      <c r="F628" s="274"/>
      <c r="G628" s="274"/>
      <c r="H628" s="274"/>
      <c r="J628" s="274"/>
      <c r="K628" s="274"/>
      <c r="L628" s="274"/>
      <c r="M628" s="274"/>
      <c r="N628" s="274"/>
      <c r="O628" s="274"/>
      <c r="P628" s="369"/>
      <c r="Q628" s="369"/>
    </row>
    <row r="629" spans="1:17">
      <c r="A629" s="274"/>
      <c r="B629" s="274"/>
      <c r="C629" s="274"/>
      <c r="D629" s="274"/>
      <c r="E629" s="274"/>
      <c r="F629" s="274"/>
      <c r="G629" s="274"/>
      <c r="H629" s="274"/>
      <c r="J629" s="274"/>
      <c r="K629" s="274"/>
      <c r="L629" s="274"/>
      <c r="M629" s="274"/>
      <c r="N629" s="274"/>
      <c r="O629" s="274"/>
      <c r="P629" s="369"/>
      <c r="Q629" s="369"/>
    </row>
    <row r="630" spans="1:17">
      <c r="A630" s="274"/>
      <c r="B630" s="274"/>
      <c r="C630" s="274"/>
      <c r="D630" s="274"/>
      <c r="E630" s="274"/>
      <c r="F630" s="274"/>
      <c r="G630" s="274"/>
      <c r="H630" s="274"/>
      <c r="J630" s="274"/>
      <c r="K630" s="274"/>
      <c r="L630" s="274"/>
      <c r="M630" s="274"/>
      <c r="N630" s="274"/>
      <c r="O630" s="274"/>
      <c r="P630" s="369"/>
      <c r="Q630" s="369"/>
    </row>
    <row r="631" spans="1:17">
      <c r="A631" s="274"/>
      <c r="B631" s="274"/>
      <c r="C631" s="274"/>
      <c r="D631" s="274"/>
      <c r="E631" s="274"/>
      <c r="F631" s="274"/>
      <c r="G631" s="274"/>
      <c r="H631" s="274"/>
      <c r="J631" s="274"/>
      <c r="K631" s="274"/>
      <c r="L631" s="274"/>
      <c r="M631" s="274"/>
      <c r="N631" s="274"/>
      <c r="O631" s="274"/>
      <c r="P631" s="369"/>
      <c r="Q631" s="369"/>
    </row>
    <row r="632" spans="1:17">
      <c r="A632" s="274"/>
      <c r="B632" s="274"/>
      <c r="C632" s="274"/>
      <c r="D632" s="274"/>
      <c r="E632" s="274"/>
      <c r="F632" s="274"/>
      <c r="G632" s="274"/>
      <c r="H632" s="274"/>
      <c r="J632" s="274"/>
      <c r="K632" s="274"/>
      <c r="L632" s="274"/>
      <c r="M632" s="274"/>
      <c r="N632" s="274"/>
      <c r="O632" s="274"/>
      <c r="P632" s="369"/>
      <c r="Q632" s="369"/>
    </row>
    <row r="633" spans="1:17">
      <c r="A633" s="274"/>
      <c r="B633" s="274"/>
      <c r="C633" s="274"/>
      <c r="D633" s="274"/>
      <c r="E633" s="274"/>
      <c r="F633" s="274"/>
      <c r="G633" s="274"/>
      <c r="H633" s="274"/>
      <c r="J633" s="274"/>
      <c r="K633" s="274"/>
      <c r="L633" s="274"/>
      <c r="M633" s="274"/>
      <c r="N633" s="274"/>
      <c r="O633" s="274"/>
      <c r="P633" s="369"/>
      <c r="Q633" s="369"/>
    </row>
    <row r="634" spans="1:17">
      <c r="A634" s="274"/>
      <c r="B634" s="274"/>
      <c r="C634" s="274"/>
      <c r="D634" s="274"/>
      <c r="E634" s="274"/>
      <c r="F634" s="274"/>
      <c r="G634" s="274"/>
      <c r="H634" s="274"/>
      <c r="J634" s="274"/>
      <c r="K634" s="274"/>
      <c r="L634" s="274"/>
      <c r="M634" s="274"/>
      <c r="N634" s="274"/>
      <c r="O634" s="274"/>
      <c r="P634" s="369"/>
      <c r="Q634" s="369"/>
    </row>
    <row r="635" spans="1:17">
      <c r="A635" s="274"/>
      <c r="B635" s="274"/>
      <c r="C635" s="274"/>
      <c r="D635" s="274"/>
      <c r="E635" s="274"/>
      <c r="F635" s="274"/>
      <c r="G635" s="274"/>
      <c r="H635" s="274"/>
      <c r="J635" s="274"/>
      <c r="K635" s="274"/>
      <c r="L635" s="274"/>
      <c r="M635" s="274"/>
      <c r="N635" s="274"/>
      <c r="O635" s="274"/>
      <c r="P635" s="369"/>
      <c r="Q635" s="369"/>
    </row>
    <row r="636" spans="1:17">
      <c r="A636" s="274"/>
      <c r="B636" s="274"/>
      <c r="C636" s="274"/>
      <c r="D636" s="274"/>
      <c r="E636" s="274"/>
      <c r="F636" s="274"/>
      <c r="G636" s="274"/>
      <c r="H636" s="274"/>
      <c r="J636" s="274"/>
      <c r="K636" s="274"/>
      <c r="L636" s="274"/>
      <c r="M636" s="274"/>
      <c r="N636" s="274"/>
      <c r="O636" s="274"/>
      <c r="P636" s="369"/>
      <c r="Q636" s="369"/>
    </row>
    <row r="637" spans="1:17">
      <c r="A637" s="274"/>
      <c r="B637" s="274"/>
      <c r="C637" s="274"/>
      <c r="D637" s="274"/>
      <c r="E637" s="274"/>
      <c r="F637" s="274"/>
      <c r="G637" s="274"/>
      <c r="H637" s="274"/>
      <c r="J637" s="274"/>
      <c r="K637" s="274"/>
      <c r="L637" s="274"/>
      <c r="M637" s="274"/>
      <c r="N637" s="274"/>
      <c r="O637" s="274"/>
      <c r="P637" s="369"/>
      <c r="Q637" s="369"/>
    </row>
    <row r="638" spans="1:17">
      <c r="A638" s="274"/>
      <c r="B638" s="274"/>
      <c r="C638" s="274"/>
      <c r="D638" s="274"/>
      <c r="E638" s="274"/>
      <c r="F638" s="274"/>
      <c r="G638" s="274"/>
      <c r="H638" s="274"/>
      <c r="J638" s="274"/>
      <c r="K638" s="274"/>
      <c r="L638" s="274"/>
      <c r="M638" s="274"/>
      <c r="N638" s="274"/>
      <c r="O638" s="274"/>
      <c r="P638" s="369"/>
      <c r="Q638" s="369"/>
    </row>
    <row r="639" spans="1:17">
      <c r="A639" s="274"/>
      <c r="B639" s="274"/>
      <c r="C639" s="274"/>
      <c r="D639" s="274"/>
      <c r="E639" s="274"/>
      <c r="F639" s="274"/>
      <c r="G639" s="274"/>
      <c r="H639" s="274"/>
      <c r="J639" s="274"/>
      <c r="K639" s="274"/>
      <c r="L639" s="274"/>
      <c r="M639" s="274"/>
      <c r="N639" s="274"/>
      <c r="O639" s="274"/>
      <c r="P639" s="369"/>
      <c r="Q639" s="369"/>
    </row>
    <row r="640" spans="1:17">
      <c r="A640" s="274"/>
      <c r="B640" s="274"/>
      <c r="C640" s="274"/>
      <c r="D640" s="274"/>
      <c r="E640" s="274"/>
      <c r="F640" s="274"/>
      <c r="G640" s="274"/>
      <c r="H640" s="274"/>
      <c r="J640" s="274"/>
      <c r="K640" s="274"/>
      <c r="L640" s="274"/>
      <c r="M640" s="274"/>
      <c r="N640" s="274"/>
      <c r="O640" s="274"/>
      <c r="P640" s="369"/>
      <c r="Q640" s="369"/>
    </row>
    <row r="641" spans="1:17">
      <c r="A641" s="274"/>
      <c r="B641" s="274"/>
      <c r="C641" s="274"/>
      <c r="D641" s="274"/>
      <c r="E641" s="274"/>
      <c r="F641" s="274"/>
      <c r="G641" s="274"/>
      <c r="H641" s="274"/>
      <c r="J641" s="274"/>
      <c r="K641" s="274"/>
      <c r="L641" s="274"/>
      <c r="M641" s="274"/>
      <c r="N641" s="274"/>
      <c r="O641" s="274"/>
      <c r="P641" s="369"/>
      <c r="Q641" s="369"/>
    </row>
    <row r="642" spans="1:17">
      <c r="A642" s="274"/>
      <c r="B642" s="274"/>
      <c r="C642" s="274"/>
      <c r="D642" s="274"/>
      <c r="E642" s="274"/>
      <c r="F642" s="274"/>
      <c r="G642" s="274"/>
      <c r="H642" s="274"/>
      <c r="J642" s="274"/>
      <c r="K642" s="274"/>
      <c r="L642" s="274"/>
      <c r="M642" s="274"/>
      <c r="N642" s="274"/>
      <c r="O642" s="274"/>
      <c r="P642" s="369"/>
      <c r="Q642" s="369"/>
    </row>
    <row r="643" spans="1:17">
      <c r="A643" s="274"/>
      <c r="B643" s="274"/>
      <c r="C643" s="274"/>
      <c r="D643" s="274"/>
      <c r="E643" s="274"/>
      <c r="F643" s="274"/>
      <c r="G643" s="274"/>
      <c r="H643" s="274"/>
      <c r="J643" s="274"/>
      <c r="K643" s="274"/>
      <c r="L643" s="274"/>
      <c r="M643" s="274"/>
      <c r="N643" s="274"/>
      <c r="O643" s="274"/>
      <c r="P643" s="369"/>
      <c r="Q643" s="369"/>
    </row>
    <row r="644" spans="1:17">
      <c r="A644" s="274"/>
      <c r="B644" s="274"/>
      <c r="C644" s="274"/>
      <c r="D644" s="274"/>
      <c r="E644" s="274"/>
      <c r="F644" s="274"/>
      <c r="G644" s="274"/>
      <c r="H644" s="274"/>
      <c r="J644" s="274"/>
      <c r="K644" s="274"/>
      <c r="L644" s="274"/>
      <c r="M644" s="274"/>
      <c r="N644" s="274"/>
      <c r="O644" s="274"/>
      <c r="P644" s="369"/>
      <c r="Q644" s="369"/>
    </row>
    <row r="645" spans="1:17">
      <c r="A645" s="274"/>
      <c r="B645" s="274"/>
      <c r="C645" s="274"/>
      <c r="D645" s="274"/>
      <c r="E645" s="274"/>
      <c r="F645" s="274"/>
      <c r="G645" s="274"/>
      <c r="H645" s="274"/>
      <c r="J645" s="274"/>
      <c r="K645" s="274"/>
      <c r="L645" s="274"/>
      <c r="M645" s="274"/>
      <c r="N645" s="274"/>
      <c r="O645" s="274"/>
      <c r="P645" s="369"/>
      <c r="Q645" s="369"/>
    </row>
    <row r="646" spans="1:17">
      <c r="A646" s="274"/>
      <c r="B646" s="274"/>
      <c r="C646" s="274"/>
      <c r="D646" s="274"/>
      <c r="E646" s="274"/>
      <c r="F646" s="274"/>
      <c r="G646" s="274"/>
      <c r="H646" s="274"/>
      <c r="J646" s="274"/>
      <c r="K646" s="274"/>
      <c r="L646" s="274"/>
      <c r="M646" s="274"/>
      <c r="N646" s="274"/>
      <c r="O646" s="274"/>
      <c r="P646" s="369"/>
      <c r="Q646" s="369"/>
    </row>
    <row r="647" spans="1:17">
      <c r="A647" s="274"/>
      <c r="B647" s="274"/>
      <c r="C647" s="274"/>
      <c r="D647" s="274"/>
      <c r="E647" s="274"/>
      <c r="F647" s="274"/>
      <c r="G647" s="274"/>
      <c r="H647" s="274"/>
      <c r="J647" s="274"/>
      <c r="K647" s="274"/>
      <c r="L647" s="274"/>
      <c r="M647" s="274"/>
      <c r="N647" s="274"/>
      <c r="O647" s="274"/>
      <c r="P647" s="369"/>
      <c r="Q647" s="369"/>
    </row>
    <row r="648" spans="1:17">
      <c r="A648" s="274"/>
      <c r="B648" s="274"/>
      <c r="C648" s="274"/>
      <c r="D648" s="274"/>
      <c r="E648" s="274"/>
      <c r="F648" s="274"/>
      <c r="G648" s="274"/>
      <c r="H648" s="274"/>
      <c r="J648" s="274"/>
      <c r="K648" s="274"/>
      <c r="L648" s="274"/>
      <c r="M648" s="274"/>
      <c r="N648" s="274"/>
      <c r="O648" s="274"/>
      <c r="P648" s="369"/>
      <c r="Q648" s="369"/>
    </row>
    <row r="649" spans="1:17">
      <c r="A649" s="274"/>
      <c r="B649" s="274"/>
      <c r="C649" s="274"/>
      <c r="D649" s="274"/>
      <c r="E649" s="274"/>
      <c r="F649" s="274"/>
      <c r="G649" s="274"/>
      <c r="H649" s="274"/>
      <c r="J649" s="274"/>
      <c r="K649" s="274"/>
      <c r="L649" s="274"/>
      <c r="M649" s="274"/>
      <c r="N649" s="274"/>
      <c r="O649" s="274"/>
      <c r="P649" s="369"/>
      <c r="Q649" s="369"/>
    </row>
    <row r="650" spans="1:17">
      <c r="A650" s="274"/>
      <c r="B650" s="274"/>
      <c r="C650" s="274"/>
      <c r="D650" s="274"/>
      <c r="E650" s="274"/>
      <c r="F650" s="274"/>
      <c r="G650" s="274"/>
      <c r="H650" s="274"/>
      <c r="J650" s="274"/>
      <c r="K650" s="274"/>
      <c r="L650" s="274"/>
      <c r="M650" s="274"/>
      <c r="N650" s="274"/>
      <c r="O650" s="274"/>
      <c r="P650" s="369"/>
      <c r="Q650" s="369"/>
    </row>
    <row r="651" spans="1:17">
      <c r="A651" s="274"/>
      <c r="B651" s="274"/>
      <c r="C651" s="274"/>
      <c r="D651" s="274"/>
      <c r="E651" s="274"/>
      <c r="F651" s="274"/>
      <c r="G651" s="274"/>
      <c r="H651" s="274"/>
      <c r="J651" s="274"/>
      <c r="K651" s="274"/>
      <c r="L651" s="274"/>
      <c r="M651" s="274"/>
      <c r="N651" s="274"/>
      <c r="O651" s="274"/>
      <c r="P651" s="369"/>
      <c r="Q651" s="369"/>
    </row>
    <row r="652" spans="1:17">
      <c r="A652" s="274"/>
      <c r="B652" s="274"/>
      <c r="C652" s="274"/>
      <c r="D652" s="274"/>
      <c r="E652" s="274"/>
      <c r="F652" s="274"/>
      <c r="G652" s="274"/>
      <c r="H652" s="274"/>
      <c r="J652" s="274"/>
      <c r="K652" s="274"/>
      <c r="L652" s="274"/>
      <c r="M652" s="274"/>
      <c r="N652" s="274"/>
      <c r="O652" s="274"/>
      <c r="P652" s="369"/>
      <c r="Q652" s="369"/>
    </row>
    <row r="653" spans="1:17">
      <c r="A653" s="274"/>
      <c r="B653" s="274"/>
      <c r="C653" s="274"/>
      <c r="D653" s="274"/>
      <c r="E653" s="274"/>
      <c r="F653" s="274"/>
      <c r="G653" s="274"/>
      <c r="H653" s="274"/>
      <c r="J653" s="274"/>
      <c r="K653" s="274"/>
      <c r="L653" s="274"/>
      <c r="M653" s="274"/>
      <c r="N653" s="274"/>
      <c r="O653" s="274"/>
      <c r="P653" s="369"/>
      <c r="Q653" s="369"/>
    </row>
    <row r="654" spans="1:17">
      <c r="A654" s="274"/>
      <c r="B654" s="274"/>
      <c r="C654" s="274"/>
      <c r="D654" s="274"/>
      <c r="E654" s="274"/>
      <c r="F654" s="274"/>
      <c r="G654" s="274"/>
      <c r="H654" s="274"/>
      <c r="J654" s="274"/>
      <c r="K654" s="274"/>
      <c r="L654" s="274"/>
      <c r="M654" s="274"/>
      <c r="N654" s="274"/>
      <c r="O654" s="274"/>
      <c r="P654" s="369"/>
      <c r="Q654" s="369"/>
    </row>
    <row r="655" spans="1:17">
      <c r="A655" s="274"/>
      <c r="B655" s="274"/>
      <c r="C655" s="274"/>
      <c r="D655" s="274"/>
      <c r="E655" s="274"/>
      <c r="F655" s="274"/>
      <c r="G655" s="274"/>
      <c r="H655" s="274"/>
      <c r="J655" s="274"/>
      <c r="K655" s="274"/>
      <c r="L655" s="274"/>
      <c r="M655" s="274"/>
      <c r="N655" s="274"/>
      <c r="O655" s="274"/>
      <c r="P655" s="369"/>
      <c r="Q655" s="369"/>
    </row>
    <row r="656" spans="1:17">
      <c r="A656" s="274"/>
      <c r="B656" s="274"/>
      <c r="C656" s="274"/>
      <c r="D656" s="274"/>
      <c r="E656" s="274"/>
      <c r="F656" s="274"/>
      <c r="G656" s="274"/>
      <c r="H656" s="274"/>
      <c r="J656" s="274"/>
      <c r="K656" s="274"/>
      <c r="L656" s="274"/>
      <c r="M656" s="274"/>
      <c r="N656" s="274"/>
      <c r="O656" s="274"/>
      <c r="P656" s="369"/>
      <c r="Q656" s="369"/>
    </row>
    <row r="657" spans="1:17">
      <c r="A657" s="274"/>
      <c r="B657" s="274"/>
      <c r="C657" s="274"/>
      <c r="D657" s="274"/>
      <c r="E657" s="274"/>
      <c r="F657" s="274"/>
      <c r="G657" s="274"/>
      <c r="H657" s="274"/>
      <c r="J657" s="274"/>
      <c r="K657" s="274"/>
      <c r="L657" s="274"/>
      <c r="M657" s="274"/>
      <c r="N657" s="274"/>
      <c r="O657" s="274"/>
      <c r="P657" s="369"/>
      <c r="Q657" s="369"/>
    </row>
    <row r="658" spans="1:17">
      <c r="A658" s="274"/>
      <c r="B658" s="274"/>
      <c r="C658" s="274"/>
      <c r="D658" s="274"/>
      <c r="E658" s="274"/>
      <c r="F658" s="274"/>
      <c r="G658" s="274"/>
      <c r="H658" s="274"/>
      <c r="J658" s="274"/>
      <c r="K658" s="274"/>
      <c r="L658" s="274"/>
      <c r="M658" s="274"/>
      <c r="N658" s="274"/>
      <c r="O658" s="274"/>
      <c r="P658" s="369"/>
      <c r="Q658" s="369"/>
    </row>
    <row r="659" spans="1:17">
      <c r="A659" s="274"/>
      <c r="B659" s="274"/>
      <c r="C659" s="274"/>
      <c r="D659" s="274"/>
      <c r="E659" s="274"/>
      <c r="F659" s="274"/>
      <c r="G659" s="274"/>
      <c r="H659" s="274"/>
      <c r="J659" s="274"/>
      <c r="K659" s="274"/>
      <c r="L659" s="274"/>
      <c r="M659" s="274"/>
      <c r="N659" s="274"/>
      <c r="O659" s="274"/>
      <c r="P659" s="369"/>
      <c r="Q659" s="369"/>
    </row>
    <row r="660" spans="1:17">
      <c r="A660" s="274"/>
      <c r="B660" s="274"/>
      <c r="C660" s="274"/>
      <c r="D660" s="274"/>
      <c r="E660" s="274"/>
      <c r="F660" s="274"/>
      <c r="G660" s="274"/>
      <c r="H660" s="274"/>
      <c r="J660" s="274"/>
      <c r="K660" s="274"/>
      <c r="L660" s="274"/>
      <c r="M660" s="274"/>
      <c r="N660" s="274"/>
      <c r="O660" s="274"/>
      <c r="P660" s="369"/>
      <c r="Q660" s="369"/>
    </row>
    <row r="661" spans="1:17">
      <c r="A661" s="274"/>
      <c r="B661" s="274"/>
      <c r="C661" s="274"/>
      <c r="D661" s="274"/>
      <c r="E661" s="274"/>
      <c r="F661" s="274"/>
      <c r="G661" s="274"/>
      <c r="H661" s="274"/>
      <c r="J661" s="274"/>
      <c r="K661" s="274"/>
      <c r="L661" s="274"/>
      <c r="M661" s="274"/>
      <c r="N661" s="274"/>
      <c r="O661" s="274"/>
      <c r="P661" s="369"/>
      <c r="Q661" s="369"/>
    </row>
    <row r="662" spans="1:17">
      <c r="A662" s="274"/>
      <c r="B662" s="274"/>
      <c r="C662" s="274"/>
      <c r="D662" s="274"/>
      <c r="E662" s="274"/>
      <c r="F662" s="274"/>
      <c r="G662" s="274"/>
      <c r="H662" s="274"/>
      <c r="J662" s="274"/>
      <c r="K662" s="274"/>
      <c r="L662" s="274"/>
      <c r="M662" s="274"/>
      <c r="N662" s="274"/>
      <c r="O662" s="274"/>
      <c r="P662" s="369"/>
      <c r="Q662" s="369"/>
    </row>
    <row r="663" spans="1:17">
      <c r="A663" s="274"/>
      <c r="B663" s="274"/>
      <c r="C663" s="274"/>
      <c r="D663" s="274"/>
      <c r="E663" s="274"/>
      <c r="F663" s="274"/>
      <c r="G663" s="274"/>
      <c r="H663" s="274"/>
      <c r="J663" s="274"/>
      <c r="K663" s="274"/>
      <c r="L663" s="274"/>
      <c r="M663" s="274"/>
      <c r="N663" s="274"/>
      <c r="O663" s="274"/>
      <c r="P663" s="369"/>
      <c r="Q663" s="369"/>
    </row>
    <row r="664" spans="1:17">
      <c r="A664" s="274"/>
      <c r="B664" s="274"/>
      <c r="C664" s="274"/>
      <c r="D664" s="274"/>
      <c r="E664" s="274"/>
      <c r="F664" s="274"/>
      <c r="G664" s="274"/>
      <c r="H664" s="274"/>
      <c r="J664" s="274"/>
      <c r="K664" s="274"/>
      <c r="L664" s="274"/>
      <c r="M664" s="274"/>
      <c r="N664" s="274"/>
      <c r="O664" s="274"/>
      <c r="P664" s="369"/>
      <c r="Q664" s="369"/>
    </row>
    <row r="665" spans="1:17">
      <c r="A665" s="274"/>
      <c r="B665" s="274"/>
      <c r="C665" s="274"/>
      <c r="D665" s="274"/>
      <c r="E665" s="274"/>
      <c r="F665" s="274"/>
      <c r="G665" s="274"/>
      <c r="H665" s="274"/>
      <c r="J665" s="274"/>
      <c r="K665" s="274"/>
      <c r="L665" s="274"/>
      <c r="M665" s="274"/>
      <c r="N665" s="274"/>
      <c r="O665" s="274"/>
      <c r="P665" s="369"/>
      <c r="Q665" s="369"/>
    </row>
    <row r="666" spans="1:17">
      <c r="A666" s="274"/>
      <c r="B666" s="274"/>
      <c r="C666" s="274"/>
      <c r="D666" s="274"/>
      <c r="E666" s="274"/>
      <c r="F666" s="274"/>
      <c r="G666" s="274"/>
      <c r="H666" s="274"/>
      <c r="J666" s="274"/>
      <c r="K666" s="274"/>
      <c r="L666" s="274"/>
      <c r="M666" s="274"/>
      <c r="N666" s="274"/>
      <c r="O666" s="274"/>
      <c r="P666" s="369"/>
      <c r="Q666" s="369"/>
    </row>
    <row r="667" spans="1:17">
      <c r="A667" s="274"/>
      <c r="B667" s="274"/>
      <c r="C667" s="274"/>
      <c r="D667" s="274"/>
      <c r="E667" s="274"/>
      <c r="F667" s="274"/>
      <c r="G667" s="274"/>
      <c r="H667" s="274"/>
      <c r="J667" s="274"/>
      <c r="K667" s="274"/>
      <c r="L667" s="274"/>
      <c r="M667" s="274"/>
      <c r="N667" s="274"/>
      <c r="O667" s="274"/>
      <c r="P667" s="369"/>
      <c r="Q667" s="369"/>
    </row>
    <row r="668" spans="1:17">
      <c r="A668" s="274"/>
      <c r="B668" s="274"/>
      <c r="C668" s="274"/>
      <c r="D668" s="274"/>
      <c r="E668" s="274"/>
      <c r="F668" s="274"/>
      <c r="G668" s="274"/>
      <c r="H668" s="274"/>
      <c r="J668" s="274"/>
      <c r="K668" s="274"/>
      <c r="L668" s="274"/>
      <c r="M668" s="274"/>
      <c r="N668" s="274"/>
      <c r="O668" s="274"/>
      <c r="P668" s="369"/>
      <c r="Q668" s="369"/>
    </row>
    <row r="669" spans="1:17">
      <c r="A669" s="274"/>
      <c r="B669" s="274"/>
      <c r="C669" s="274"/>
      <c r="D669" s="274"/>
      <c r="E669" s="274"/>
      <c r="F669" s="274"/>
      <c r="G669" s="274"/>
      <c r="H669" s="274"/>
      <c r="J669" s="274"/>
      <c r="K669" s="274"/>
      <c r="L669" s="274"/>
      <c r="M669" s="274"/>
      <c r="N669" s="274"/>
      <c r="O669" s="274"/>
      <c r="P669" s="369"/>
      <c r="Q669" s="369"/>
    </row>
    <row r="670" spans="1:17">
      <c r="A670" s="274"/>
      <c r="B670" s="274"/>
      <c r="C670" s="274"/>
      <c r="D670" s="274"/>
      <c r="E670" s="274"/>
      <c r="F670" s="274"/>
      <c r="G670" s="274"/>
      <c r="H670" s="274"/>
      <c r="J670" s="274"/>
      <c r="K670" s="274"/>
      <c r="L670" s="274"/>
      <c r="M670" s="274"/>
      <c r="N670" s="274"/>
      <c r="O670" s="274"/>
      <c r="P670" s="369"/>
      <c r="Q670" s="369"/>
    </row>
    <row r="671" spans="1:17">
      <c r="A671" s="274"/>
      <c r="B671" s="274"/>
      <c r="C671" s="274"/>
      <c r="D671" s="274"/>
      <c r="E671" s="274"/>
      <c r="F671" s="274"/>
      <c r="G671" s="274"/>
      <c r="H671" s="274"/>
      <c r="J671" s="274"/>
      <c r="K671" s="274"/>
      <c r="L671" s="274"/>
      <c r="M671" s="274"/>
      <c r="N671" s="274"/>
      <c r="O671" s="274"/>
      <c r="P671" s="369"/>
      <c r="Q671" s="369"/>
    </row>
    <row r="672" spans="1:17">
      <c r="A672" s="274"/>
      <c r="B672" s="274"/>
      <c r="C672" s="274"/>
      <c r="D672" s="274"/>
      <c r="E672" s="274"/>
      <c r="F672" s="274"/>
      <c r="G672" s="274"/>
      <c r="H672" s="274"/>
      <c r="J672" s="274"/>
      <c r="K672" s="274"/>
      <c r="L672" s="274"/>
      <c r="M672" s="274"/>
      <c r="N672" s="274"/>
      <c r="O672" s="274"/>
      <c r="P672" s="369"/>
      <c r="Q672" s="369"/>
    </row>
    <row r="673" spans="1:17">
      <c r="A673" s="274"/>
      <c r="B673" s="274"/>
      <c r="C673" s="274"/>
      <c r="D673" s="274"/>
      <c r="E673" s="274"/>
      <c r="F673" s="274"/>
      <c r="G673" s="274"/>
      <c r="H673" s="274"/>
      <c r="J673" s="274"/>
      <c r="K673" s="274"/>
      <c r="L673" s="274"/>
      <c r="M673" s="274"/>
      <c r="N673" s="274"/>
      <c r="O673" s="274"/>
      <c r="P673" s="369"/>
      <c r="Q673" s="369"/>
    </row>
    <row r="674" spans="1:17">
      <c r="A674" s="274"/>
      <c r="B674" s="274"/>
      <c r="C674" s="274"/>
      <c r="D674" s="274"/>
      <c r="E674" s="274"/>
      <c r="F674" s="274"/>
      <c r="G674" s="274"/>
      <c r="H674" s="274"/>
      <c r="J674" s="274"/>
      <c r="K674" s="274"/>
      <c r="L674" s="274"/>
      <c r="M674" s="274"/>
      <c r="N674" s="274"/>
      <c r="O674" s="274"/>
      <c r="P674" s="369"/>
      <c r="Q674" s="369"/>
    </row>
    <row r="675" spans="1:17">
      <c r="A675" s="274"/>
      <c r="B675" s="274"/>
      <c r="C675" s="274"/>
      <c r="D675" s="274"/>
      <c r="E675" s="274"/>
      <c r="F675" s="274"/>
      <c r="G675" s="274"/>
      <c r="H675" s="274"/>
      <c r="J675" s="274"/>
      <c r="K675" s="274"/>
      <c r="L675" s="274"/>
      <c r="M675" s="274"/>
      <c r="N675" s="274"/>
      <c r="O675" s="274"/>
      <c r="P675" s="369"/>
      <c r="Q675" s="369"/>
    </row>
    <row r="676" spans="1:17">
      <c r="A676" s="274"/>
      <c r="B676" s="274"/>
      <c r="C676" s="274"/>
      <c r="D676" s="274"/>
      <c r="E676" s="274"/>
      <c r="F676" s="274"/>
      <c r="G676" s="274"/>
      <c r="H676" s="274"/>
      <c r="J676" s="274"/>
      <c r="K676" s="274"/>
      <c r="L676" s="274"/>
      <c r="M676" s="274"/>
      <c r="N676" s="274"/>
      <c r="O676" s="274"/>
      <c r="P676" s="369"/>
      <c r="Q676" s="369"/>
    </row>
    <row r="677" spans="1:17">
      <c r="A677" s="274"/>
      <c r="B677" s="274"/>
      <c r="C677" s="274"/>
      <c r="D677" s="274"/>
      <c r="E677" s="274"/>
      <c r="F677" s="274"/>
      <c r="G677" s="274"/>
      <c r="H677" s="274"/>
      <c r="J677" s="274"/>
      <c r="K677" s="274"/>
      <c r="L677" s="274"/>
      <c r="M677" s="274"/>
      <c r="N677" s="274"/>
      <c r="O677" s="274"/>
      <c r="P677" s="369"/>
      <c r="Q677" s="369"/>
    </row>
    <row r="678" spans="1:17">
      <c r="A678" s="274"/>
      <c r="B678" s="274"/>
      <c r="C678" s="274"/>
      <c r="D678" s="274"/>
      <c r="E678" s="274"/>
      <c r="F678" s="274"/>
      <c r="G678" s="274"/>
      <c r="H678" s="274"/>
      <c r="J678" s="274"/>
      <c r="K678" s="274"/>
      <c r="L678" s="274"/>
      <c r="M678" s="274"/>
      <c r="N678" s="274"/>
      <c r="O678" s="274"/>
      <c r="P678" s="369"/>
      <c r="Q678" s="369"/>
    </row>
    <row r="679" spans="1:17">
      <c r="A679" s="274"/>
      <c r="B679" s="274"/>
      <c r="C679" s="274"/>
      <c r="D679" s="274"/>
      <c r="E679" s="274"/>
      <c r="F679" s="274"/>
      <c r="G679" s="274"/>
      <c r="H679" s="274"/>
      <c r="J679" s="274"/>
      <c r="K679" s="274"/>
      <c r="L679" s="274"/>
      <c r="M679" s="274"/>
      <c r="N679" s="274"/>
      <c r="O679" s="274"/>
      <c r="P679" s="369"/>
      <c r="Q679" s="369"/>
    </row>
    <row r="680" spans="1:17">
      <c r="A680" s="274"/>
      <c r="B680" s="274"/>
      <c r="C680" s="274"/>
      <c r="D680" s="274"/>
      <c r="E680" s="274"/>
      <c r="F680" s="274"/>
      <c r="G680" s="274"/>
      <c r="H680" s="274"/>
      <c r="J680" s="274"/>
      <c r="K680" s="274"/>
      <c r="L680" s="274"/>
      <c r="M680" s="274"/>
      <c r="N680" s="274"/>
      <c r="O680" s="274"/>
      <c r="P680" s="369"/>
      <c r="Q680" s="369"/>
    </row>
    <row r="681" spans="1:17">
      <c r="A681" s="274"/>
      <c r="B681" s="274"/>
      <c r="C681" s="274"/>
      <c r="D681" s="274"/>
      <c r="E681" s="274"/>
      <c r="F681" s="274"/>
      <c r="G681" s="274"/>
      <c r="H681" s="274"/>
      <c r="J681" s="274"/>
      <c r="K681" s="274"/>
      <c r="L681" s="274"/>
      <c r="M681" s="274"/>
      <c r="N681" s="274"/>
      <c r="O681" s="274"/>
      <c r="P681" s="369"/>
      <c r="Q681" s="369"/>
    </row>
    <row r="682" spans="1:17">
      <c r="A682" s="274"/>
      <c r="B682" s="274"/>
      <c r="C682" s="274"/>
      <c r="D682" s="274"/>
      <c r="E682" s="274"/>
      <c r="F682" s="274"/>
      <c r="G682" s="274"/>
      <c r="H682" s="274"/>
      <c r="J682" s="274"/>
      <c r="K682" s="274"/>
      <c r="L682" s="274"/>
      <c r="M682" s="274"/>
      <c r="N682" s="274"/>
      <c r="O682" s="274"/>
      <c r="P682" s="369"/>
      <c r="Q682" s="369"/>
    </row>
    <row r="683" spans="1:17">
      <c r="A683" s="274"/>
      <c r="B683" s="274"/>
      <c r="C683" s="274"/>
      <c r="D683" s="274"/>
      <c r="E683" s="274"/>
      <c r="F683" s="274"/>
      <c r="G683" s="274"/>
      <c r="H683" s="274"/>
      <c r="J683" s="274"/>
      <c r="K683" s="274"/>
      <c r="L683" s="274"/>
      <c r="M683" s="274"/>
      <c r="N683" s="274"/>
      <c r="O683" s="274"/>
      <c r="P683" s="369"/>
      <c r="Q683" s="369"/>
    </row>
    <row r="684" spans="1:17">
      <c r="A684" s="274"/>
      <c r="B684" s="274"/>
      <c r="C684" s="274"/>
      <c r="D684" s="274"/>
      <c r="E684" s="274"/>
      <c r="F684" s="274"/>
      <c r="G684" s="274"/>
      <c r="H684" s="274"/>
      <c r="J684" s="274"/>
      <c r="K684" s="274"/>
      <c r="L684" s="274"/>
      <c r="M684" s="274"/>
      <c r="N684" s="274"/>
      <c r="O684" s="274"/>
      <c r="P684" s="369"/>
      <c r="Q684" s="369"/>
    </row>
    <row r="685" spans="1:17">
      <c r="A685" s="274"/>
      <c r="B685" s="274"/>
      <c r="C685" s="274"/>
      <c r="D685" s="274"/>
      <c r="E685" s="274"/>
      <c r="F685" s="274"/>
      <c r="G685" s="274"/>
      <c r="H685" s="274"/>
      <c r="J685" s="274"/>
      <c r="K685" s="274"/>
      <c r="L685" s="274"/>
      <c r="M685" s="274"/>
      <c r="N685" s="274"/>
      <c r="O685" s="274"/>
      <c r="P685" s="369"/>
      <c r="Q685" s="369"/>
    </row>
    <row r="686" spans="1:17">
      <c r="A686" s="274"/>
      <c r="B686" s="274"/>
      <c r="C686" s="274"/>
      <c r="D686" s="274"/>
      <c r="E686" s="274"/>
      <c r="F686" s="274"/>
      <c r="G686" s="274"/>
      <c r="H686" s="274"/>
      <c r="J686" s="274"/>
      <c r="K686" s="274"/>
      <c r="L686" s="274"/>
      <c r="M686" s="274"/>
      <c r="N686" s="274"/>
      <c r="O686" s="274"/>
      <c r="P686" s="369"/>
      <c r="Q686" s="369"/>
    </row>
    <row r="687" spans="1:17">
      <c r="A687" s="274"/>
      <c r="B687" s="274"/>
      <c r="C687" s="274"/>
      <c r="D687" s="274"/>
      <c r="E687" s="274"/>
      <c r="F687" s="274"/>
      <c r="G687" s="274"/>
      <c r="H687" s="274"/>
      <c r="J687" s="274"/>
      <c r="K687" s="274"/>
      <c r="L687" s="274"/>
      <c r="M687" s="274"/>
      <c r="N687" s="274"/>
      <c r="O687" s="274"/>
      <c r="P687" s="369"/>
      <c r="Q687" s="369"/>
    </row>
    <row r="688" spans="1:17">
      <c r="A688" s="274"/>
      <c r="B688" s="274"/>
      <c r="C688" s="274"/>
      <c r="D688" s="274"/>
      <c r="E688" s="274"/>
      <c r="F688" s="274"/>
      <c r="G688" s="274"/>
      <c r="H688" s="274"/>
      <c r="J688" s="274"/>
      <c r="K688" s="274"/>
      <c r="L688" s="274"/>
      <c r="M688" s="274"/>
      <c r="N688" s="274"/>
      <c r="O688" s="274"/>
      <c r="P688" s="369"/>
      <c r="Q688" s="369"/>
    </row>
    <row r="689" spans="1:17">
      <c r="A689" s="274"/>
      <c r="B689" s="274"/>
      <c r="C689" s="274"/>
      <c r="D689" s="274"/>
      <c r="E689" s="274"/>
      <c r="F689" s="274"/>
      <c r="G689" s="274"/>
      <c r="H689" s="274"/>
      <c r="J689" s="274"/>
      <c r="K689" s="274"/>
      <c r="L689" s="274"/>
      <c r="M689" s="274"/>
      <c r="N689" s="274"/>
      <c r="O689" s="274"/>
      <c r="P689" s="369"/>
      <c r="Q689" s="369"/>
    </row>
    <row r="690" spans="1:17">
      <c r="A690" s="274"/>
      <c r="B690" s="274"/>
      <c r="C690" s="274"/>
      <c r="D690" s="274"/>
      <c r="E690" s="274"/>
      <c r="F690" s="274"/>
      <c r="G690" s="274"/>
      <c r="H690" s="274"/>
      <c r="J690" s="274"/>
      <c r="K690" s="274"/>
      <c r="L690" s="274"/>
      <c r="M690" s="274"/>
      <c r="N690" s="274"/>
      <c r="O690" s="274"/>
      <c r="P690" s="369"/>
      <c r="Q690" s="369"/>
    </row>
    <row r="691" spans="1:17">
      <c r="A691" s="274"/>
      <c r="B691" s="274"/>
      <c r="C691" s="274"/>
      <c r="D691" s="274"/>
      <c r="E691" s="274"/>
      <c r="F691" s="274"/>
      <c r="G691" s="274"/>
      <c r="H691" s="274"/>
      <c r="J691" s="274"/>
      <c r="K691" s="274"/>
      <c r="L691" s="274"/>
      <c r="M691" s="274"/>
      <c r="N691" s="274"/>
      <c r="O691" s="274"/>
      <c r="P691" s="369"/>
      <c r="Q691" s="369"/>
    </row>
    <row r="692" spans="1:17">
      <c r="A692" s="274"/>
      <c r="B692" s="274"/>
      <c r="C692" s="274"/>
      <c r="D692" s="274"/>
      <c r="E692" s="274"/>
      <c r="F692" s="274"/>
      <c r="G692" s="274"/>
      <c r="H692" s="274"/>
      <c r="J692" s="274"/>
      <c r="K692" s="274"/>
      <c r="L692" s="274"/>
      <c r="M692" s="274"/>
      <c r="N692" s="274"/>
      <c r="O692" s="274"/>
      <c r="P692" s="369"/>
      <c r="Q692" s="369"/>
    </row>
    <row r="693" spans="1:17">
      <c r="A693" s="274"/>
      <c r="B693" s="274"/>
      <c r="C693" s="274"/>
      <c r="D693" s="274"/>
      <c r="E693" s="274"/>
      <c r="F693" s="274"/>
      <c r="G693" s="274"/>
      <c r="H693" s="274"/>
      <c r="J693" s="274"/>
      <c r="K693" s="274"/>
      <c r="L693" s="274"/>
      <c r="M693" s="274"/>
      <c r="N693" s="274"/>
      <c r="O693" s="274"/>
      <c r="P693" s="369"/>
      <c r="Q693" s="369"/>
    </row>
    <row r="694" spans="1:17">
      <c r="A694" s="274"/>
      <c r="B694" s="274"/>
      <c r="C694" s="274"/>
      <c r="D694" s="274"/>
      <c r="E694" s="274"/>
      <c r="F694" s="274"/>
      <c r="G694" s="274"/>
      <c r="H694" s="274"/>
      <c r="J694" s="274"/>
      <c r="K694" s="274"/>
      <c r="L694" s="274"/>
      <c r="M694" s="274"/>
      <c r="N694" s="274"/>
      <c r="O694" s="274"/>
      <c r="P694" s="369"/>
      <c r="Q694" s="369"/>
    </row>
    <row r="695" spans="1:17">
      <c r="A695" s="274"/>
      <c r="B695" s="274"/>
      <c r="C695" s="274"/>
      <c r="D695" s="274"/>
      <c r="E695" s="274"/>
      <c r="F695" s="274"/>
      <c r="G695" s="274"/>
      <c r="H695" s="274"/>
      <c r="J695" s="274"/>
      <c r="K695" s="274"/>
      <c r="L695" s="274"/>
      <c r="M695" s="274"/>
      <c r="N695" s="274"/>
      <c r="O695" s="274"/>
      <c r="P695" s="369"/>
      <c r="Q695" s="369"/>
    </row>
    <row r="696" spans="1:17">
      <c r="A696" s="274"/>
      <c r="B696" s="274"/>
      <c r="C696" s="274"/>
      <c r="D696" s="274"/>
      <c r="E696" s="274"/>
      <c r="F696" s="274"/>
      <c r="G696" s="274"/>
      <c r="H696" s="274"/>
      <c r="J696" s="274"/>
      <c r="K696" s="274"/>
      <c r="L696" s="274"/>
      <c r="M696" s="274"/>
      <c r="N696" s="274"/>
      <c r="O696" s="274"/>
      <c r="P696" s="369"/>
      <c r="Q696" s="369"/>
    </row>
    <row r="697" spans="1:17">
      <c r="A697" s="274"/>
      <c r="B697" s="274"/>
      <c r="C697" s="274"/>
      <c r="D697" s="274"/>
      <c r="E697" s="274"/>
      <c r="F697" s="274"/>
      <c r="G697" s="274"/>
      <c r="H697" s="274"/>
      <c r="J697" s="274"/>
      <c r="K697" s="274"/>
      <c r="L697" s="274"/>
      <c r="M697" s="274"/>
      <c r="N697" s="274"/>
      <c r="O697" s="274"/>
      <c r="P697" s="369"/>
      <c r="Q697" s="369"/>
    </row>
    <row r="698" spans="1:17">
      <c r="A698" s="274"/>
      <c r="B698" s="274"/>
      <c r="C698" s="274"/>
      <c r="D698" s="274"/>
      <c r="E698" s="274"/>
      <c r="F698" s="274"/>
      <c r="G698" s="274"/>
      <c r="H698" s="274"/>
      <c r="J698" s="274"/>
      <c r="K698" s="274"/>
      <c r="L698" s="274"/>
      <c r="M698" s="274"/>
      <c r="N698" s="274"/>
      <c r="O698" s="274"/>
      <c r="P698" s="369"/>
      <c r="Q698" s="369"/>
    </row>
    <row r="699" spans="1:17">
      <c r="A699" s="274"/>
      <c r="B699" s="274"/>
      <c r="C699" s="274"/>
      <c r="D699" s="274"/>
      <c r="E699" s="274"/>
      <c r="F699" s="274"/>
      <c r="G699" s="274"/>
      <c r="H699" s="274"/>
      <c r="J699" s="274"/>
      <c r="K699" s="274"/>
      <c r="L699" s="274"/>
      <c r="M699" s="274"/>
      <c r="N699" s="274"/>
      <c r="O699" s="274"/>
      <c r="P699" s="369"/>
      <c r="Q699" s="369"/>
    </row>
    <row r="700" spans="1:17">
      <c r="A700" s="274"/>
      <c r="B700" s="274"/>
      <c r="C700" s="274"/>
      <c r="D700" s="274"/>
      <c r="E700" s="274"/>
      <c r="F700" s="274"/>
      <c r="G700" s="274"/>
      <c r="H700" s="274"/>
      <c r="J700" s="274"/>
      <c r="K700" s="274"/>
      <c r="L700" s="274"/>
      <c r="M700" s="274"/>
      <c r="N700" s="274"/>
      <c r="O700" s="274"/>
      <c r="P700" s="369"/>
      <c r="Q700" s="369"/>
    </row>
    <row r="701" spans="1:17">
      <c r="A701" s="274"/>
      <c r="B701" s="274"/>
      <c r="C701" s="274"/>
      <c r="D701" s="274"/>
      <c r="E701" s="274"/>
      <c r="F701" s="274"/>
      <c r="G701" s="274"/>
      <c r="H701" s="274"/>
      <c r="J701" s="274"/>
      <c r="K701" s="274"/>
      <c r="L701" s="274"/>
      <c r="M701" s="274"/>
      <c r="N701" s="274"/>
      <c r="O701" s="274"/>
      <c r="P701" s="369"/>
      <c r="Q701" s="369"/>
    </row>
    <row r="702" spans="1:17">
      <c r="A702" s="274"/>
      <c r="B702" s="274"/>
      <c r="C702" s="274"/>
      <c r="D702" s="274"/>
      <c r="E702" s="274"/>
      <c r="F702" s="274"/>
      <c r="G702" s="274"/>
      <c r="H702" s="274"/>
      <c r="J702" s="274"/>
      <c r="K702" s="274"/>
      <c r="L702" s="274"/>
      <c r="M702" s="274"/>
      <c r="N702" s="274"/>
      <c r="O702" s="274"/>
      <c r="P702" s="369"/>
      <c r="Q702" s="369"/>
    </row>
    <row r="703" spans="1:17">
      <c r="A703" s="274"/>
      <c r="B703" s="274"/>
      <c r="C703" s="274"/>
      <c r="D703" s="274"/>
      <c r="E703" s="274"/>
      <c r="F703" s="274"/>
      <c r="G703" s="274"/>
      <c r="H703" s="274"/>
      <c r="J703" s="274"/>
      <c r="K703" s="274"/>
      <c r="L703" s="274"/>
      <c r="M703" s="274"/>
      <c r="N703" s="274"/>
      <c r="O703" s="274"/>
      <c r="P703" s="369"/>
      <c r="Q703" s="369"/>
    </row>
    <row r="704" spans="1:17">
      <c r="A704" s="274"/>
      <c r="B704" s="274"/>
      <c r="C704" s="274"/>
      <c r="D704" s="274"/>
      <c r="E704" s="274"/>
      <c r="F704" s="274"/>
      <c r="G704" s="274"/>
      <c r="H704" s="274"/>
      <c r="J704" s="274"/>
      <c r="K704" s="274"/>
      <c r="L704" s="274"/>
      <c r="M704" s="274"/>
      <c r="N704" s="274"/>
      <c r="O704" s="274"/>
      <c r="P704" s="369"/>
      <c r="Q704" s="369"/>
    </row>
    <row r="705" spans="1:17">
      <c r="A705" s="274"/>
      <c r="B705" s="274"/>
      <c r="C705" s="274"/>
      <c r="D705" s="274"/>
      <c r="E705" s="274"/>
      <c r="F705" s="274"/>
      <c r="G705" s="274"/>
      <c r="H705" s="274"/>
      <c r="J705" s="274"/>
      <c r="K705" s="274"/>
      <c r="L705" s="274"/>
      <c r="M705" s="274"/>
      <c r="N705" s="274"/>
      <c r="O705" s="274"/>
      <c r="P705" s="369"/>
      <c r="Q705" s="369"/>
    </row>
    <row r="706" spans="1:17">
      <c r="A706" s="274"/>
      <c r="B706" s="274"/>
      <c r="C706" s="274"/>
      <c r="D706" s="274"/>
      <c r="E706" s="274"/>
      <c r="F706" s="274"/>
      <c r="G706" s="274"/>
      <c r="H706" s="274"/>
      <c r="J706" s="274"/>
      <c r="K706" s="274"/>
      <c r="L706" s="274"/>
      <c r="M706" s="274"/>
      <c r="N706" s="274"/>
      <c r="O706" s="274"/>
      <c r="P706" s="369"/>
      <c r="Q706" s="369"/>
    </row>
    <row r="707" spans="1:17">
      <c r="A707" s="274"/>
      <c r="B707" s="274"/>
      <c r="C707" s="274"/>
      <c r="D707" s="274"/>
      <c r="E707" s="274"/>
      <c r="F707" s="274"/>
      <c r="G707" s="274"/>
      <c r="H707" s="274"/>
      <c r="J707" s="274"/>
      <c r="K707" s="274"/>
      <c r="L707" s="274"/>
      <c r="M707" s="274"/>
      <c r="N707" s="274"/>
      <c r="O707" s="274"/>
      <c r="P707" s="369"/>
      <c r="Q707" s="369"/>
    </row>
    <row r="708" spans="1:17">
      <c r="A708" s="274"/>
      <c r="B708" s="274"/>
      <c r="C708" s="274"/>
      <c r="D708" s="274"/>
      <c r="E708" s="274"/>
      <c r="F708" s="274"/>
      <c r="G708" s="274"/>
      <c r="H708" s="274"/>
      <c r="J708" s="274"/>
      <c r="K708" s="274"/>
      <c r="L708" s="274"/>
      <c r="M708" s="274"/>
      <c r="N708" s="274"/>
      <c r="O708" s="274"/>
      <c r="P708" s="369"/>
      <c r="Q708" s="369"/>
    </row>
    <row r="709" spans="1:17">
      <c r="A709" s="274"/>
      <c r="B709" s="274"/>
      <c r="C709" s="274"/>
      <c r="D709" s="274"/>
      <c r="E709" s="274"/>
      <c r="F709" s="274"/>
      <c r="G709" s="274"/>
      <c r="H709" s="274"/>
      <c r="J709" s="274"/>
      <c r="K709" s="274"/>
      <c r="L709" s="274"/>
      <c r="M709" s="274"/>
      <c r="N709" s="274"/>
      <c r="O709" s="274"/>
      <c r="P709" s="369"/>
      <c r="Q709" s="369"/>
    </row>
    <row r="710" spans="1:17">
      <c r="A710" s="274"/>
      <c r="B710" s="274"/>
      <c r="C710" s="274"/>
      <c r="D710" s="274"/>
      <c r="E710" s="274"/>
      <c r="F710" s="274"/>
      <c r="G710" s="274"/>
      <c r="H710" s="274"/>
      <c r="J710" s="274"/>
      <c r="K710" s="274"/>
      <c r="L710" s="274"/>
      <c r="M710" s="274"/>
      <c r="N710" s="274"/>
      <c r="O710" s="274"/>
      <c r="P710" s="369"/>
      <c r="Q710" s="369"/>
    </row>
    <row r="711" spans="1:17">
      <c r="A711" s="274"/>
      <c r="B711" s="274"/>
      <c r="C711" s="274"/>
      <c r="D711" s="274"/>
      <c r="E711" s="274"/>
      <c r="F711" s="274"/>
      <c r="G711" s="274"/>
      <c r="H711" s="274"/>
      <c r="J711" s="274"/>
      <c r="K711" s="274"/>
      <c r="L711" s="274"/>
      <c r="M711" s="274"/>
      <c r="N711" s="274"/>
      <c r="O711" s="274"/>
      <c r="P711" s="369"/>
      <c r="Q711" s="369"/>
    </row>
    <row r="712" spans="1:17">
      <c r="A712" s="274"/>
      <c r="B712" s="274"/>
      <c r="C712" s="274"/>
      <c r="D712" s="274"/>
      <c r="E712" s="274"/>
      <c r="F712" s="274"/>
      <c r="G712" s="274"/>
      <c r="H712" s="274"/>
      <c r="J712" s="274"/>
      <c r="K712" s="274"/>
      <c r="L712" s="274"/>
      <c r="M712" s="274"/>
      <c r="N712" s="274"/>
      <c r="O712" s="274"/>
      <c r="P712" s="369"/>
      <c r="Q712" s="369"/>
    </row>
    <row r="713" spans="1:17">
      <c r="A713" s="274"/>
      <c r="B713" s="274"/>
      <c r="C713" s="274"/>
      <c r="D713" s="274"/>
      <c r="E713" s="274"/>
      <c r="F713" s="274"/>
      <c r="G713" s="274"/>
      <c r="H713" s="274"/>
      <c r="J713" s="274"/>
      <c r="K713" s="274"/>
      <c r="L713" s="274"/>
      <c r="M713" s="274"/>
      <c r="N713" s="274"/>
      <c r="O713" s="274"/>
      <c r="P713" s="369"/>
      <c r="Q713" s="369"/>
    </row>
    <row r="714" spans="1:17">
      <c r="A714" s="274"/>
      <c r="B714" s="274"/>
      <c r="C714" s="274"/>
      <c r="D714" s="274"/>
      <c r="E714" s="274"/>
      <c r="F714" s="274"/>
      <c r="G714" s="274"/>
      <c r="H714" s="274"/>
      <c r="J714" s="274"/>
      <c r="K714" s="274"/>
      <c r="L714" s="274"/>
      <c r="M714" s="274"/>
      <c r="N714" s="274"/>
      <c r="O714" s="274"/>
      <c r="P714" s="369"/>
      <c r="Q714" s="369"/>
    </row>
    <row r="715" spans="1:17">
      <c r="A715" s="274"/>
      <c r="B715" s="274"/>
      <c r="C715" s="274"/>
      <c r="D715" s="274"/>
      <c r="E715" s="274"/>
      <c r="F715" s="274"/>
      <c r="G715" s="274"/>
      <c r="H715" s="274"/>
      <c r="J715" s="274"/>
      <c r="K715" s="274"/>
      <c r="L715" s="274"/>
      <c r="M715" s="274"/>
      <c r="N715" s="274"/>
      <c r="O715" s="274"/>
      <c r="P715" s="369"/>
      <c r="Q715" s="369"/>
    </row>
    <row r="716" spans="1:17">
      <c r="A716" s="274"/>
      <c r="B716" s="274"/>
      <c r="C716" s="274"/>
      <c r="D716" s="274"/>
      <c r="E716" s="274"/>
      <c r="F716" s="274"/>
      <c r="G716" s="274"/>
      <c r="H716" s="274"/>
      <c r="J716" s="274"/>
      <c r="K716" s="274"/>
      <c r="L716" s="274"/>
      <c r="M716" s="274"/>
      <c r="N716" s="274"/>
      <c r="O716" s="274"/>
      <c r="P716" s="369"/>
      <c r="Q716" s="369"/>
    </row>
    <row r="717" spans="1:17">
      <c r="A717" s="274"/>
      <c r="B717" s="274"/>
      <c r="C717" s="274"/>
      <c r="D717" s="274"/>
      <c r="E717" s="274"/>
      <c r="F717" s="274"/>
      <c r="G717" s="274"/>
      <c r="H717" s="274"/>
      <c r="J717" s="274"/>
      <c r="K717" s="274"/>
      <c r="L717" s="274"/>
      <c r="M717" s="274"/>
      <c r="N717" s="274"/>
      <c r="O717" s="274"/>
      <c r="P717" s="369"/>
      <c r="Q717" s="369"/>
    </row>
    <row r="718" spans="1:17">
      <c r="A718" s="274"/>
      <c r="B718" s="274"/>
      <c r="C718" s="274"/>
      <c r="D718" s="274"/>
      <c r="E718" s="274"/>
      <c r="F718" s="274"/>
      <c r="G718" s="274"/>
      <c r="H718" s="274"/>
      <c r="J718" s="274"/>
      <c r="K718" s="274"/>
      <c r="L718" s="274"/>
      <c r="M718" s="274"/>
      <c r="N718" s="274"/>
      <c r="O718" s="274"/>
      <c r="P718" s="369"/>
      <c r="Q718" s="369"/>
    </row>
    <row r="719" spans="1:17">
      <c r="A719" s="274"/>
      <c r="B719" s="274"/>
      <c r="C719" s="274"/>
      <c r="D719" s="274"/>
      <c r="E719" s="274"/>
      <c r="F719" s="274"/>
      <c r="G719" s="274"/>
      <c r="H719" s="274"/>
      <c r="J719" s="274"/>
      <c r="K719" s="274"/>
      <c r="L719" s="274"/>
      <c r="M719" s="274"/>
      <c r="N719" s="274"/>
      <c r="O719" s="274"/>
      <c r="P719" s="369"/>
      <c r="Q719" s="369"/>
    </row>
    <row r="720" spans="1:17">
      <c r="A720" s="274"/>
      <c r="B720" s="274"/>
      <c r="C720" s="274"/>
      <c r="D720" s="274"/>
      <c r="E720" s="274"/>
      <c r="F720" s="274"/>
      <c r="G720" s="274"/>
      <c r="H720" s="274"/>
      <c r="J720" s="274"/>
      <c r="K720" s="274"/>
      <c r="L720" s="274"/>
      <c r="M720" s="274"/>
      <c r="N720" s="274"/>
      <c r="O720" s="274"/>
      <c r="P720" s="369"/>
      <c r="Q720" s="369"/>
    </row>
    <row r="721" spans="1:17">
      <c r="A721" s="274"/>
      <c r="B721" s="274"/>
      <c r="C721" s="274"/>
      <c r="D721" s="274"/>
      <c r="E721" s="274"/>
      <c r="F721" s="274"/>
      <c r="G721" s="274"/>
      <c r="H721" s="274"/>
      <c r="J721" s="274"/>
      <c r="K721" s="274"/>
      <c r="L721" s="274"/>
      <c r="M721" s="274"/>
      <c r="N721" s="274"/>
      <c r="O721" s="274"/>
      <c r="P721" s="369"/>
      <c r="Q721" s="369"/>
    </row>
    <row r="722" spans="1:17">
      <c r="A722" s="274"/>
      <c r="B722" s="274"/>
      <c r="C722" s="274"/>
      <c r="D722" s="274"/>
      <c r="E722" s="274"/>
      <c r="F722" s="274"/>
      <c r="G722" s="274"/>
      <c r="H722" s="274"/>
      <c r="J722" s="274"/>
      <c r="K722" s="274"/>
      <c r="L722" s="274"/>
      <c r="M722" s="274"/>
      <c r="N722" s="274"/>
      <c r="O722" s="274"/>
      <c r="P722" s="369"/>
      <c r="Q722" s="369"/>
    </row>
    <row r="723" spans="1:17">
      <c r="A723" s="274"/>
      <c r="B723" s="274"/>
      <c r="C723" s="274"/>
      <c r="D723" s="274"/>
      <c r="E723" s="274"/>
      <c r="F723" s="274"/>
      <c r="G723" s="274"/>
      <c r="H723" s="274"/>
      <c r="J723" s="274"/>
      <c r="K723" s="274"/>
      <c r="L723" s="274"/>
      <c r="M723" s="274"/>
      <c r="N723" s="274"/>
      <c r="O723" s="274"/>
      <c r="P723" s="369"/>
      <c r="Q723" s="369"/>
    </row>
    <row r="724" spans="1:17">
      <c r="A724" s="274"/>
      <c r="B724" s="274"/>
      <c r="C724" s="274"/>
      <c r="D724" s="274"/>
      <c r="E724" s="274"/>
      <c r="F724" s="274"/>
      <c r="G724" s="274"/>
      <c r="H724" s="274"/>
      <c r="J724" s="274"/>
      <c r="K724" s="274"/>
      <c r="L724" s="274"/>
      <c r="M724" s="274"/>
      <c r="N724" s="274"/>
      <c r="O724" s="274"/>
      <c r="P724" s="369"/>
      <c r="Q724" s="369"/>
    </row>
    <row r="725" spans="1:17">
      <c r="A725" s="274"/>
      <c r="B725" s="274"/>
      <c r="C725" s="274"/>
      <c r="D725" s="274"/>
      <c r="E725" s="274"/>
      <c r="F725" s="274"/>
      <c r="G725" s="274"/>
      <c r="H725" s="274"/>
      <c r="J725" s="274"/>
      <c r="K725" s="274"/>
      <c r="L725" s="274"/>
      <c r="M725" s="274"/>
      <c r="N725" s="274"/>
      <c r="O725" s="274"/>
      <c r="P725" s="369"/>
      <c r="Q725" s="369"/>
    </row>
    <row r="726" spans="1:17">
      <c r="A726" s="274"/>
      <c r="B726" s="274"/>
      <c r="C726" s="274"/>
      <c r="D726" s="274"/>
      <c r="E726" s="274"/>
      <c r="F726" s="274"/>
      <c r="G726" s="274"/>
      <c r="H726" s="274"/>
      <c r="J726" s="274"/>
      <c r="K726" s="274"/>
      <c r="L726" s="274"/>
      <c r="M726" s="274"/>
      <c r="N726" s="274"/>
      <c r="O726" s="274"/>
      <c r="P726" s="369"/>
      <c r="Q726" s="369"/>
    </row>
    <row r="727" spans="1:17">
      <c r="A727" s="274"/>
      <c r="B727" s="274"/>
      <c r="C727" s="274"/>
      <c r="D727" s="274"/>
      <c r="E727" s="274"/>
      <c r="F727" s="274"/>
      <c r="G727" s="274"/>
      <c r="H727" s="274"/>
      <c r="J727" s="274"/>
      <c r="K727" s="274"/>
      <c r="L727" s="274"/>
      <c r="M727" s="274"/>
      <c r="N727" s="274"/>
      <c r="O727" s="274"/>
      <c r="P727" s="369"/>
      <c r="Q727" s="369"/>
    </row>
    <row r="728" spans="1:17">
      <c r="A728" s="274"/>
      <c r="B728" s="274"/>
      <c r="C728" s="274"/>
      <c r="D728" s="274"/>
      <c r="E728" s="274"/>
      <c r="F728" s="274"/>
      <c r="G728" s="274"/>
      <c r="H728" s="274"/>
      <c r="J728" s="274"/>
      <c r="K728" s="274"/>
      <c r="L728" s="274"/>
      <c r="M728" s="274"/>
      <c r="N728" s="274"/>
      <c r="O728" s="274"/>
      <c r="P728" s="369"/>
      <c r="Q728" s="369"/>
    </row>
    <row r="729" spans="1:17">
      <c r="A729" s="274"/>
      <c r="B729" s="274"/>
      <c r="C729" s="274"/>
      <c r="D729" s="274"/>
      <c r="E729" s="274"/>
      <c r="F729" s="274"/>
      <c r="G729" s="274"/>
      <c r="H729" s="274"/>
      <c r="J729" s="274"/>
      <c r="K729" s="274"/>
      <c r="L729" s="274"/>
      <c r="M729" s="274"/>
      <c r="N729" s="274"/>
      <c r="O729" s="274"/>
      <c r="P729" s="369"/>
      <c r="Q729" s="369"/>
    </row>
    <row r="730" spans="1:17">
      <c r="A730" s="274"/>
      <c r="B730" s="274"/>
      <c r="C730" s="274"/>
      <c r="D730" s="274"/>
      <c r="E730" s="274"/>
      <c r="F730" s="274"/>
      <c r="G730" s="274"/>
      <c r="H730" s="274"/>
      <c r="J730" s="274"/>
      <c r="K730" s="274"/>
      <c r="L730" s="274"/>
      <c r="M730" s="274"/>
      <c r="N730" s="274"/>
      <c r="O730" s="274"/>
      <c r="P730" s="369"/>
      <c r="Q730" s="369"/>
    </row>
    <row r="731" spans="1:17">
      <c r="A731" s="274"/>
      <c r="B731" s="274"/>
      <c r="C731" s="274"/>
      <c r="D731" s="274"/>
      <c r="E731" s="274"/>
      <c r="F731" s="274"/>
      <c r="G731" s="274"/>
      <c r="H731" s="274"/>
      <c r="J731" s="274"/>
      <c r="K731" s="274"/>
      <c r="L731" s="274"/>
      <c r="M731" s="274"/>
      <c r="N731" s="274"/>
      <c r="O731" s="274"/>
      <c r="P731" s="369"/>
      <c r="Q731" s="369"/>
    </row>
    <row r="732" spans="1:17">
      <c r="A732" s="274"/>
      <c r="B732" s="274"/>
      <c r="C732" s="274"/>
      <c r="D732" s="274"/>
      <c r="E732" s="274"/>
      <c r="F732" s="274"/>
      <c r="G732" s="274"/>
      <c r="H732" s="274"/>
      <c r="J732" s="274"/>
      <c r="K732" s="274"/>
      <c r="L732" s="274"/>
      <c r="M732" s="274"/>
      <c r="N732" s="274"/>
      <c r="O732" s="274"/>
      <c r="P732" s="369"/>
      <c r="Q732" s="369"/>
    </row>
    <row r="733" spans="1:17">
      <c r="A733" s="274"/>
      <c r="B733" s="274"/>
      <c r="C733" s="274"/>
      <c r="D733" s="274"/>
      <c r="E733" s="274"/>
      <c r="F733" s="274"/>
      <c r="G733" s="274"/>
      <c r="H733" s="274"/>
      <c r="J733" s="274"/>
      <c r="K733" s="274"/>
      <c r="L733" s="274"/>
      <c r="M733" s="274"/>
      <c r="N733" s="274"/>
      <c r="O733" s="274"/>
      <c r="P733" s="369"/>
      <c r="Q733" s="369"/>
    </row>
    <row r="734" spans="1:17">
      <c r="A734" s="274"/>
      <c r="B734" s="274"/>
      <c r="C734" s="274"/>
      <c r="D734" s="274"/>
      <c r="E734" s="274"/>
      <c r="F734" s="274"/>
      <c r="G734" s="274"/>
      <c r="H734" s="274"/>
      <c r="J734" s="274"/>
      <c r="K734" s="274"/>
      <c r="L734" s="274"/>
      <c r="M734" s="274"/>
      <c r="N734" s="274"/>
      <c r="O734" s="274"/>
      <c r="P734" s="369"/>
      <c r="Q734" s="369"/>
    </row>
    <row r="735" spans="1:17">
      <c r="A735" s="274"/>
      <c r="B735" s="274"/>
      <c r="C735" s="274"/>
      <c r="D735" s="274"/>
      <c r="E735" s="274"/>
      <c r="F735" s="274"/>
      <c r="G735" s="274"/>
      <c r="H735" s="274"/>
      <c r="J735" s="274"/>
      <c r="K735" s="274"/>
      <c r="L735" s="274"/>
      <c r="M735" s="274"/>
      <c r="N735" s="274"/>
      <c r="O735" s="274"/>
      <c r="P735" s="369"/>
      <c r="Q735" s="369"/>
    </row>
    <row r="736" spans="1:17">
      <c r="A736" s="274"/>
      <c r="B736" s="274"/>
      <c r="C736" s="274"/>
      <c r="D736" s="274"/>
      <c r="E736" s="274"/>
      <c r="F736" s="274"/>
      <c r="G736" s="274"/>
      <c r="H736" s="274"/>
      <c r="J736" s="274"/>
      <c r="K736" s="274"/>
      <c r="L736" s="274"/>
      <c r="M736" s="274"/>
      <c r="N736" s="274"/>
      <c r="O736" s="274"/>
      <c r="P736" s="369"/>
      <c r="Q736" s="369"/>
    </row>
    <row r="737" spans="1:17">
      <c r="A737" s="274"/>
      <c r="B737" s="274"/>
      <c r="C737" s="274"/>
      <c r="D737" s="274"/>
      <c r="E737" s="274"/>
      <c r="F737" s="274"/>
      <c r="G737" s="274"/>
      <c r="H737" s="274"/>
      <c r="J737" s="274"/>
      <c r="K737" s="274"/>
      <c r="L737" s="274"/>
      <c r="M737" s="274"/>
      <c r="N737" s="274"/>
      <c r="O737" s="274"/>
      <c r="P737" s="369"/>
      <c r="Q737" s="369"/>
    </row>
    <row r="738" spans="1:17">
      <c r="A738" s="274"/>
      <c r="B738" s="274"/>
      <c r="C738" s="274"/>
      <c r="D738" s="274"/>
      <c r="E738" s="274"/>
      <c r="F738" s="274"/>
      <c r="G738" s="274"/>
      <c r="H738" s="274"/>
      <c r="J738" s="274"/>
      <c r="K738" s="274"/>
      <c r="L738" s="274"/>
      <c r="M738" s="274"/>
      <c r="N738" s="274"/>
      <c r="O738" s="274"/>
      <c r="P738" s="369"/>
      <c r="Q738" s="369"/>
    </row>
    <row r="739" spans="1:17">
      <c r="A739" s="274"/>
      <c r="B739" s="274"/>
      <c r="C739" s="274"/>
      <c r="D739" s="274"/>
      <c r="E739" s="274"/>
      <c r="F739" s="274"/>
      <c r="G739" s="274"/>
      <c r="H739" s="274"/>
      <c r="J739" s="274"/>
      <c r="K739" s="274"/>
      <c r="L739" s="274"/>
      <c r="M739" s="274"/>
      <c r="N739" s="274"/>
      <c r="O739" s="274"/>
      <c r="P739" s="369"/>
      <c r="Q739" s="369"/>
    </row>
    <row r="740" spans="1:17">
      <c r="A740" s="274"/>
      <c r="B740" s="274"/>
      <c r="C740" s="274"/>
      <c r="D740" s="274"/>
      <c r="E740" s="274"/>
      <c r="F740" s="274"/>
      <c r="G740" s="274"/>
      <c r="H740" s="274"/>
      <c r="J740" s="274"/>
      <c r="K740" s="274"/>
      <c r="L740" s="274"/>
      <c r="M740" s="274"/>
      <c r="N740" s="274"/>
      <c r="O740" s="274"/>
      <c r="P740" s="369"/>
      <c r="Q740" s="369"/>
    </row>
    <row r="741" spans="1:17">
      <c r="A741" s="274"/>
      <c r="B741" s="274"/>
      <c r="C741" s="274"/>
      <c r="D741" s="274"/>
      <c r="E741" s="274"/>
      <c r="F741" s="274"/>
      <c r="G741" s="274"/>
      <c r="H741" s="274"/>
      <c r="J741" s="274"/>
      <c r="K741" s="274"/>
      <c r="L741" s="274"/>
      <c r="M741" s="274"/>
      <c r="N741" s="274"/>
      <c r="O741" s="274"/>
      <c r="P741" s="369"/>
      <c r="Q741" s="369"/>
    </row>
    <row r="742" spans="1:17">
      <c r="A742" s="274"/>
      <c r="B742" s="274"/>
      <c r="C742" s="274"/>
      <c r="D742" s="274"/>
      <c r="E742" s="274"/>
      <c r="F742" s="274"/>
      <c r="G742" s="274"/>
      <c r="H742" s="274"/>
      <c r="J742" s="274"/>
      <c r="K742" s="274"/>
      <c r="L742" s="274"/>
      <c r="M742" s="274"/>
      <c r="N742" s="274"/>
      <c r="O742" s="274"/>
      <c r="P742" s="369"/>
      <c r="Q742" s="369"/>
    </row>
    <row r="743" spans="1:17">
      <c r="A743" s="274"/>
      <c r="B743" s="274"/>
      <c r="C743" s="274"/>
      <c r="D743" s="274"/>
      <c r="E743" s="274"/>
      <c r="F743" s="274"/>
      <c r="G743" s="274"/>
      <c r="H743" s="274"/>
      <c r="J743" s="274"/>
      <c r="K743" s="274"/>
      <c r="L743" s="274"/>
      <c r="M743" s="274"/>
      <c r="N743" s="274"/>
      <c r="O743" s="274"/>
      <c r="P743" s="369"/>
      <c r="Q743" s="369"/>
    </row>
    <row r="744" spans="1:17">
      <c r="A744" s="274"/>
      <c r="B744" s="274"/>
      <c r="C744" s="274"/>
      <c r="D744" s="274"/>
      <c r="E744" s="274"/>
      <c r="F744" s="274"/>
      <c r="G744" s="274"/>
      <c r="H744" s="274"/>
      <c r="J744" s="274"/>
      <c r="K744" s="274"/>
      <c r="L744" s="274"/>
      <c r="M744" s="274"/>
      <c r="N744" s="274"/>
      <c r="O744" s="274"/>
      <c r="P744" s="369"/>
      <c r="Q744" s="369"/>
    </row>
    <row r="745" spans="1:17">
      <c r="A745" s="274"/>
      <c r="B745" s="274"/>
      <c r="C745" s="274"/>
      <c r="D745" s="274"/>
      <c r="E745" s="274"/>
      <c r="F745" s="274"/>
      <c r="G745" s="274"/>
      <c r="H745" s="274"/>
      <c r="J745" s="274"/>
      <c r="K745" s="274"/>
      <c r="L745" s="274"/>
      <c r="M745" s="274"/>
      <c r="N745" s="274"/>
      <c r="O745" s="274"/>
      <c r="P745" s="369"/>
      <c r="Q745" s="369"/>
    </row>
    <row r="746" spans="1:17">
      <c r="A746" s="274"/>
      <c r="B746" s="274"/>
      <c r="C746" s="274"/>
      <c r="D746" s="274"/>
      <c r="E746" s="274"/>
      <c r="F746" s="274"/>
      <c r="G746" s="274"/>
      <c r="H746" s="274"/>
      <c r="J746" s="274"/>
      <c r="K746" s="274"/>
      <c r="L746" s="274"/>
      <c r="M746" s="274"/>
      <c r="N746" s="274"/>
      <c r="O746" s="274"/>
      <c r="P746" s="369"/>
      <c r="Q746" s="369"/>
    </row>
    <row r="747" spans="1:17">
      <c r="A747" s="274"/>
      <c r="B747" s="274"/>
      <c r="C747" s="274"/>
      <c r="D747" s="274"/>
      <c r="E747" s="274"/>
      <c r="F747" s="274"/>
      <c r="G747" s="274"/>
      <c r="H747" s="274"/>
      <c r="J747" s="274"/>
      <c r="K747" s="274"/>
      <c r="L747" s="274"/>
      <c r="M747" s="274"/>
      <c r="N747" s="274"/>
      <c r="O747" s="274"/>
      <c r="P747" s="369"/>
      <c r="Q747" s="369"/>
    </row>
    <row r="748" spans="1:17">
      <c r="A748" s="274"/>
      <c r="B748" s="274"/>
      <c r="C748" s="274"/>
      <c r="D748" s="274"/>
      <c r="E748" s="274"/>
      <c r="F748" s="274"/>
      <c r="G748" s="274"/>
      <c r="H748" s="274"/>
      <c r="J748" s="274"/>
      <c r="K748" s="274"/>
      <c r="L748" s="274"/>
      <c r="M748" s="274"/>
      <c r="N748" s="274"/>
      <c r="O748" s="274"/>
      <c r="P748" s="369"/>
      <c r="Q748" s="369"/>
    </row>
    <row r="749" spans="1:17">
      <c r="A749" s="274"/>
      <c r="B749" s="274"/>
      <c r="C749" s="274"/>
      <c r="D749" s="274"/>
      <c r="E749" s="274"/>
      <c r="F749" s="274"/>
      <c r="G749" s="274"/>
      <c r="H749" s="274"/>
      <c r="J749" s="274"/>
      <c r="K749" s="274"/>
      <c r="L749" s="274"/>
      <c r="M749" s="274"/>
      <c r="N749" s="274"/>
      <c r="O749" s="274"/>
      <c r="P749" s="369"/>
      <c r="Q749" s="369"/>
    </row>
    <row r="750" spans="1:17">
      <c r="A750" s="274"/>
      <c r="B750" s="274"/>
      <c r="C750" s="274"/>
      <c r="D750" s="274"/>
      <c r="E750" s="274"/>
      <c r="F750" s="274"/>
      <c r="G750" s="274"/>
      <c r="H750" s="274"/>
      <c r="J750" s="274"/>
      <c r="K750" s="274"/>
      <c r="L750" s="274"/>
      <c r="M750" s="274"/>
      <c r="N750" s="274"/>
      <c r="O750" s="274"/>
      <c r="P750" s="369"/>
      <c r="Q750" s="369"/>
    </row>
    <row r="751" spans="1:17">
      <c r="A751" s="274"/>
      <c r="B751" s="274"/>
      <c r="C751" s="274"/>
      <c r="D751" s="274"/>
      <c r="E751" s="274"/>
      <c r="F751" s="274"/>
      <c r="G751" s="274"/>
      <c r="H751" s="274"/>
      <c r="J751" s="274"/>
      <c r="K751" s="274"/>
      <c r="L751" s="274"/>
      <c r="M751" s="274"/>
      <c r="N751" s="274"/>
      <c r="O751" s="274"/>
      <c r="P751" s="369"/>
      <c r="Q751" s="369"/>
    </row>
    <row r="752" spans="1:17">
      <c r="A752" s="274"/>
      <c r="B752" s="274"/>
      <c r="C752" s="274"/>
      <c r="D752" s="274"/>
      <c r="E752" s="274"/>
      <c r="F752" s="274"/>
      <c r="G752" s="274"/>
      <c r="H752" s="274"/>
      <c r="J752" s="274"/>
      <c r="K752" s="274"/>
      <c r="L752" s="274"/>
      <c r="M752" s="274"/>
      <c r="N752" s="274"/>
      <c r="O752" s="274"/>
      <c r="P752" s="369"/>
      <c r="Q752" s="369"/>
    </row>
    <row r="753" spans="1:17">
      <c r="A753" s="274"/>
      <c r="B753" s="274"/>
      <c r="C753" s="274"/>
      <c r="D753" s="274"/>
      <c r="E753" s="274"/>
      <c r="F753" s="274"/>
      <c r="G753" s="274"/>
      <c r="H753" s="274"/>
      <c r="J753" s="274"/>
      <c r="K753" s="274"/>
      <c r="L753" s="274"/>
      <c r="M753" s="274"/>
      <c r="N753" s="274"/>
      <c r="O753" s="274"/>
      <c r="P753" s="369"/>
      <c r="Q753" s="369"/>
    </row>
    <row r="754" spans="1:17">
      <c r="A754" s="274"/>
      <c r="B754" s="274"/>
      <c r="C754" s="274"/>
      <c r="D754" s="274"/>
      <c r="E754" s="274"/>
      <c r="F754" s="274"/>
      <c r="G754" s="274"/>
      <c r="H754" s="274"/>
      <c r="J754" s="274"/>
      <c r="K754" s="274"/>
      <c r="L754" s="274"/>
      <c r="M754" s="274"/>
      <c r="N754" s="274"/>
      <c r="O754" s="274"/>
      <c r="P754" s="369"/>
      <c r="Q754" s="369"/>
    </row>
    <row r="755" spans="1:17">
      <c r="A755" s="274"/>
      <c r="B755" s="274"/>
      <c r="C755" s="274"/>
      <c r="D755" s="274"/>
      <c r="E755" s="274"/>
      <c r="F755" s="274"/>
      <c r="G755" s="274"/>
      <c r="H755" s="274"/>
      <c r="J755" s="274"/>
      <c r="K755" s="274"/>
      <c r="L755" s="274"/>
      <c r="M755" s="274"/>
      <c r="N755" s="274"/>
      <c r="O755" s="274"/>
      <c r="P755" s="369"/>
      <c r="Q755" s="369"/>
    </row>
    <row r="756" spans="1:17">
      <c r="A756" s="274"/>
      <c r="B756" s="274"/>
      <c r="C756" s="274"/>
      <c r="D756" s="274"/>
      <c r="E756" s="274"/>
      <c r="F756" s="274"/>
      <c r="G756" s="274"/>
      <c r="H756" s="274"/>
      <c r="J756" s="274"/>
      <c r="K756" s="274"/>
      <c r="L756" s="274"/>
      <c r="M756" s="274"/>
      <c r="N756" s="274"/>
      <c r="O756" s="274"/>
      <c r="P756" s="369"/>
      <c r="Q756" s="369"/>
    </row>
    <row r="757" spans="1:17">
      <c r="A757" s="274"/>
      <c r="B757" s="274"/>
      <c r="C757" s="274"/>
      <c r="D757" s="274"/>
      <c r="E757" s="274"/>
      <c r="F757" s="274"/>
      <c r="G757" s="274"/>
      <c r="H757" s="274"/>
      <c r="J757" s="274"/>
      <c r="K757" s="274"/>
      <c r="L757" s="274"/>
      <c r="M757" s="274"/>
      <c r="N757" s="274"/>
      <c r="O757" s="274"/>
      <c r="P757" s="369"/>
      <c r="Q757" s="369"/>
    </row>
    <row r="758" spans="1:17">
      <c r="A758" s="274"/>
      <c r="B758" s="274"/>
      <c r="C758" s="274"/>
      <c r="D758" s="274"/>
      <c r="E758" s="274"/>
      <c r="F758" s="274"/>
      <c r="G758" s="274"/>
      <c r="H758" s="274"/>
      <c r="J758" s="274"/>
      <c r="K758" s="274"/>
      <c r="L758" s="274"/>
      <c r="M758" s="274"/>
      <c r="N758" s="274"/>
      <c r="O758" s="274"/>
      <c r="P758" s="369"/>
      <c r="Q758" s="369"/>
    </row>
    <row r="759" spans="1:17">
      <c r="A759" s="274"/>
      <c r="B759" s="274"/>
      <c r="C759" s="274"/>
      <c r="D759" s="274"/>
      <c r="E759" s="274"/>
      <c r="F759" s="274"/>
      <c r="G759" s="274"/>
      <c r="H759" s="274"/>
      <c r="J759" s="274"/>
      <c r="K759" s="274"/>
      <c r="L759" s="274"/>
      <c r="M759" s="274"/>
      <c r="N759" s="274"/>
      <c r="O759" s="274"/>
      <c r="P759" s="369"/>
      <c r="Q759" s="369"/>
    </row>
    <row r="760" spans="1:17">
      <c r="A760" s="274"/>
      <c r="B760" s="274"/>
      <c r="C760" s="274"/>
      <c r="D760" s="274"/>
      <c r="E760" s="274"/>
      <c r="F760" s="274"/>
      <c r="G760" s="274"/>
      <c r="H760" s="274"/>
      <c r="J760" s="274"/>
      <c r="K760" s="274"/>
      <c r="L760" s="274"/>
      <c r="M760" s="274"/>
      <c r="N760" s="274"/>
      <c r="O760" s="274"/>
      <c r="P760" s="369"/>
      <c r="Q760" s="369"/>
    </row>
    <row r="761" spans="1:17">
      <c r="A761" s="274"/>
      <c r="B761" s="274"/>
      <c r="C761" s="274"/>
      <c r="D761" s="274"/>
      <c r="E761" s="274"/>
      <c r="F761" s="274"/>
      <c r="G761" s="274"/>
      <c r="H761" s="274"/>
      <c r="J761" s="274"/>
      <c r="K761" s="274"/>
      <c r="L761" s="274"/>
      <c r="M761" s="274"/>
      <c r="N761" s="274"/>
      <c r="O761" s="274"/>
      <c r="P761" s="369"/>
      <c r="Q761" s="369"/>
    </row>
    <row r="762" spans="1:17">
      <c r="A762" s="274"/>
      <c r="B762" s="274"/>
      <c r="C762" s="274"/>
      <c r="D762" s="274"/>
      <c r="E762" s="274"/>
      <c r="F762" s="274"/>
      <c r="G762" s="274"/>
      <c r="H762" s="274"/>
      <c r="J762" s="274"/>
      <c r="K762" s="274"/>
      <c r="L762" s="274"/>
      <c r="M762" s="274"/>
      <c r="N762" s="274"/>
      <c r="O762" s="274"/>
      <c r="P762" s="369"/>
      <c r="Q762" s="369"/>
    </row>
    <row r="763" spans="1:17">
      <c r="A763" s="274"/>
      <c r="B763" s="274"/>
      <c r="C763" s="274"/>
      <c r="D763" s="274"/>
      <c r="E763" s="274"/>
      <c r="F763" s="274"/>
      <c r="G763" s="274"/>
      <c r="H763" s="274"/>
      <c r="J763" s="274"/>
      <c r="K763" s="274"/>
      <c r="L763" s="274"/>
      <c r="M763" s="274"/>
      <c r="N763" s="274"/>
      <c r="O763" s="274"/>
      <c r="P763" s="369"/>
      <c r="Q763" s="369"/>
    </row>
    <row r="764" spans="1:17">
      <c r="A764" s="274"/>
      <c r="B764" s="274"/>
      <c r="C764" s="274"/>
      <c r="D764" s="274"/>
      <c r="E764" s="274"/>
      <c r="F764" s="274"/>
      <c r="G764" s="274"/>
      <c r="H764" s="274"/>
      <c r="J764" s="274"/>
      <c r="K764" s="274"/>
      <c r="L764" s="274"/>
      <c r="M764" s="274"/>
      <c r="N764" s="274"/>
      <c r="O764" s="274"/>
      <c r="P764" s="369"/>
      <c r="Q764" s="369"/>
    </row>
    <row r="765" spans="1:17">
      <c r="A765" s="274"/>
      <c r="B765" s="274"/>
      <c r="C765" s="274"/>
      <c r="D765" s="274"/>
      <c r="E765" s="274"/>
      <c r="F765" s="274"/>
      <c r="G765" s="274"/>
      <c r="H765" s="274"/>
      <c r="J765" s="274"/>
      <c r="K765" s="274"/>
      <c r="L765" s="274"/>
      <c r="M765" s="274"/>
      <c r="N765" s="274"/>
      <c r="O765" s="274"/>
      <c r="P765" s="369"/>
      <c r="Q765" s="369"/>
    </row>
    <row r="766" spans="1:17">
      <c r="A766" s="274"/>
      <c r="B766" s="274"/>
      <c r="C766" s="274"/>
      <c r="D766" s="274"/>
      <c r="E766" s="274"/>
      <c r="F766" s="274"/>
      <c r="G766" s="274"/>
      <c r="H766" s="274"/>
      <c r="J766" s="274"/>
      <c r="K766" s="274"/>
      <c r="L766" s="274"/>
      <c r="M766" s="274"/>
      <c r="N766" s="274"/>
      <c r="O766" s="274"/>
      <c r="P766" s="369"/>
      <c r="Q766" s="369"/>
    </row>
    <row r="767" spans="1:17">
      <c r="A767" s="274"/>
      <c r="B767" s="274"/>
      <c r="C767" s="274"/>
      <c r="D767" s="274"/>
      <c r="E767" s="274"/>
      <c r="F767" s="274"/>
      <c r="G767" s="274"/>
      <c r="H767" s="274"/>
      <c r="J767" s="274"/>
      <c r="K767" s="274"/>
      <c r="L767" s="274"/>
      <c r="M767" s="274"/>
      <c r="N767" s="274"/>
      <c r="O767" s="274"/>
      <c r="P767" s="369"/>
      <c r="Q767" s="369"/>
    </row>
    <row r="768" spans="1:17">
      <c r="A768" s="274"/>
      <c r="B768" s="274"/>
      <c r="C768" s="274"/>
      <c r="D768" s="274"/>
      <c r="E768" s="274"/>
      <c r="F768" s="274"/>
      <c r="G768" s="274"/>
      <c r="H768" s="274"/>
      <c r="J768" s="274"/>
      <c r="K768" s="274"/>
      <c r="L768" s="274"/>
      <c r="M768" s="274"/>
      <c r="N768" s="274"/>
      <c r="O768" s="274"/>
      <c r="P768" s="369"/>
      <c r="Q768" s="369"/>
    </row>
    <row r="769" spans="1:17">
      <c r="A769" s="274"/>
      <c r="B769" s="274"/>
      <c r="C769" s="274"/>
      <c r="D769" s="274"/>
      <c r="E769" s="274"/>
      <c r="F769" s="274"/>
      <c r="G769" s="274"/>
      <c r="H769" s="274"/>
      <c r="J769" s="274"/>
      <c r="K769" s="274"/>
      <c r="L769" s="274"/>
      <c r="M769" s="274"/>
      <c r="N769" s="274"/>
      <c r="O769" s="274"/>
      <c r="P769" s="369"/>
      <c r="Q769" s="369"/>
    </row>
    <row r="770" spans="1:17">
      <c r="A770" s="274"/>
      <c r="B770" s="274"/>
      <c r="C770" s="274"/>
      <c r="D770" s="274"/>
      <c r="E770" s="274"/>
      <c r="F770" s="274"/>
      <c r="G770" s="274"/>
      <c r="H770" s="274"/>
      <c r="J770" s="274"/>
      <c r="K770" s="274"/>
      <c r="L770" s="274"/>
      <c r="M770" s="274"/>
      <c r="N770" s="274"/>
      <c r="O770" s="274"/>
      <c r="P770" s="369"/>
      <c r="Q770" s="369"/>
    </row>
    <row r="771" spans="1:17">
      <c r="A771" s="274"/>
      <c r="B771" s="274"/>
      <c r="C771" s="274"/>
      <c r="D771" s="274"/>
      <c r="E771" s="274"/>
      <c r="F771" s="274"/>
      <c r="G771" s="274"/>
      <c r="H771" s="274"/>
      <c r="J771" s="274"/>
      <c r="K771" s="274"/>
      <c r="L771" s="274"/>
      <c r="M771" s="274"/>
      <c r="N771" s="274"/>
      <c r="O771" s="274"/>
      <c r="P771" s="369"/>
      <c r="Q771" s="369"/>
    </row>
    <row r="772" spans="1:17">
      <c r="A772" s="274"/>
      <c r="B772" s="274"/>
      <c r="C772" s="274"/>
      <c r="D772" s="274"/>
      <c r="E772" s="274"/>
      <c r="F772" s="274"/>
      <c r="G772" s="274"/>
      <c r="H772" s="274"/>
      <c r="J772" s="274"/>
      <c r="K772" s="274"/>
      <c r="L772" s="274"/>
      <c r="M772" s="274"/>
      <c r="N772" s="274"/>
      <c r="O772" s="274"/>
      <c r="P772" s="369"/>
      <c r="Q772" s="369"/>
    </row>
    <row r="773" spans="1:17">
      <c r="A773" s="274"/>
      <c r="B773" s="274"/>
      <c r="C773" s="274"/>
      <c r="D773" s="274"/>
      <c r="E773" s="274"/>
      <c r="F773" s="274"/>
      <c r="G773" s="274"/>
      <c r="H773" s="274"/>
      <c r="J773" s="274"/>
      <c r="K773" s="274"/>
      <c r="L773" s="274"/>
      <c r="M773" s="274"/>
      <c r="N773" s="274"/>
      <c r="O773" s="274"/>
      <c r="P773" s="369"/>
      <c r="Q773" s="369"/>
    </row>
    <row r="774" spans="1:17">
      <c r="A774" s="274"/>
      <c r="B774" s="274"/>
      <c r="C774" s="274"/>
      <c r="D774" s="274"/>
      <c r="E774" s="274"/>
      <c r="F774" s="274"/>
      <c r="G774" s="274"/>
      <c r="H774" s="274"/>
      <c r="J774" s="274"/>
      <c r="K774" s="274"/>
      <c r="L774" s="274"/>
      <c r="M774" s="274"/>
      <c r="N774" s="274"/>
      <c r="O774" s="274"/>
      <c r="P774" s="369"/>
      <c r="Q774" s="369"/>
    </row>
    <row r="775" spans="1:17">
      <c r="A775" s="274"/>
      <c r="B775" s="274"/>
      <c r="C775" s="274"/>
      <c r="D775" s="274"/>
      <c r="E775" s="274"/>
      <c r="F775" s="274"/>
      <c r="G775" s="274"/>
      <c r="H775" s="274"/>
      <c r="J775" s="274"/>
      <c r="K775" s="274"/>
      <c r="L775" s="274"/>
      <c r="M775" s="274"/>
      <c r="N775" s="274"/>
      <c r="O775" s="274"/>
      <c r="P775" s="369"/>
      <c r="Q775" s="369"/>
    </row>
    <row r="776" spans="1:17">
      <c r="A776" s="274"/>
      <c r="B776" s="274"/>
      <c r="C776" s="274"/>
      <c r="D776" s="274"/>
      <c r="E776" s="274"/>
      <c r="F776" s="274"/>
      <c r="G776" s="274"/>
      <c r="H776" s="274"/>
      <c r="J776" s="274"/>
      <c r="K776" s="274"/>
      <c r="L776" s="274"/>
      <c r="M776" s="274"/>
      <c r="N776" s="274"/>
      <c r="O776" s="274"/>
      <c r="P776" s="369"/>
      <c r="Q776" s="369"/>
    </row>
    <row r="777" spans="1:17">
      <c r="A777" s="274"/>
      <c r="B777" s="274"/>
      <c r="C777" s="274"/>
      <c r="D777" s="274"/>
      <c r="E777" s="274"/>
      <c r="F777" s="274"/>
      <c r="G777" s="274"/>
      <c r="H777" s="274"/>
      <c r="J777" s="274"/>
      <c r="K777" s="274"/>
      <c r="L777" s="274"/>
      <c r="M777" s="274"/>
      <c r="N777" s="274"/>
      <c r="O777" s="274"/>
      <c r="P777" s="369"/>
      <c r="Q777" s="369"/>
    </row>
    <row r="778" spans="1:17">
      <c r="A778" s="274"/>
      <c r="B778" s="274"/>
      <c r="C778" s="274"/>
      <c r="D778" s="274"/>
      <c r="E778" s="274"/>
      <c r="F778" s="274"/>
      <c r="G778" s="274"/>
      <c r="H778" s="274"/>
      <c r="J778" s="274"/>
      <c r="K778" s="274"/>
      <c r="L778" s="274"/>
      <c r="M778" s="274"/>
      <c r="N778" s="274"/>
      <c r="O778" s="274"/>
      <c r="P778" s="369"/>
      <c r="Q778" s="369"/>
    </row>
    <row r="779" spans="1:17">
      <c r="A779" s="274"/>
      <c r="B779" s="274"/>
      <c r="C779" s="274"/>
      <c r="D779" s="274"/>
      <c r="E779" s="274"/>
      <c r="F779" s="274"/>
      <c r="G779" s="274"/>
      <c r="H779" s="274"/>
      <c r="J779" s="274"/>
      <c r="K779" s="274"/>
      <c r="L779" s="274"/>
      <c r="M779" s="274"/>
      <c r="N779" s="274"/>
      <c r="O779" s="274"/>
      <c r="P779" s="369"/>
      <c r="Q779" s="369"/>
    </row>
    <row r="780" spans="1:17">
      <c r="A780" s="274"/>
      <c r="B780" s="274"/>
      <c r="C780" s="274"/>
      <c r="D780" s="274"/>
      <c r="E780" s="274"/>
      <c r="F780" s="274"/>
      <c r="G780" s="274"/>
      <c r="H780" s="274"/>
      <c r="J780" s="274"/>
      <c r="K780" s="274"/>
      <c r="L780" s="274"/>
      <c r="M780" s="274"/>
      <c r="N780" s="274"/>
      <c r="O780" s="274"/>
      <c r="P780" s="369"/>
      <c r="Q780" s="369"/>
    </row>
    <row r="781" spans="1:17">
      <c r="A781" s="274"/>
      <c r="B781" s="274"/>
      <c r="C781" s="274"/>
      <c r="D781" s="274"/>
      <c r="E781" s="274"/>
      <c r="F781" s="274"/>
      <c r="G781" s="274"/>
      <c r="H781" s="274"/>
      <c r="J781" s="274"/>
      <c r="K781" s="274"/>
      <c r="L781" s="274"/>
      <c r="M781" s="274"/>
      <c r="N781" s="274"/>
      <c r="O781" s="274"/>
      <c r="P781" s="369"/>
      <c r="Q781" s="369"/>
    </row>
    <row r="782" spans="1:17">
      <c r="A782" s="274"/>
      <c r="B782" s="274"/>
      <c r="C782" s="274"/>
      <c r="D782" s="274"/>
      <c r="E782" s="274"/>
      <c r="F782" s="274"/>
      <c r="G782" s="274"/>
      <c r="H782" s="274"/>
      <c r="J782" s="274"/>
      <c r="K782" s="274"/>
      <c r="L782" s="274"/>
      <c r="M782" s="274"/>
      <c r="N782" s="274"/>
      <c r="O782" s="274"/>
      <c r="P782" s="369"/>
      <c r="Q782" s="369"/>
    </row>
    <row r="783" spans="1:17">
      <c r="A783" s="274"/>
      <c r="B783" s="274"/>
      <c r="C783" s="274"/>
      <c r="D783" s="274"/>
      <c r="E783" s="274"/>
      <c r="F783" s="274"/>
      <c r="G783" s="274"/>
      <c r="H783" s="274"/>
      <c r="J783" s="274"/>
      <c r="K783" s="274"/>
      <c r="L783" s="274"/>
      <c r="M783" s="274"/>
      <c r="N783" s="274"/>
      <c r="O783" s="274"/>
      <c r="P783" s="369"/>
      <c r="Q783" s="369"/>
    </row>
    <row r="784" spans="1:17">
      <c r="A784" s="274"/>
      <c r="B784" s="274"/>
      <c r="C784" s="274"/>
      <c r="D784" s="274"/>
      <c r="E784" s="274"/>
      <c r="F784" s="274"/>
      <c r="G784" s="274"/>
      <c r="H784" s="274"/>
      <c r="J784" s="274"/>
      <c r="K784" s="274"/>
      <c r="L784" s="274"/>
      <c r="M784" s="274"/>
      <c r="N784" s="274"/>
      <c r="O784" s="274"/>
      <c r="P784" s="369"/>
      <c r="Q784" s="369"/>
    </row>
    <row r="785" spans="1:17">
      <c r="A785" s="274"/>
      <c r="B785" s="274"/>
      <c r="C785" s="274"/>
      <c r="D785" s="274"/>
      <c r="E785" s="274"/>
      <c r="F785" s="274"/>
      <c r="G785" s="274"/>
      <c r="H785" s="274"/>
      <c r="J785" s="274"/>
      <c r="K785" s="274"/>
      <c r="L785" s="274"/>
      <c r="M785" s="274"/>
      <c r="N785" s="274"/>
      <c r="O785" s="274"/>
      <c r="P785" s="369"/>
      <c r="Q785" s="369"/>
    </row>
    <row r="786" spans="1:17">
      <c r="A786" s="274"/>
      <c r="B786" s="274"/>
      <c r="C786" s="274"/>
      <c r="D786" s="274"/>
      <c r="E786" s="274"/>
      <c r="F786" s="274"/>
      <c r="G786" s="274"/>
      <c r="H786" s="274"/>
      <c r="J786" s="274"/>
      <c r="K786" s="274"/>
      <c r="L786" s="274"/>
      <c r="M786" s="274"/>
      <c r="N786" s="274"/>
      <c r="O786" s="274"/>
      <c r="P786" s="369"/>
      <c r="Q786" s="369"/>
    </row>
    <row r="787" spans="1:17">
      <c r="A787" s="274"/>
      <c r="B787" s="274"/>
      <c r="C787" s="274"/>
      <c r="D787" s="274"/>
      <c r="E787" s="274"/>
      <c r="F787" s="274"/>
      <c r="G787" s="274"/>
      <c r="H787" s="274"/>
      <c r="J787" s="274"/>
      <c r="K787" s="274"/>
      <c r="L787" s="274"/>
      <c r="M787" s="274"/>
      <c r="N787" s="274"/>
      <c r="O787" s="274"/>
      <c r="P787" s="369"/>
      <c r="Q787" s="369"/>
    </row>
    <row r="788" spans="1:17">
      <c r="A788" s="274"/>
      <c r="B788" s="274"/>
      <c r="C788" s="274"/>
      <c r="D788" s="274"/>
      <c r="E788" s="274"/>
      <c r="F788" s="274"/>
      <c r="G788" s="274"/>
      <c r="H788" s="274"/>
      <c r="J788" s="274"/>
      <c r="K788" s="274"/>
      <c r="L788" s="274"/>
      <c r="M788" s="274"/>
      <c r="N788" s="274"/>
      <c r="O788" s="274"/>
      <c r="P788" s="369"/>
      <c r="Q788" s="369"/>
    </row>
    <row r="789" spans="1:17">
      <c r="A789" s="274"/>
      <c r="B789" s="274"/>
      <c r="C789" s="274"/>
      <c r="D789" s="274"/>
      <c r="E789" s="274"/>
      <c r="F789" s="274"/>
      <c r="G789" s="274"/>
      <c r="H789" s="274"/>
      <c r="J789" s="274"/>
      <c r="K789" s="274"/>
      <c r="L789" s="274"/>
      <c r="M789" s="274"/>
      <c r="N789" s="274"/>
      <c r="O789" s="274"/>
      <c r="P789" s="369"/>
      <c r="Q789" s="369"/>
    </row>
    <row r="790" spans="1:17">
      <c r="A790" s="274"/>
      <c r="B790" s="274"/>
      <c r="C790" s="274"/>
      <c r="D790" s="274"/>
      <c r="E790" s="274"/>
      <c r="F790" s="274"/>
      <c r="G790" s="274"/>
      <c r="H790" s="274"/>
      <c r="J790" s="274"/>
      <c r="K790" s="274"/>
      <c r="L790" s="274"/>
      <c r="M790" s="274"/>
      <c r="N790" s="274"/>
      <c r="O790" s="274"/>
      <c r="P790" s="369"/>
      <c r="Q790" s="369"/>
    </row>
    <row r="791" spans="1:17">
      <c r="A791" s="274"/>
      <c r="B791" s="274"/>
      <c r="C791" s="274"/>
      <c r="D791" s="274"/>
      <c r="E791" s="274"/>
      <c r="F791" s="274"/>
      <c r="G791" s="274"/>
      <c r="H791" s="274"/>
      <c r="J791" s="274"/>
      <c r="K791" s="274"/>
      <c r="L791" s="274"/>
      <c r="M791" s="274"/>
      <c r="N791" s="274"/>
      <c r="O791" s="274"/>
      <c r="P791" s="369"/>
      <c r="Q791" s="369"/>
    </row>
    <row r="792" spans="1:17">
      <c r="A792" s="274"/>
      <c r="B792" s="274"/>
      <c r="C792" s="274"/>
      <c r="D792" s="274"/>
      <c r="E792" s="274"/>
      <c r="F792" s="274"/>
      <c r="G792" s="274"/>
      <c r="H792" s="274"/>
      <c r="J792" s="274"/>
      <c r="K792" s="274"/>
      <c r="L792" s="274"/>
      <c r="M792" s="274"/>
      <c r="N792" s="274"/>
      <c r="O792" s="274"/>
      <c r="P792" s="369"/>
      <c r="Q792" s="369"/>
    </row>
    <row r="793" spans="1:17">
      <c r="A793" s="274"/>
      <c r="B793" s="274"/>
      <c r="C793" s="274"/>
      <c r="D793" s="274"/>
      <c r="E793" s="274"/>
      <c r="F793" s="274"/>
      <c r="G793" s="274"/>
      <c r="H793" s="274"/>
      <c r="J793" s="274"/>
      <c r="K793" s="274"/>
      <c r="L793" s="274"/>
      <c r="M793" s="274"/>
      <c r="N793" s="274"/>
      <c r="O793" s="274"/>
      <c r="P793" s="369"/>
      <c r="Q793" s="369"/>
    </row>
    <row r="794" spans="1:17">
      <c r="A794" s="274"/>
      <c r="B794" s="274"/>
      <c r="C794" s="274"/>
      <c r="D794" s="274"/>
      <c r="E794" s="274"/>
      <c r="F794" s="274"/>
      <c r="G794" s="274"/>
      <c r="H794" s="274"/>
      <c r="J794" s="274"/>
      <c r="K794" s="274"/>
      <c r="L794" s="274"/>
      <c r="M794" s="274"/>
      <c r="N794" s="274"/>
      <c r="O794" s="274"/>
      <c r="P794" s="369"/>
      <c r="Q794" s="369"/>
    </row>
    <row r="795" spans="1:17">
      <c r="A795" s="274"/>
      <c r="B795" s="274"/>
      <c r="C795" s="274"/>
      <c r="D795" s="274"/>
      <c r="E795" s="274"/>
      <c r="F795" s="274"/>
      <c r="G795" s="274"/>
      <c r="H795" s="274"/>
      <c r="J795" s="274"/>
      <c r="K795" s="274"/>
      <c r="L795" s="274"/>
      <c r="M795" s="274"/>
      <c r="N795" s="274"/>
      <c r="O795" s="274"/>
      <c r="P795" s="369"/>
      <c r="Q795" s="369"/>
    </row>
    <row r="796" spans="1:17">
      <c r="A796" s="274"/>
      <c r="B796" s="274"/>
      <c r="C796" s="274"/>
      <c r="D796" s="274"/>
      <c r="E796" s="274"/>
      <c r="F796" s="274"/>
      <c r="G796" s="274"/>
      <c r="H796" s="274"/>
      <c r="J796" s="274"/>
      <c r="K796" s="274"/>
      <c r="L796" s="274"/>
      <c r="M796" s="274"/>
      <c r="N796" s="274"/>
      <c r="O796" s="274"/>
      <c r="P796" s="369"/>
      <c r="Q796" s="369"/>
    </row>
    <row r="797" spans="1:17">
      <c r="A797" s="274"/>
      <c r="B797" s="274"/>
      <c r="C797" s="274"/>
      <c r="D797" s="274"/>
      <c r="E797" s="274"/>
      <c r="F797" s="274"/>
      <c r="G797" s="274"/>
      <c r="H797" s="274"/>
      <c r="J797" s="274"/>
      <c r="K797" s="274"/>
      <c r="L797" s="274"/>
      <c r="M797" s="274"/>
      <c r="N797" s="274"/>
      <c r="O797" s="274"/>
      <c r="P797" s="369"/>
      <c r="Q797" s="369"/>
    </row>
    <row r="798" spans="1:17">
      <c r="A798" s="274"/>
      <c r="B798" s="274"/>
      <c r="C798" s="274"/>
      <c r="D798" s="274"/>
      <c r="E798" s="274"/>
      <c r="F798" s="274"/>
      <c r="G798" s="274"/>
      <c r="H798" s="274"/>
      <c r="J798" s="274"/>
      <c r="K798" s="274"/>
      <c r="L798" s="274"/>
      <c r="M798" s="274"/>
      <c r="N798" s="274"/>
      <c r="O798" s="274"/>
      <c r="P798" s="369"/>
      <c r="Q798" s="369"/>
    </row>
    <row r="799" spans="1:17">
      <c r="A799" s="274"/>
      <c r="B799" s="274"/>
      <c r="C799" s="274"/>
      <c r="D799" s="274"/>
      <c r="E799" s="274"/>
      <c r="F799" s="274"/>
      <c r="G799" s="274"/>
      <c r="H799" s="274"/>
      <c r="J799" s="274"/>
      <c r="K799" s="274"/>
      <c r="L799" s="274"/>
      <c r="M799" s="274"/>
      <c r="N799" s="274"/>
      <c r="O799" s="274"/>
      <c r="P799" s="369"/>
      <c r="Q799" s="369"/>
    </row>
    <row r="800" spans="1:17">
      <c r="A800" s="274"/>
      <c r="B800" s="274"/>
      <c r="C800" s="274"/>
      <c r="D800" s="274"/>
      <c r="E800" s="274"/>
      <c r="F800" s="274"/>
      <c r="G800" s="274"/>
      <c r="H800" s="274"/>
      <c r="J800" s="274"/>
      <c r="K800" s="274"/>
      <c r="L800" s="274"/>
      <c r="M800" s="274"/>
      <c r="N800" s="274"/>
      <c r="O800" s="274"/>
      <c r="P800" s="369"/>
      <c r="Q800" s="369"/>
    </row>
    <row r="801" spans="1:17">
      <c r="A801" s="274"/>
      <c r="B801" s="274"/>
      <c r="C801" s="274"/>
      <c r="D801" s="274"/>
      <c r="E801" s="274"/>
      <c r="F801" s="274"/>
      <c r="G801" s="274"/>
      <c r="H801" s="274"/>
      <c r="J801" s="274"/>
      <c r="K801" s="274"/>
      <c r="L801" s="274"/>
      <c r="M801" s="274"/>
      <c r="N801" s="274"/>
      <c r="O801" s="274"/>
      <c r="P801" s="369"/>
      <c r="Q801" s="369"/>
    </row>
    <row r="802" spans="1:17">
      <c r="A802" s="274"/>
      <c r="B802" s="274"/>
      <c r="C802" s="274"/>
      <c r="D802" s="274"/>
      <c r="E802" s="274"/>
      <c r="F802" s="274"/>
      <c r="G802" s="274"/>
      <c r="H802" s="274"/>
      <c r="J802" s="274"/>
      <c r="K802" s="274"/>
      <c r="L802" s="274"/>
      <c r="M802" s="274"/>
      <c r="N802" s="274"/>
      <c r="O802" s="274"/>
      <c r="P802" s="369"/>
      <c r="Q802" s="369"/>
    </row>
    <row r="803" spans="1:17">
      <c r="A803" s="274"/>
      <c r="B803" s="274"/>
      <c r="C803" s="274"/>
      <c r="D803" s="274"/>
      <c r="E803" s="274"/>
      <c r="F803" s="274"/>
      <c r="G803" s="274"/>
      <c r="H803" s="274"/>
      <c r="J803" s="274"/>
      <c r="K803" s="274"/>
      <c r="L803" s="274"/>
      <c r="M803" s="274"/>
      <c r="N803" s="274"/>
      <c r="O803" s="274"/>
      <c r="P803" s="369"/>
      <c r="Q803" s="369"/>
    </row>
    <row r="804" spans="1:17">
      <c r="A804" s="274"/>
      <c r="B804" s="274"/>
      <c r="C804" s="274"/>
      <c r="D804" s="274"/>
      <c r="E804" s="274"/>
      <c r="F804" s="274"/>
      <c r="G804" s="274"/>
      <c r="H804" s="274"/>
      <c r="J804" s="274"/>
      <c r="K804" s="274"/>
      <c r="L804" s="274"/>
      <c r="M804" s="274"/>
      <c r="N804" s="274"/>
      <c r="O804" s="274"/>
      <c r="P804" s="369"/>
      <c r="Q804" s="369"/>
    </row>
    <row r="805" spans="1:17">
      <c r="A805" s="274"/>
      <c r="B805" s="274"/>
      <c r="C805" s="274"/>
      <c r="D805" s="274"/>
      <c r="E805" s="274"/>
      <c r="F805" s="274"/>
      <c r="G805" s="274"/>
      <c r="H805" s="274"/>
      <c r="J805" s="274"/>
      <c r="K805" s="274"/>
      <c r="L805" s="274"/>
      <c r="M805" s="274"/>
      <c r="N805" s="274"/>
      <c r="O805" s="274"/>
      <c r="P805" s="369"/>
      <c r="Q805" s="369"/>
    </row>
    <row r="806" spans="1:17">
      <c r="A806" s="274"/>
      <c r="B806" s="274"/>
      <c r="C806" s="274"/>
      <c r="D806" s="274"/>
      <c r="E806" s="274"/>
      <c r="F806" s="274"/>
      <c r="G806" s="274"/>
      <c r="H806" s="274"/>
      <c r="J806" s="274"/>
      <c r="K806" s="274"/>
      <c r="L806" s="274"/>
      <c r="M806" s="274"/>
      <c r="N806" s="274"/>
      <c r="O806" s="274"/>
      <c r="P806" s="369"/>
      <c r="Q806" s="369"/>
    </row>
    <row r="807" spans="1:17">
      <c r="A807" s="274"/>
      <c r="B807" s="274"/>
      <c r="C807" s="274"/>
      <c r="D807" s="274"/>
      <c r="E807" s="274"/>
      <c r="F807" s="274"/>
      <c r="G807" s="274"/>
      <c r="H807" s="274"/>
      <c r="J807" s="274"/>
      <c r="K807" s="274"/>
      <c r="L807" s="274"/>
      <c r="M807" s="274"/>
      <c r="N807" s="274"/>
      <c r="O807" s="274"/>
      <c r="P807" s="369"/>
      <c r="Q807" s="369"/>
    </row>
    <row r="808" spans="1:17">
      <c r="A808" s="274"/>
      <c r="B808" s="274"/>
      <c r="C808" s="274"/>
      <c r="D808" s="274"/>
      <c r="E808" s="274"/>
      <c r="F808" s="274"/>
      <c r="G808" s="274"/>
      <c r="H808" s="274"/>
      <c r="J808" s="274"/>
      <c r="K808" s="274"/>
      <c r="L808" s="274"/>
      <c r="M808" s="274"/>
      <c r="N808" s="274"/>
      <c r="O808" s="274"/>
      <c r="P808" s="369"/>
      <c r="Q808" s="369"/>
    </row>
    <row r="809" spans="1:17">
      <c r="A809" s="274"/>
      <c r="B809" s="274"/>
      <c r="C809" s="274"/>
      <c r="D809" s="274"/>
      <c r="E809" s="274"/>
      <c r="F809" s="274"/>
      <c r="G809" s="274"/>
      <c r="H809" s="274"/>
      <c r="J809" s="274"/>
      <c r="K809" s="274"/>
      <c r="L809" s="274"/>
      <c r="M809" s="274"/>
      <c r="N809" s="274"/>
      <c r="O809" s="274"/>
      <c r="P809" s="369"/>
      <c r="Q809" s="369"/>
    </row>
    <row r="810" spans="1:17">
      <c r="A810" s="274"/>
      <c r="B810" s="274"/>
      <c r="C810" s="274"/>
      <c r="D810" s="274"/>
      <c r="E810" s="274"/>
      <c r="F810" s="274"/>
      <c r="G810" s="274"/>
      <c r="H810" s="274"/>
      <c r="J810" s="274"/>
      <c r="K810" s="274"/>
      <c r="L810" s="274"/>
      <c r="M810" s="274"/>
      <c r="N810" s="274"/>
      <c r="O810" s="274"/>
      <c r="P810" s="369"/>
      <c r="Q810" s="369"/>
    </row>
    <row r="811" spans="1:17">
      <c r="A811" s="274"/>
      <c r="B811" s="274"/>
      <c r="C811" s="274"/>
      <c r="D811" s="274"/>
      <c r="E811" s="274"/>
      <c r="F811" s="274"/>
      <c r="G811" s="274"/>
      <c r="H811" s="274"/>
      <c r="J811" s="274"/>
      <c r="K811" s="274"/>
      <c r="L811" s="274"/>
      <c r="M811" s="274"/>
      <c r="N811" s="274"/>
      <c r="O811" s="274"/>
      <c r="P811" s="369"/>
      <c r="Q811" s="369"/>
    </row>
    <row r="812" spans="1:17">
      <c r="A812" s="274"/>
      <c r="B812" s="274"/>
      <c r="C812" s="274"/>
      <c r="D812" s="274"/>
      <c r="E812" s="274"/>
      <c r="F812" s="274"/>
      <c r="G812" s="274"/>
      <c r="H812" s="274"/>
      <c r="J812" s="274"/>
      <c r="K812" s="274"/>
      <c r="L812" s="274"/>
      <c r="M812" s="274"/>
      <c r="N812" s="274"/>
      <c r="O812" s="274"/>
      <c r="P812" s="369"/>
      <c r="Q812" s="369"/>
    </row>
    <row r="813" spans="1:17">
      <c r="A813" s="274"/>
      <c r="B813" s="274"/>
      <c r="C813" s="274"/>
      <c r="D813" s="274"/>
      <c r="E813" s="274"/>
      <c r="F813" s="274"/>
      <c r="G813" s="274"/>
      <c r="H813" s="274"/>
      <c r="J813" s="274"/>
      <c r="K813" s="274"/>
      <c r="L813" s="274"/>
      <c r="M813" s="274"/>
      <c r="N813" s="274"/>
      <c r="O813" s="274"/>
      <c r="P813" s="369"/>
      <c r="Q813" s="369"/>
    </row>
    <row r="814" spans="1:17">
      <c r="A814" s="274"/>
      <c r="B814" s="274"/>
      <c r="C814" s="274"/>
      <c r="D814" s="274"/>
      <c r="E814" s="274"/>
      <c r="F814" s="274"/>
      <c r="G814" s="274"/>
      <c r="H814" s="274"/>
      <c r="J814" s="274"/>
      <c r="K814" s="274"/>
      <c r="L814" s="274"/>
      <c r="M814" s="274"/>
      <c r="N814" s="274"/>
      <c r="O814" s="274"/>
      <c r="P814" s="369"/>
      <c r="Q814" s="369"/>
    </row>
    <row r="815" spans="1:17">
      <c r="A815" s="274"/>
      <c r="B815" s="274"/>
      <c r="C815" s="274"/>
      <c r="D815" s="274"/>
      <c r="E815" s="274"/>
      <c r="F815" s="274"/>
      <c r="G815" s="274"/>
      <c r="H815" s="274"/>
      <c r="J815" s="274"/>
      <c r="K815" s="274"/>
      <c r="L815" s="274"/>
      <c r="M815" s="274"/>
      <c r="N815" s="274"/>
      <c r="O815" s="274"/>
      <c r="P815" s="369"/>
      <c r="Q815" s="369"/>
    </row>
    <row r="816" spans="1:17">
      <c r="A816" s="274"/>
      <c r="B816" s="274"/>
      <c r="C816" s="274"/>
      <c r="D816" s="274"/>
      <c r="E816" s="274"/>
      <c r="F816" s="274"/>
      <c r="G816" s="274"/>
      <c r="H816" s="274"/>
      <c r="J816" s="274"/>
      <c r="K816" s="274"/>
      <c r="L816" s="274"/>
      <c r="M816" s="274"/>
      <c r="N816" s="274"/>
      <c r="O816" s="274"/>
      <c r="P816" s="369"/>
      <c r="Q816" s="369"/>
    </row>
    <row r="817" spans="1:17">
      <c r="A817" s="274"/>
      <c r="B817" s="274"/>
      <c r="C817" s="274"/>
      <c r="D817" s="274"/>
      <c r="E817" s="274"/>
      <c r="F817" s="274"/>
      <c r="G817" s="274"/>
      <c r="H817" s="274"/>
      <c r="J817" s="274"/>
      <c r="K817" s="274"/>
      <c r="L817" s="274"/>
      <c r="M817" s="274"/>
      <c r="N817" s="274"/>
      <c r="O817" s="274"/>
      <c r="P817" s="369"/>
      <c r="Q817" s="369"/>
    </row>
    <row r="818" spans="1:17">
      <c r="A818" s="274"/>
      <c r="B818" s="274"/>
      <c r="C818" s="274"/>
      <c r="D818" s="274"/>
      <c r="E818" s="274"/>
      <c r="F818" s="274"/>
      <c r="G818" s="274"/>
      <c r="H818" s="274"/>
      <c r="J818" s="274"/>
      <c r="K818" s="274"/>
      <c r="L818" s="274"/>
      <c r="M818" s="274"/>
      <c r="N818" s="274"/>
      <c r="O818" s="274"/>
      <c r="P818" s="369"/>
      <c r="Q818" s="369"/>
    </row>
    <row r="819" spans="1:17">
      <c r="A819" s="274"/>
      <c r="B819" s="274"/>
      <c r="C819" s="274"/>
      <c r="D819" s="274"/>
      <c r="E819" s="274"/>
      <c r="F819" s="274"/>
      <c r="G819" s="274"/>
      <c r="H819" s="274"/>
      <c r="J819" s="274"/>
      <c r="K819" s="274"/>
      <c r="L819" s="274"/>
      <c r="M819" s="274"/>
      <c r="N819" s="274"/>
      <c r="O819" s="274"/>
      <c r="P819" s="369"/>
      <c r="Q819" s="369"/>
    </row>
    <row r="820" spans="1:17">
      <c r="A820" s="274"/>
      <c r="B820" s="274"/>
      <c r="C820" s="274"/>
      <c r="D820" s="274"/>
      <c r="E820" s="274"/>
      <c r="F820" s="274"/>
      <c r="G820" s="274"/>
      <c r="H820" s="274"/>
      <c r="J820" s="274"/>
      <c r="K820" s="274"/>
      <c r="L820" s="274"/>
      <c r="M820" s="274"/>
      <c r="N820" s="274"/>
      <c r="O820" s="274"/>
      <c r="P820" s="369"/>
      <c r="Q820" s="369"/>
    </row>
    <row r="821" spans="1:17">
      <c r="A821" s="274"/>
      <c r="B821" s="274"/>
      <c r="C821" s="274"/>
      <c r="D821" s="274"/>
      <c r="E821" s="274"/>
      <c r="F821" s="274"/>
      <c r="G821" s="274"/>
      <c r="H821" s="274"/>
      <c r="J821" s="274"/>
      <c r="K821" s="274"/>
      <c r="L821" s="274"/>
      <c r="M821" s="274"/>
      <c r="N821" s="274"/>
      <c r="O821" s="274"/>
      <c r="P821" s="369"/>
      <c r="Q821" s="369"/>
    </row>
    <row r="822" spans="1:17">
      <c r="A822" s="274"/>
      <c r="B822" s="274"/>
      <c r="C822" s="274"/>
      <c r="D822" s="274"/>
      <c r="E822" s="274"/>
      <c r="F822" s="274"/>
      <c r="G822" s="274"/>
      <c r="H822" s="274"/>
      <c r="J822" s="274"/>
      <c r="K822" s="274"/>
      <c r="L822" s="274"/>
      <c r="M822" s="274"/>
      <c r="N822" s="274"/>
      <c r="O822" s="274"/>
      <c r="P822" s="369"/>
      <c r="Q822" s="369"/>
    </row>
    <row r="823" spans="1:17">
      <c r="A823" s="274"/>
      <c r="B823" s="274"/>
      <c r="C823" s="274"/>
      <c r="D823" s="274"/>
      <c r="E823" s="274"/>
      <c r="F823" s="274"/>
      <c r="G823" s="274"/>
      <c r="H823" s="274"/>
      <c r="J823" s="274"/>
      <c r="K823" s="274"/>
      <c r="L823" s="274"/>
      <c r="M823" s="274"/>
      <c r="N823" s="274"/>
      <c r="O823" s="274"/>
      <c r="P823" s="369"/>
      <c r="Q823" s="369"/>
    </row>
    <row r="824" spans="1:17">
      <c r="A824" s="274"/>
      <c r="B824" s="274"/>
      <c r="C824" s="274"/>
      <c r="D824" s="274"/>
      <c r="E824" s="274"/>
      <c r="F824" s="274"/>
      <c r="G824" s="274"/>
      <c r="H824" s="274"/>
      <c r="J824" s="274"/>
      <c r="K824" s="274"/>
      <c r="L824" s="274"/>
      <c r="M824" s="274"/>
      <c r="N824" s="274"/>
      <c r="O824" s="274"/>
      <c r="P824" s="369"/>
      <c r="Q824" s="369"/>
    </row>
    <row r="825" spans="1:17">
      <c r="A825" s="274"/>
      <c r="B825" s="274"/>
      <c r="C825" s="274"/>
      <c r="D825" s="274"/>
      <c r="E825" s="274"/>
      <c r="F825" s="274"/>
      <c r="G825" s="274"/>
      <c r="H825" s="274"/>
      <c r="J825" s="274"/>
      <c r="K825" s="274"/>
      <c r="L825" s="274"/>
      <c r="M825" s="274"/>
      <c r="N825" s="274"/>
      <c r="O825" s="274"/>
      <c r="P825" s="369"/>
      <c r="Q825" s="369"/>
    </row>
    <row r="826" spans="1:17">
      <c r="A826" s="274"/>
      <c r="B826" s="274"/>
      <c r="C826" s="274"/>
      <c r="D826" s="274"/>
      <c r="E826" s="274"/>
      <c r="F826" s="274"/>
      <c r="G826" s="274"/>
      <c r="H826" s="274"/>
      <c r="J826" s="274"/>
      <c r="K826" s="274"/>
      <c r="L826" s="274"/>
      <c r="M826" s="274"/>
      <c r="N826" s="274"/>
      <c r="O826" s="274"/>
      <c r="P826" s="369"/>
      <c r="Q826" s="369"/>
    </row>
    <row r="827" spans="1:17">
      <c r="A827" s="274"/>
      <c r="B827" s="274"/>
      <c r="C827" s="274"/>
      <c r="D827" s="274"/>
      <c r="E827" s="274"/>
      <c r="F827" s="274"/>
      <c r="G827" s="274"/>
      <c r="H827" s="274"/>
      <c r="J827" s="274"/>
      <c r="K827" s="274"/>
      <c r="L827" s="274"/>
      <c r="M827" s="274"/>
      <c r="N827" s="274"/>
      <c r="O827" s="274"/>
      <c r="P827" s="369"/>
      <c r="Q827" s="369"/>
    </row>
    <row r="828" spans="1:17">
      <c r="A828" s="274"/>
      <c r="B828" s="274"/>
      <c r="C828" s="274"/>
      <c r="D828" s="274"/>
      <c r="E828" s="274"/>
      <c r="F828" s="274"/>
      <c r="G828" s="274"/>
      <c r="H828" s="274"/>
      <c r="J828" s="274"/>
      <c r="K828" s="274"/>
      <c r="L828" s="274"/>
      <c r="M828" s="274"/>
      <c r="N828" s="274"/>
      <c r="O828" s="274"/>
      <c r="P828" s="369"/>
      <c r="Q828" s="369"/>
    </row>
    <row r="829" spans="1:17">
      <c r="A829" s="274"/>
      <c r="B829" s="274"/>
      <c r="C829" s="274"/>
      <c r="D829" s="274"/>
      <c r="E829" s="274"/>
      <c r="F829" s="274"/>
      <c r="G829" s="274"/>
      <c r="H829" s="274"/>
      <c r="J829" s="274"/>
      <c r="K829" s="274"/>
      <c r="L829" s="274"/>
      <c r="M829" s="274"/>
      <c r="N829" s="274"/>
      <c r="O829" s="274"/>
      <c r="P829" s="369"/>
      <c r="Q829" s="369"/>
    </row>
    <row r="830" spans="1:17">
      <c r="A830" s="274"/>
      <c r="B830" s="274"/>
      <c r="C830" s="274"/>
      <c r="D830" s="274"/>
      <c r="E830" s="274"/>
      <c r="F830" s="274"/>
      <c r="G830" s="274"/>
      <c r="H830" s="274"/>
      <c r="J830" s="274"/>
      <c r="K830" s="274"/>
      <c r="L830" s="274"/>
      <c r="M830" s="274"/>
      <c r="N830" s="274"/>
      <c r="O830" s="274"/>
      <c r="P830" s="369"/>
      <c r="Q830" s="369"/>
    </row>
    <row r="831" spans="1:17">
      <c r="A831" s="274"/>
      <c r="B831" s="274"/>
      <c r="C831" s="274"/>
      <c r="D831" s="274"/>
      <c r="E831" s="274"/>
      <c r="F831" s="274"/>
      <c r="G831" s="274"/>
      <c r="H831" s="274"/>
      <c r="J831" s="274"/>
      <c r="K831" s="274"/>
      <c r="L831" s="274"/>
      <c r="M831" s="274"/>
      <c r="N831" s="274"/>
      <c r="O831" s="274"/>
      <c r="P831" s="369"/>
      <c r="Q831" s="369"/>
    </row>
    <row r="832" spans="1:17">
      <c r="A832" s="274"/>
      <c r="B832" s="274"/>
      <c r="C832" s="274"/>
      <c r="D832" s="274"/>
      <c r="E832" s="274"/>
      <c r="F832" s="274"/>
      <c r="G832" s="274"/>
      <c r="H832" s="274"/>
      <c r="J832" s="274"/>
      <c r="K832" s="274"/>
      <c r="L832" s="274"/>
      <c r="M832" s="274"/>
      <c r="N832" s="274"/>
      <c r="O832" s="274"/>
      <c r="P832" s="369"/>
      <c r="Q832" s="369"/>
    </row>
    <row r="833" spans="1:17">
      <c r="A833" s="274"/>
      <c r="B833" s="274"/>
      <c r="C833" s="274"/>
      <c r="D833" s="274"/>
      <c r="E833" s="274"/>
      <c r="F833" s="274"/>
      <c r="G833" s="274"/>
      <c r="H833" s="274"/>
      <c r="J833" s="274"/>
      <c r="K833" s="274"/>
      <c r="L833" s="274"/>
      <c r="M833" s="274"/>
      <c r="N833" s="274"/>
      <c r="O833" s="274"/>
      <c r="P833" s="369"/>
      <c r="Q833" s="369"/>
    </row>
    <row r="834" spans="1:17">
      <c r="A834" s="274"/>
      <c r="B834" s="274"/>
      <c r="C834" s="274"/>
      <c r="D834" s="274"/>
      <c r="E834" s="274"/>
      <c r="F834" s="274"/>
      <c r="G834" s="274"/>
      <c r="H834" s="274"/>
      <c r="J834" s="274"/>
      <c r="K834" s="274"/>
      <c r="L834" s="274"/>
      <c r="M834" s="274"/>
      <c r="N834" s="274"/>
      <c r="O834" s="274"/>
      <c r="P834" s="369"/>
      <c r="Q834" s="369"/>
    </row>
    <row r="835" spans="1:17">
      <c r="A835" s="274"/>
      <c r="B835" s="274"/>
      <c r="C835" s="274"/>
      <c r="D835" s="274"/>
      <c r="E835" s="274"/>
      <c r="F835" s="274"/>
      <c r="G835" s="274"/>
      <c r="H835" s="274"/>
      <c r="J835" s="274"/>
      <c r="K835" s="274"/>
      <c r="L835" s="274"/>
      <c r="M835" s="274"/>
      <c r="N835" s="274"/>
      <c r="O835" s="274"/>
      <c r="P835" s="369"/>
      <c r="Q835" s="369"/>
    </row>
    <row r="836" spans="1:17">
      <c r="A836" s="274"/>
      <c r="B836" s="274"/>
      <c r="C836" s="274"/>
      <c r="D836" s="274"/>
      <c r="E836" s="274"/>
      <c r="F836" s="274"/>
      <c r="G836" s="274"/>
      <c r="H836" s="274"/>
      <c r="J836" s="274"/>
      <c r="K836" s="274"/>
      <c r="L836" s="274"/>
      <c r="M836" s="274"/>
      <c r="N836" s="274"/>
      <c r="O836" s="274"/>
      <c r="P836" s="369"/>
      <c r="Q836" s="369"/>
    </row>
    <row r="837" spans="1:17">
      <c r="A837" s="274"/>
      <c r="B837" s="274"/>
      <c r="C837" s="274"/>
      <c r="D837" s="274"/>
      <c r="E837" s="274"/>
      <c r="F837" s="274"/>
      <c r="G837" s="274"/>
      <c r="H837" s="274"/>
      <c r="J837" s="274"/>
      <c r="K837" s="274"/>
      <c r="L837" s="274"/>
      <c r="M837" s="274"/>
      <c r="N837" s="274"/>
      <c r="O837" s="274"/>
      <c r="P837" s="369"/>
      <c r="Q837" s="369"/>
    </row>
    <row r="838" spans="1:17">
      <c r="A838" s="274"/>
      <c r="B838" s="274"/>
      <c r="C838" s="274"/>
      <c r="D838" s="274"/>
      <c r="E838" s="274"/>
      <c r="F838" s="274"/>
      <c r="G838" s="274"/>
      <c r="H838" s="274"/>
      <c r="J838" s="274"/>
      <c r="K838" s="274"/>
      <c r="L838" s="274"/>
      <c r="M838" s="274"/>
      <c r="N838" s="274"/>
      <c r="O838" s="274"/>
      <c r="P838" s="369"/>
      <c r="Q838" s="369"/>
    </row>
    <row r="839" spans="1:17">
      <c r="A839" s="274"/>
      <c r="B839" s="274"/>
      <c r="C839" s="274"/>
      <c r="D839" s="274"/>
      <c r="E839" s="274"/>
      <c r="F839" s="274"/>
      <c r="G839" s="274"/>
      <c r="H839" s="274"/>
      <c r="J839" s="274"/>
      <c r="K839" s="274"/>
      <c r="L839" s="274"/>
      <c r="M839" s="274"/>
      <c r="N839" s="274"/>
      <c r="O839" s="274"/>
      <c r="P839" s="369"/>
      <c r="Q839" s="369"/>
    </row>
    <row r="840" spans="1:17">
      <c r="A840" s="274"/>
      <c r="B840" s="274"/>
      <c r="C840" s="274"/>
      <c r="D840" s="274"/>
      <c r="E840" s="274"/>
      <c r="F840" s="274"/>
      <c r="G840" s="274"/>
      <c r="H840" s="274"/>
      <c r="J840" s="274"/>
      <c r="K840" s="274"/>
      <c r="L840" s="274"/>
      <c r="M840" s="274"/>
      <c r="N840" s="274"/>
      <c r="O840" s="274"/>
      <c r="P840" s="369"/>
      <c r="Q840" s="369"/>
    </row>
    <row r="841" spans="1:17">
      <c r="A841" s="274"/>
      <c r="B841" s="274"/>
      <c r="C841" s="274"/>
      <c r="D841" s="274"/>
      <c r="E841" s="274"/>
      <c r="F841" s="274"/>
      <c r="G841" s="274"/>
      <c r="H841" s="274"/>
      <c r="J841" s="274"/>
      <c r="K841" s="274"/>
      <c r="L841" s="274"/>
      <c r="M841" s="274"/>
      <c r="N841" s="274"/>
      <c r="O841" s="274"/>
      <c r="P841" s="369"/>
      <c r="Q841" s="369"/>
    </row>
    <row r="842" spans="1:17">
      <c r="L842" s="274"/>
      <c r="M842" s="274"/>
      <c r="N842" s="274"/>
      <c r="O842" s="274"/>
      <c r="P842" s="369"/>
      <c r="Q842" s="369"/>
    </row>
    <row r="843" spans="1:17">
      <c r="L843" s="274"/>
      <c r="M843" s="274"/>
      <c r="N843" s="274"/>
      <c r="O843" s="274"/>
      <c r="P843" s="369"/>
      <c r="Q843" s="369"/>
    </row>
    <row r="844" spans="1:17">
      <c r="L844" s="274"/>
      <c r="M844" s="274"/>
      <c r="N844" s="274"/>
      <c r="O844" s="274"/>
      <c r="P844" s="369"/>
      <c r="Q844" s="369"/>
    </row>
    <row r="845" spans="1:17">
      <c r="L845" s="274"/>
      <c r="M845" s="274"/>
      <c r="N845" s="274"/>
      <c r="O845" s="274"/>
      <c r="P845" s="369"/>
      <c r="Q845" s="369"/>
    </row>
    <row r="846" spans="1:17">
      <c r="L846" s="274"/>
      <c r="M846" s="274"/>
      <c r="N846" s="274"/>
      <c r="O846" s="274"/>
      <c r="P846" s="369"/>
      <c r="Q846" s="369"/>
    </row>
    <row r="847" spans="1:17">
      <c r="L847" s="274"/>
      <c r="M847" s="274"/>
      <c r="N847" s="274"/>
      <c r="O847" s="274"/>
      <c r="P847" s="369"/>
      <c r="Q847" s="369"/>
    </row>
    <row r="848" spans="1:17">
      <c r="L848" s="274"/>
      <c r="M848" s="274"/>
      <c r="N848" s="274"/>
      <c r="O848" s="274"/>
      <c r="P848" s="369"/>
      <c r="Q848" s="369"/>
    </row>
    <row r="849" spans="1:17">
      <c r="L849" s="274"/>
      <c r="M849" s="274"/>
      <c r="N849" s="274"/>
      <c r="O849" s="274"/>
      <c r="P849" s="369"/>
      <c r="Q849" s="369"/>
    </row>
    <row r="850" spans="1:17">
      <c r="L850" s="274"/>
      <c r="M850" s="274"/>
      <c r="N850" s="274"/>
      <c r="O850" s="274"/>
      <c r="P850" s="369"/>
      <c r="Q850" s="369"/>
    </row>
    <row r="851" spans="1:17">
      <c r="L851" s="274"/>
      <c r="M851" s="274"/>
      <c r="N851" s="274"/>
      <c r="O851" s="274"/>
      <c r="P851" s="369"/>
      <c r="Q851" s="369"/>
    </row>
    <row r="852" spans="1:17">
      <c r="L852" s="274"/>
      <c r="M852" s="274"/>
      <c r="N852" s="274"/>
      <c r="O852" s="274"/>
      <c r="P852" s="369"/>
      <c r="Q852" s="369"/>
    </row>
    <row r="853" spans="1:17">
      <c r="A853" s="274"/>
      <c r="B853" s="274"/>
      <c r="C853" s="274"/>
      <c r="D853" s="274"/>
      <c r="E853" s="274"/>
      <c r="F853" s="274"/>
      <c r="G853" s="274"/>
      <c r="H853" s="274"/>
      <c r="J853" s="274"/>
      <c r="K853" s="274"/>
      <c r="L853" s="274"/>
      <c r="M853" s="274"/>
      <c r="N853" s="274"/>
      <c r="O853" s="274"/>
      <c r="P853" s="369"/>
      <c r="Q853" s="369"/>
    </row>
    <row r="854" spans="1:17">
      <c r="A854" s="274"/>
      <c r="B854" s="274"/>
      <c r="C854" s="274"/>
      <c r="D854" s="274"/>
      <c r="E854" s="274"/>
      <c r="F854" s="274"/>
      <c r="G854" s="274"/>
      <c r="H854" s="274"/>
      <c r="J854" s="274"/>
      <c r="K854" s="274"/>
      <c r="L854" s="274"/>
      <c r="M854" s="274"/>
      <c r="N854" s="274"/>
      <c r="O854" s="274"/>
      <c r="P854" s="369"/>
      <c r="Q854" s="369"/>
    </row>
    <row r="855" spans="1:17">
      <c r="A855" s="274"/>
      <c r="B855" s="274"/>
      <c r="C855" s="274"/>
      <c r="D855" s="274"/>
      <c r="E855" s="274"/>
      <c r="F855" s="274"/>
      <c r="G855" s="274"/>
      <c r="H855" s="274"/>
      <c r="J855" s="274"/>
      <c r="K855" s="274"/>
      <c r="L855" s="274"/>
      <c r="M855" s="274"/>
      <c r="N855" s="274"/>
      <c r="O855" s="274"/>
      <c r="P855" s="369"/>
      <c r="Q855" s="369"/>
    </row>
    <row r="856" spans="1:17">
      <c r="A856" s="274"/>
      <c r="B856" s="274"/>
      <c r="C856" s="274"/>
      <c r="D856" s="274"/>
      <c r="E856" s="274"/>
      <c r="F856" s="274"/>
      <c r="G856" s="274"/>
      <c r="H856" s="274"/>
      <c r="J856" s="274"/>
      <c r="K856" s="274"/>
      <c r="L856" s="274"/>
      <c r="M856" s="274"/>
      <c r="N856" s="274"/>
      <c r="O856" s="274"/>
      <c r="P856" s="369"/>
      <c r="Q856" s="369"/>
    </row>
    <row r="857" spans="1:17">
      <c r="A857" s="274"/>
      <c r="B857" s="274"/>
      <c r="C857" s="274"/>
      <c r="D857" s="274"/>
      <c r="E857" s="274"/>
      <c r="F857" s="274"/>
      <c r="G857" s="274"/>
      <c r="H857" s="274"/>
      <c r="J857" s="274"/>
      <c r="K857" s="274"/>
      <c r="L857" s="274"/>
      <c r="M857" s="274"/>
      <c r="N857" s="274"/>
      <c r="O857" s="274"/>
      <c r="P857" s="369"/>
      <c r="Q857" s="369"/>
    </row>
    <row r="858" spans="1:17">
      <c r="A858" s="274"/>
      <c r="B858" s="274"/>
      <c r="C858" s="274"/>
      <c r="D858" s="274"/>
      <c r="E858" s="274"/>
      <c r="F858" s="274"/>
      <c r="G858" s="274"/>
      <c r="H858" s="274"/>
      <c r="J858" s="274"/>
      <c r="K858" s="274"/>
      <c r="L858" s="274"/>
      <c r="M858" s="274"/>
      <c r="N858" s="274"/>
      <c r="O858" s="274"/>
      <c r="P858" s="369"/>
      <c r="Q858" s="369"/>
    </row>
    <row r="859" spans="1:17">
      <c r="A859" s="274"/>
      <c r="B859" s="274"/>
      <c r="C859" s="274"/>
      <c r="D859" s="274"/>
      <c r="E859" s="274"/>
      <c r="F859" s="274"/>
      <c r="G859" s="274"/>
      <c r="H859" s="274"/>
      <c r="J859" s="274"/>
      <c r="K859" s="274"/>
      <c r="L859" s="274"/>
      <c r="M859" s="274"/>
      <c r="N859" s="274"/>
      <c r="O859" s="274"/>
      <c r="P859" s="369"/>
      <c r="Q859" s="369"/>
    </row>
    <row r="860" spans="1:17">
      <c r="A860" s="274"/>
      <c r="B860" s="274"/>
      <c r="C860" s="274"/>
      <c r="D860" s="274"/>
      <c r="E860" s="274"/>
      <c r="F860" s="274"/>
      <c r="G860" s="274"/>
      <c r="H860" s="274"/>
      <c r="J860" s="274"/>
      <c r="K860" s="274"/>
      <c r="L860" s="274"/>
      <c r="M860" s="274"/>
      <c r="N860" s="274"/>
      <c r="O860" s="274"/>
      <c r="P860" s="369"/>
      <c r="Q860" s="369"/>
    </row>
    <row r="861" spans="1:17">
      <c r="A861" s="274"/>
      <c r="B861" s="274"/>
      <c r="C861" s="274"/>
      <c r="D861" s="274"/>
      <c r="E861" s="274"/>
      <c r="F861" s="274"/>
      <c r="G861" s="274"/>
      <c r="H861" s="274"/>
      <c r="J861" s="274"/>
      <c r="K861" s="274"/>
      <c r="L861" s="274"/>
      <c r="M861" s="274"/>
      <c r="N861" s="274"/>
      <c r="O861" s="274"/>
      <c r="P861" s="369"/>
      <c r="Q861" s="369"/>
    </row>
    <row r="862" spans="1:17">
      <c r="A862" s="274"/>
      <c r="B862" s="274"/>
      <c r="C862" s="274"/>
      <c r="D862" s="274"/>
      <c r="E862" s="274"/>
      <c r="F862" s="274"/>
      <c r="G862" s="274"/>
      <c r="H862" s="274"/>
      <c r="J862" s="274"/>
      <c r="K862" s="274"/>
      <c r="L862" s="274"/>
      <c r="M862" s="274"/>
      <c r="N862" s="274"/>
      <c r="O862" s="274"/>
      <c r="P862" s="369"/>
      <c r="Q862" s="369"/>
    </row>
    <row r="863" spans="1:17">
      <c r="A863" s="274"/>
      <c r="B863" s="274"/>
      <c r="C863" s="274"/>
      <c r="D863" s="274"/>
      <c r="E863" s="274"/>
      <c r="F863" s="274"/>
      <c r="G863" s="274"/>
      <c r="H863" s="274"/>
      <c r="J863" s="274"/>
      <c r="K863" s="274"/>
      <c r="L863" s="274"/>
      <c r="M863" s="274"/>
      <c r="N863" s="274"/>
      <c r="O863" s="274"/>
      <c r="P863" s="369"/>
      <c r="Q863" s="369"/>
    </row>
    <row r="864" spans="1:17">
      <c r="A864" s="274"/>
      <c r="B864" s="274"/>
      <c r="C864" s="274"/>
      <c r="D864" s="274"/>
      <c r="E864" s="274"/>
      <c r="F864" s="274"/>
      <c r="G864" s="274"/>
      <c r="H864" s="274"/>
      <c r="J864" s="274"/>
      <c r="K864" s="274"/>
      <c r="L864" s="274"/>
      <c r="M864" s="274"/>
      <c r="N864" s="274"/>
      <c r="O864" s="274"/>
      <c r="P864" s="369"/>
      <c r="Q864" s="369"/>
    </row>
    <row r="865" spans="1:17">
      <c r="A865" s="274"/>
      <c r="B865" s="274"/>
      <c r="C865" s="274"/>
      <c r="D865" s="274"/>
      <c r="E865" s="274"/>
      <c r="F865" s="274"/>
      <c r="G865" s="274"/>
      <c r="H865" s="274"/>
      <c r="J865" s="274"/>
      <c r="K865" s="274"/>
      <c r="L865" s="274"/>
      <c r="M865" s="274"/>
      <c r="N865" s="274"/>
      <c r="O865" s="274"/>
      <c r="P865" s="369"/>
      <c r="Q865" s="369"/>
    </row>
    <row r="866" spans="1:17">
      <c r="A866" s="274"/>
      <c r="B866" s="274"/>
      <c r="C866" s="274"/>
      <c r="D866" s="274"/>
      <c r="E866" s="274"/>
      <c r="F866" s="274"/>
      <c r="G866" s="274"/>
      <c r="H866" s="274"/>
      <c r="J866" s="274"/>
      <c r="K866" s="274"/>
      <c r="L866" s="274"/>
      <c r="M866" s="274"/>
      <c r="N866" s="274"/>
      <c r="O866" s="274"/>
      <c r="P866" s="369"/>
      <c r="Q866" s="369"/>
    </row>
    <row r="867" spans="1:17">
      <c r="A867" s="274"/>
      <c r="B867" s="274"/>
      <c r="C867" s="274"/>
      <c r="D867" s="274"/>
      <c r="E867" s="274"/>
      <c r="F867" s="274"/>
      <c r="G867" s="274"/>
      <c r="H867" s="274"/>
      <c r="J867" s="274"/>
      <c r="K867" s="274"/>
      <c r="L867" s="274"/>
      <c r="M867" s="274"/>
      <c r="N867" s="274"/>
      <c r="O867" s="274"/>
      <c r="P867" s="369"/>
      <c r="Q867" s="369"/>
    </row>
    <row r="868" spans="1:17">
      <c r="A868" s="274"/>
      <c r="B868" s="274"/>
      <c r="C868" s="274"/>
      <c r="D868" s="274"/>
      <c r="E868" s="274"/>
      <c r="F868" s="274"/>
      <c r="G868" s="274"/>
      <c r="H868" s="274"/>
      <c r="J868" s="274"/>
      <c r="K868" s="274"/>
      <c r="L868" s="274"/>
      <c r="M868" s="274"/>
      <c r="N868" s="274"/>
      <c r="O868" s="274"/>
      <c r="P868" s="369"/>
      <c r="Q868" s="369"/>
    </row>
    <row r="869" spans="1:17">
      <c r="A869" s="274"/>
      <c r="B869" s="274"/>
      <c r="C869" s="274"/>
      <c r="D869" s="274"/>
      <c r="E869" s="274"/>
      <c r="F869" s="274"/>
      <c r="G869" s="274"/>
      <c r="H869" s="274"/>
      <c r="J869" s="274"/>
      <c r="K869" s="274"/>
      <c r="L869" s="274"/>
      <c r="M869" s="274"/>
      <c r="N869" s="274"/>
      <c r="O869" s="274"/>
      <c r="P869" s="369"/>
      <c r="Q869" s="369"/>
    </row>
    <row r="870" spans="1:17">
      <c r="A870" s="274"/>
      <c r="B870" s="274"/>
      <c r="C870" s="274"/>
      <c r="D870" s="274"/>
      <c r="E870" s="274"/>
      <c r="F870" s="274"/>
      <c r="G870" s="274"/>
      <c r="H870" s="274"/>
      <c r="J870" s="274"/>
      <c r="K870" s="274"/>
      <c r="L870" s="274"/>
      <c r="M870" s="274"/>
      <c r="N870" s="274"/>
      <c r="O870" s="274"/>
      <c r="P870" s="369"/>
      <c r="Q870" s="369"/>
    </row>
    <row r="871" spans="1:17">
      <c r="A871" s="274"/>
      <c r="B871" s="274"/>
      <c r="C871" s="274"/>
      <c r="D871" s="274"/>
      <c r="E871" s="274"/>
      <c r="F871" s="274"/>
      <c r="G871" s="274"/>
      <c r="H871" s="274"/>
      <c r="J871" s="274"/>
      <c r="K871" s="274"/>
      <c r="L871" s="274"/>
      <c r="M871" s="274"/>
      <c r="N871" s="274"/>
      <c r="O871" s="274"/>
      <c r="P871" s="369"/>
      <c r="Q871" s="369"/>
    </row>
    <row r="872" spans="1:17">
      <c r="A872" s="274"/>
      <c r="B872" s="274"/>
      <c r="C872" s="274"/>
      <c r="D872" s="274"/>
      <c r="E872" s="274"/>
      <c r="F872" s="274"/>
      <c r="G872" s="274"/>
      <c r="H872" s="274"/>
      <c r="J872" s="274"/>
      <c r="K872" s="274"/>
      <c r="L872" s="274"/>
      <c r="M872" s="274"/>
      <c r="N872" s="274"/>
      <c r="O872" s="274"/>
      <c r="P872" s="369"/>
      <c r="Q872" s="369"/>
    </row>
    <row r="873" spans="1:17">
      <c r="A873" s="274"/>
      <c r="B873" s="274"/>
      <c r="C873" s="274"/>
      <c r="D873" s="274"/>
      <c r="E873" s="274"/>
      <c r="F873" s="274"/>
      <c r="G873" s="274"/>
      <c r="H873" s="274"/>
      <c r="J873" s="274"/>
      <c r="K873" s="274"/>
      <c r="L873" s="274"/>
      <c r="M873" s="274"/>
      <c r="N873" s="274"/>
      <c r="O873" s="274"/>
      <c r="P873" s="369"/>
      <c r="Q873" s="369"/>
    </row>
    <row r="874" spans="1:17">
      <c r="A874" s="274"/>
      <c r="B874" s="274"/>
      <c r="C874" s="274"/>
      <c r="D874" s="274"/>
      <c r="E874" s="274"/>
      <c r="F874" s="274"/>
      <c r="G874" s="274"/>
      <c r="H874" s="274"/>
      <c r="J874" s="274"/>
      <c r="K874" s="274"/>
      <c r="L874" s="274"/>
      <c r="M874" s="274"/>
      <c r="N874" s="274"/>
      <c r="O874" s="274"/>
      <c r="P874" s="369"/>
      <c r="Q874" s="369"/>
    </row>
    <row r="875" spans="1:17">
      <c r="A875" s="274"/>
      <c r="B875" s="274"/>
      <c r="C875" s="274"/>
      <c r="D875" s="274"/>
      <c r="E875" s="274"/>
      <c r="F875" s="274"/>
      <c r="G875" s="274"/>
      <c r="H875" s="274"/>
      <c r="J875" s="274"/>
      <c r="K875" s="274"/>
      <c r="L875" s="274"/>
      <c r="M875" s="274"/>
      <c r="N875" s="274"/>
      <c r="O875" s="274"/>
      <c r="P875" s="369"/>
      <c r="Q875" s="369"/>
    </row>
    <row r="876" spans="1:17">
      <c r="A876" s="274"/>
      <c r="B876" s="274"/>
      <c r="C876" s="274"/>
      <c r="D876" s="274"/>
      <c r="E876" s="274"/>
      <c r="F876" s="274"/>
      <c r="G876" s="274"/>
      <c r="H876" s="274"/>
      <c r="J876" s="274"/>
      <c r="K876" s="274"/>
      <c r="L876" s="274"/>
      <c r="M876" s="274"/>
      <c r="N876" s="274"/>
      <c r="O876" s="274"/>
      <c r="P876" s="369"/>
      <c r="Q876" s="369"/>
    </row>
    <row r="877" spans="1:17">
      <c r="A877" s="274"/>
      <c r="B877" s="274"/>
      <c r="C877" s="274"/>
      <c r="D877" s="274"/>
      <c r="E877" s="274"/>
      <c r="F877" s="274"/>
      <c r="G877" s="274"/>
      <c r="H877" s="274"/>
      <c r="J877" s="274"/>
      <c r="K877" s="274"/>
      <c r="L877" s="274"/>
      <c r="M877" s="274"/>
      <c r="N877" s="274"/>
      <c r="O877" s="274"/>
      <c r="P877" s="369"/>
      <c r="Q877" s="369"/>
    </row>
    <row r="878" spans="1:17">
      <c r="A878" s="274"/>
      <c r="B878" s="274"/>
      <c r="C878" s="274"/>
      <c r="D878" s="274"/>
      <c r="E878" s="274"/>
      <c r="F878" s="274"/>
      <c r="G878" s="274"/>
      <c r="H878" s="274"/>
      <c r="J878" s="274"/>
      <c r="K878" s="274"/>
      <c r="L878" s="274"/>
      <c r="M878" s="274"/>
      <c r="N878" s="274"/>
      <c r="O878" s="274"/>
      <c r="P878" s="369"/>
      <c r="Q878" s="369"/>
    </row>
    <row r="879" spans="1:17">
      <c r="A879" s="274"/>
      <c r="B879" s="274"/>
      <c r="C879" s="274"/>
      <c r="D879" s="274"/>
      <c r="E879" s="274"/>
      <c r="F879" s="274"/>
      <c r="G879" s="274"/>
      <c r="H879" s="274"/>
      <c r="J879" s="274"/>
      <c r="K879" s="274"/>
      <c r="L879" s="274"/>
      <c r="M879" s="274"/>
      <c r="N879" s="274"/>
      <c r="O879" s="274"/>
      <c r="P879" s="369"/>
      <c r="Q879" s="369"/>
    </row>
    <row r="880" spans="1:17">
      <c r="A880" s="274"/>
      <c r="B880" s="274"/>
      <c r="C880" s="274"/>
      <c r="D880" s="274"/>
      <c r="E880" s="274"/>
      <c r="F880" s="274"/>
      <c r="G880" s="274"/>
      <c r="H880" s="274"/>
      <c r="J880" s="274"/>
      <c r="K880" s="274"/>
      <c r="L880" s="274"/>
      <c r="M880" s="274"/>
      <c r="N880" s="274"/>
      <c r="O880" s="274"/>
      <c r="P880" s="369"/>
      <c r="Q880" s="369"/>
    </row>
    <row r="881" spans="1:17">
      <c r="A881" s="274"/>
      <c r="B881" s="274"/>
      <c r="C881" s="274"/>
      <c r="D881" s="274"/>
      <c r="E881" s="274"/>
      <c r="F881" s="274"/>
      <c r="G881" s="274"/>
      <c r="H881" s="274"/>
      <c r="J881" s="274"/>
      <c r="K881" s="274"/>
      <c r="L881" s="274"/>
      <c r="M881" s="274"/>
      <c r="N881" s="274"/>
      <c r="O881" s="274"/>
      <c r="P881" s="369"/>
      <c r="Q881" s="369"/>
    </row>
    <row r="882" spans="1:17">
      <c r="A882" s="274"/>
      <c r="B882" s="274"/>
      <c r="C882" s="274"/>
      <c r="D882" s="274"/>
      <c r="E882" s="274"/>
      <c r="F882" s="274"/>
      <c r="G882" s="274"/>
      <c r="H882" s="274"/>
      <c r="J882" s="274"/>
      <c r="K882" s="274"/>
      <c r="L882" s="274"/>
      <c r="M882" s="274"/>
      <c r="N882" s="274"/>
      <c r="O882" s="274"/>
      <c r="P882" s="369"/>
      <c r="Q882" s="369"/>
    </row>
    <row r="883" spans="1:17">
      <c r="A883" s="274"/>
      <c r="B883" s="274"/>
      <c r="C883" s="274"/>
      <c r="D883" s="274"/>
      <c r="E883" s="274"/>
      <c r="F883" s="274"/>
      <c r="G883" s="274"/>
      <c r="H883" s="274"/>
      <c r="J883" s="274"/>
      <c r="K883" s="274"/>
      <c r="L883" s="274"/>
      <c r="M883" s="274"/>
      <c r="N883" s="274"/>
      <c r="O883" s="274"/>
      <c r="P883" s="369"/>
      <c r="Q883" s="369"/>
    </row>
    <row r="884" spans="1:17">
      <c r="A884" s="274"/>
      <c r="B884" s="274"/>
      <c r="C884" s="274"/>
      <c r="D884" s="274"/>
      <c r="E884" s="274"/>
      <c r="F884" s="274"/>
      <c r="G884" s="274"/>
      <c r="H884" s="274"/>
      <c r="J884" s="274"/>
      <c r="K884" s="274"/>
      <c r="L884" s="274"/>
      <c r="M884" s="274"/>
      <c r="N884" s="274"/>
      <c r="O884" s="274"/>
      <c r="P884" s="369"/>
      <c r="Q884" s="369"/>
    </row>
    <row r="885" spans="1:17">
      <c r="A885" s="274"/>
      <c r="B885" s="274"/>
      <c r="C885" s="274"/>
      <c r="D885" s="274"/>
      <c r="E885" s="274"/>
      <c r="F885" s="274"/>
      <c r="G885" s="274"/>
      <c r="H885" s="274"/>
      <c r="J885" s="274"/>
      <c r="K885" s="274"/>
      <c r="L885" s="274"/>
      <c r="M885" s="274"/>
      <c r="N885" s="274"/>
      <c r="O885" s="274"/>
      <c r="P885" s="369"/>
      <c r="Q885" s="369"/>
    </row>
    <row r="886" spans="1:17">
      <c r="A886" s="274"/>
      <c r="B886" s="274"/>
      <c r="C886" s="274"/>
      <c r="D886" s="274"/>
      <c r="E886" s="274"/>
      <c r="F886" s="274"/>
      <c r="G886" s="274"/>
      <c r="H886" s="274"/>
      <c r="J886" s="274"/>
      <c r="K886" s="274"/>
      <c r="L886" s="274"/>
      <c r="M886" s="274"/>
      <c r="N886" s="274"/>
      <c r="O886" s="274"/>
      <c r="P886" s="369"/>
      <c r="Q886" s="369"/>
    </row>
    <row r="887" spans="1:17">
      <c r="A887" s="274"/>
      <c r="B887" s="274"/>
      <c r="C887" s="274"/>
      <c r="D887" s="274"/>
      <c r="E887" s="274"/>
      <c r="F887" s="274"/>
      <c r="G887" s="274"/>
      <c r="H887" s="274"/>
      <c r="J887" s="274"/>
      <c r="K887" s="274"/>
      <c r="L887" s="274"/>
      <c r="M887" s="274"/>
      <c r="N887" s="274"/>
      <c r="O887" s="274"/>
      <c r="P887" s="369"/>
      <c r="Q887" s="369"/>
    </row>
    <row r="888" spans="1:17">
      <c r="A888" s="274"/>
      <c r="B888" s="274"/>
      <c r="C888" s="274"/>
      <c r="D888" s="274"/>
      <c r="E888" s="274"/>
      <c r="F888" s="274"/>
      <c r="G888" s="274"/>
      <c r="H888" s="274"/>
      <c r="J888" s="274"/>
      <c r="K888" s="274"/>
      <c r="L888" s="274"/>
      <c r="M888" s="274"/>
      <c r="N888" s="274"/>
      <c r="O888" s="274"/>
      <c r="P888" s="369"/>
      <c r="Q888" s="369"/>
    </row>
    <row r="889" spans="1:17">
      <c r="A889" s="274"/>
      <c r="B889" s="274"/>
      <c r="C889" s="274"/>
      <c r="D889" s="274"/>
      <c r="E889" s="274"/>
      <c r="F889" s="274"/>
      <c r="G889" s="274"/>
      <c r="H889" s="274"/>
      <c r="J889" s="274"/>
      <c r="K889" s="274"/>
      <c r="L889" s="274"/>
      <c r="M889" s="274"/>
      <c r="N889" s="274"/>
      <c r="O889" s="274"/>
      <c r="P889" s="369"/>
      <c r="Q889" s="369"/>
    </row>
    <row r="890" spans="1:17">
      <c r="A890" s="274"/>
      <c r="B890" s="274"/>
      <c r="C890" s="274"/>
      <c r="D890" s="274"/>
      <c r="E890" s="274"/>
      <c r="F890" s="274"/>
      <c r="G890" s="274"/>
      <c r="H890" s="274"/>
      <c r="J890" s="274"/>
      <c r="K890" s="274"/>
      <c r="L890" s="274"/>
      <c r="M890" s="274"/>
      <c r="N890" s="274"/>
      <c r="O890" s="274"/>
      <c r="P890" s="369"/>
      <c r="Q890" s="369"/>
    </row>
    <row r="891" spans="1:17">
      <c r="A891" s="274"/>
      <c r="B891" s="274"/>
      <c r="C891" s="274"/>
      <c r="D891" s="274"/>
      <c r="E891" s="274"/>
      <c r="F891" s="274"/>
      <c r="G891" s="274"/>
      <c r="H891" s="274"/>
      <c r="J891" s="274"/>
      <c r="K891" s="274"/>
      <c r="L891" s="274"/>
      <c r="M891" s="274"/>
      <c r="N891" s="274"/>
      <c r="O891" s="274"/>
      <c r="P891" s="369"/>
      <c r="Q891" s="369"/>
    </row>
    <row r="892" spans="1:17">
      <c r="A892" s="274"/>
      <c r="B892" s="274"/>
      <c r="C892" s="274"/>
      <c r="D892" s="274"/>
      <c r="E892" s="274"/>
      <c r="F892" s="274"/>
      <c r="G892" s="274"/>
      <c r="H892" s="274"/>
      <c r="J892" s="274"/>
      <c r="K892" s="274"/>
      <c r="L892" s="274"/>
      <c r="M892" s="274"/>
      <c r="N892" s="274"/>
      <c r="O892" s="274"/>
      <c r="P892" s="369"/>
      <c r="Q892" s="369"/>
    </row>
    <row r="893" spans="1:17">
      <c r="A893" s="274"/>
      <c r="B893" s="274"/>
      <c r="C893" s="274"/>
      <c r="D893" s="274"/>
      <c r="E893" s="274"/>
      <c r="F893" s="274"/>
      <c r="G893" s="274"/>
      <c r="H893" s="274"/>
      <c r="J893" s="274"/>
      <c r="K893" s="274"/>
      <c r="L893" s="274"/>
      <c r="M893" s="274"/>
      <c r="N893" s="274"/>
      <c r="O893" s="274"/>
      <c r="P893" s="369"/>
      <c r="Q893" s="369"/>
    </row>
    <row r="894" spans="1:17">
      <c r="A894" s="274"/>
      <c r="B894" s="274"/>
      <c r="C894" s="274"/>
      <c r="D894" s="274"/>
      <c r="E894" s="274"/>
      <c r="F894" s="274"/>
      <c r="G894" s="274"/>
      <c r="H894" s="274"/>
      <c r="J894" s="274"/>
      <c r="K894" s="274"/>
      <c r="L894" s="274"/>
      <c r="M894" s="274"/>
      <c r="N894" s="274"/>
      <c r="O894" s="274"/>
      <c r="P894" s="369"/>
      <c r="Q894" s="369"/>
    </row>
    <row r="895" spans="1:17">
      <c r="A895" s="274"/>
      <c r="B895" s="274"/>
      <c r="C895" s="274"/>
      <c r="D895" s="274"/>
      <c r="E895" s="274"/>
      <c r="F895" s="274"/>
      <c r="G895" s="274"/>
      <c r="H895" s="274"/>
      <c r="J895" s="274"/>
      <c r="K895" s="274"/>
      <c r="L895" s="274"/>
      <c r="M895" s="274"/>
      <c r="N895" s="274"/>
      <c r="O895" s="274"/>
      <c r="P895" s="369"/>
      <c r="Q895" s="369"/>
    </row>
    <row r="896" spans="1:17">
      <c r="A896" s="274"/>
      <c r="B896" s="274"/>
      <c r="C896" s="274"/>
      <c r="D896" s="274"/>
      <c r="E896" s="274"/>
      <c r="F896" s="274"/>
      <c r="G896" s="274"/>
      <c r="H896" s="274"/>
      <c r="J896" s="274"/>
      <c r="K896" s="274"/>
      <c r="L896" s="274"/>
      <c r="M896" s="274"/>
      <c r="N896" s="274"/>
      <c r="O896" s="274"/>
      <c r="P896" s="369"/>
      <c r="Q896" s="369"/>
    </row>
    <row r="897" spans="1:17">
      <c r="A897" s="274"/>
      <c r="B897" s="274"/>
      <c r="C897" s="274"/>
      <c r="D897" s="274"/>
      <c r="E897" s="274"/>
      <c r="F897" s="274"/>
      <c r="G897" s="274"/>
      <c r="H897" s="274"/>
      <c r="J897" s="274"/>
      <c r="K897" s="274"/>
      <c r="L897" s="274"/>
      <c r="M897" s="274"/>
      <c r="N897" s="274"/>
      <c r="O897" s="274"/>
      <c r="P897" s="369"/>
      <c r="Q897" s="369"/>
    </row>
    <row r="898" spans="1:17">
      <c r="A898" s="274"/>
      <c r="B898" s="274"/>
      <c r="C898" s="274"/>
      <c r="D898" s="274"/>
      <c r="E898" s="274"/>
      <c r="F898" s="274"/>
      <c r="G898" s="274"/>
      <c r="H898" s="274"/>
      <c r="J898" s="274"/>
      <c r="K898" s="274"/>
      <c r="L898" s="274"/>
      <c r="M898" s="274"/>
      <c r="N898" s="274"/>
      <c r="O898" s="274"/>
      <c r="P898" s="369"/>
      <c r="Q898" s="369"/>
    </row>
    <row r="899" spans="1:17">
      <c r="A899" s="274"/>
      <c r="B899" s="274"/>
      <c r="C899" s="274"/>
      <c r="D899" s="274"/>
      <c r="E899" s="274"/>
      <c r="F899" s="274"/>
      <c r="G899" s="274"/>
      <c r="H899" s="274"/>
      <c r="J899" s="274"/>
      <c r="K899" s="274"/>
      <c r="L899" s="274"/>
      <c r="M899" s="274"/>
      <c r="N899" s="274"/>
      <c r="O899" s="274"/>
      <c r="P899" s="369"/>
      <c r="Q899" s="369"/>
    </row>
    <row r="900" spans="1:17">
      <c r="A900" s="274"/>
      <c r="B900" s="274"/>
      <c r="C900" s="274"/>
      <c r="D900" s="274"/>
      <c r="E900" s="274"/>
      <c r="F900" s="274"/>
      <c r="G900" s="274"/>
      <c r="H900" s="274"/>
      <c r="J900" s="274"/>
      <c r="K900" s="274"/>
      <c r="L900" s="274"/>
      <c r="M900" s="274"/>
      <c r="N900" s="274"/>
      <c r="O900" s="274"/>
      <c r="P900" s="369"/>
      <c r="Q900" s="369"/>
    </row>
  </sheetData>
  <mergeCells count="38">
    <mergeCell ref="Y425:Y426"/>
    <mergeCell ref="B575:Y575"/>
    <mergeCell ref="J9:J12"/>
    <mergeCell ref="K9:K12"/>
    <mergeCell ref="N8:N12"/>
    <mergeCell ref="O8:O12"/>
    <mergeCell ref="W8:W12"/>
    <mergeCell ref="X8:X12"/>
    <mergeCell ref="T8:T12"/>
    <mergeCell ref="U8:U12"/>
    <mergeCell ref="V8:V12"/>
    <mergeCell ref="Y6:Y12"/>
    <mergeCell ref="P8:P12"/>
    <mergeCell ref="Q8:Q12"/>
    <mergeCell ref="S8:S12"/>
    <mergeCell ref="Y326:Y331"/>
    <mergeCell ref="M8:M12"/>
    <mergeCell ref="F6:F12"/>
    <mergeCell ref="G6:G12"/>
    <mergeCell ref="H6:H12"/>
    <mergeCell ref="I6:K7"/>
    <mergeCell ref="L6:M7"/>
    <mergeCell ref="S6:X7"/>
    <mergeCell ref="P6:Q7"/>
    <mergeCell ref="A1:Y1"/>
    <mergeCell ref="A2:Y2"/>
    <mergeCell ref="A3:Y3"/>
    <mergeCell ref="A4:Y4"/>
    <mergeCell ref="T5:Y5"/>
    <mergeCell ref="A6:A12"/>
    <mergeCell ref="B6:B12"/>
    <mergeCell ref="C6:C12"/>
    <mergeCell ref="D6:D12"/>
    <mergeCell ref="E6:E12"/>
    <mergeCell ref="N6:O7"/>
    <mergeCell ref="I8:I12"/>
    <mergeCell ref="J8:K8"/>
    <mergeCell ref="L8:L12"/>
  </mergeCells>
  <hyperlinks>
    <hyperlink ref="I125" r:id="rId1" display="http://113.160.145.177/qlvb/vbpq.nsf/str/15517E5966F76A8947258105004FADEF"/>
  </hyperlinks>
  <printOptions horizontalCentered="1"/>
  <pageMargins left="0.39370078740157499" right="0.196850393700787" top="0.35433070866141703" bottom="0.44" header="0.31496062992126" footer="0.47"/>
  <pageSetup paperSize="8" scale="9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C900"/>
  <sheetViews>
    <sheetView view="pageBreakPreview" zoomScale="84" zoomScaleNormal="70" zoomScaleSheetLayoutView="84" workbookViewId="0">
      <selection activeCell="A5" sqref="A5"/>
    </sheetView>
  </sheetViews>
  <sheetFormatPr defaultRowHeight="15"/>
  <cols>
    <col min="1" max="1" width="6.28515625" style="660" customWidth="1"/>
    <col min="2" max="2" width="42.28515625" style="277" customWidth="1"/>
    <col min="3" max="4" width="9.28515625" style="276" hidden="1" customWidth="1"/>
    <col min="5" max="5" width="13" style="276" hidden="1" customWidth="1"/>
    <col min="6" max="6" width="9.28515625" style="276" customWidth="1"/>
    <col min="7" max="7" width="10.28515625" style="276" customWidth="1"/>
    <col min="8" max="8" width="7.28515625" style="276" customWidth="1"/>
    <col min="9" max="9" width="20" style="657" customWidth="1"/>
    <col min="10" max="10" width="12.5703125" style="658" customWidth="1"/>
    <col min="11" max="11" width="12.85546875" style="658" customWidth="1"/>
    <col min="12" max="12" width="9.140625" style="658" hidden="1" customWidth="1"/>
    <col min="13" max="13" width="9.28515625" style="658" hidden="1" customWidth="1"/>
    <col min="14" max="14" width="11.140625" style="658" hidden="1" customWidth="1"/>
    <col min="15" max="15" width="11.28515625" style="658" hidden="1" customWidth="1"/>
    <col min="16" max="16" width="11.140625" style="659" hidden="1" customWidth="1"/>
    <col min="17" max="17" width="10.7109375" style="659" hidden="1" customWidth="1"/>
    <col min="18" max="18" width="12.140625" style="658" hidden="1" customWidth="1"/>
    <col min="19" max="19" width="12.42578125" style="658" customWidth="1"/>
    <col min="20" max="21" width="13.42578125" style="659" customWidth="1"/>
    <col min="22" max="23" width="12.7109375" style="659" customWidth="1"/>
    <col min="24" max="24" width="10.85546875" style="659" customWidth="1"/>
    <col min="25" max="25" width="18.85546875" style="276" customWidth="1"/>
    <col min="26" max="26" width="12.85546875" style="274" hidden="1" customWidth="1"/>
    <col min="27" max="227" width="9.140625" style="274"/>
    <col min="228" max="228" width="6.28515625" style="274" customWidth="1"/>
    <col min="229" max="229" width="35.5703125" style="274" customWidth="1"/>
    <col min="230" max="232" width="0" style="274" hidden="1" customWidth="1"/>
    <col min="233" max="233" width="17.28515625" style="274" customWidth="1"/>
    <col min="234" max="234" width="11.28515625" style="274" customWidth="1"/>
    <col min="235" max="235" width="9.5703125" style="274" customWidth="1"/>
    <col min="236" max="241" width="0" style="274" hidden="1" customWidth="1"/>
    <col min="242" max="242" width="11.28515625" style="274" customWidth="1"/>
    <col min="243" max="243" width="11.140625" style="274" customWidth="1"/>
    <col min="244" max="244" width="8.140625" style="274" customWidth="1"/>
    <col min="245" max="245" width="9.28515625" style="274" customWidth="1"/>
    <col min="246" max="246" width="9" style="274" customWidth="1"/>
    <col min="247" max="247" width="9.28515625" style="274" customWidth="1"/>
    <col min="248" max="249" width="0" style="274" hidden="1" customWidth="1"/>
    <col min="250" max="250" width="9.140625" style="274" customWidth="1"/>
    <col min="251" max="251" width="10.140625" style="274" customWidth="1"/>
    <col min="252" max="252" width="9.140625" style="274" customWidth="1"/>
    <col min="253" max="259" width="9.5703125" style="274" customWidth="1"/>
    <col min="260" max="260" width="19.28515625" style="274" customWidth="1"/>
    <col min="261" max="261" width="22.140625" style="274" customWidth="1"/>
    <col min="262" max="262" width="16.7109375" style="274" customWidth="1"/>
    <col min="263" max="263" width="13.5703125" style="274" customWidth="1"/>
    <col min="264" max="264" width="12" style="274" customWidth="1"/>
    <col min="265" max="265" width="9.28515625" style="274" customWidth="1"/>
    <col min="266" max="266" width="15.28515625" style="274" customWidth="1"/>
    <col min="267" max="267" width="9.7109375" style="274" customWidth="1"/>
    <col min="268" max="268" width="2.5703125" style="274" customWidth="1"/>
    <col min="269" max="269" width="23.85546875" style="274" customWidth="1"/>
    <col min="270" max="483" width="9.140625" style="274"/>
    <col min="484" max="484" width="6.28515625" style="274" customWidth="1"/>
    <col min="485" max="485" width="35.5703125" style="274" customWidth="1"/>
    <col min="486" max="488" width="0" style="274" hidden="1" customWidth="1"/>
    <col min="489" max="489" width="17.28515625" style="274" customWidth="1"/>
    <col min="490" max="490" width="11.28515625" style="274" customWidth="1"/>
    <col min="491" max="491" width="9.5703125" style="274" customWidth="1"/>
    <col min="492" max="497" width="0" style="274" hidden="1" customWidth="1"/>
    <col min="498" max="498" width="11.28515625" style="274" customWidth="1"/>
    <col min="499" max="499" width="11.140625" style="274" customWidth="1"/>
    <col min="500" max="500" width="8.140625" style="274" customWidth="1"/>
    <col min="501" max="501" width="9.28515625" style="274" customWidth="1"/>
    <col min="502" max="502" width="9" style="274" customWidth="1"/>
    <col min="503" max="503" width="9.28515625" style="274" customWidth="1"/>
    <col min="504" max="505" width="0" style="274" hidden="1" customWidth="1"/>
    <col min="506" max="506" width="9.140625" style="274" customWidth="1"/>
    <col min="507" max="507" width="10.140625" style="274" customWidth="1"/>
    <col min="508" max="508" width="9.140625" style="274" customWidth="1"/>
    <col min="509" max="515" width="9.5703125" style="274" customWidth="1"/>
    <col min="516" max="516" width="19.28515625" style="274" customWidth="1"/>
    <col min="517" max="517" width="22.140625" style="274" customWidth="1"/>
    <col min="518" max="518" width="16.7109375" style="274" customWidth="1"/>
    <col min="519" max="519" width="13.5703125" style="274" customWidth="1"/>
    <col min="520" max="520" width="12" style="274" customWidth="1"/>
    <col min="521" max="521" width="9.28515625" style="274" customWidth="1"/>
    <col min="522" max="522" width="15.28515625" style="274" customWidth="1"/>
    <col min="523" max="523" width="9.7109375" style="274" customWidth="1"/>
    <col min="524" max="524" width="2.5703125" style="274" customWidth="1"/>
    <col min="525" max="525" width="23.85546875" style="274" customWidth="1"/>
    <col min="526" max="739" width="9.140625" style="274"/>
    <col min="740" max="740" width="6.28515625" style="274" customWidth="1"/>
    <col min="741" max="741" width="35.5703125" style="274" customWidth="1"/>
    <col min="742" max="744" width="0" style="274" hidden="1" customWidth="1"/>
    <col min="745" max="745" width="17.28515625" style="274" customWidth="1"/>
    <col min="746" max="746" width="11.28515625" style="274" customWidth="1"/>
    <col min="747" max="747" width="9.5703125" style="274" customWidth="1"/>
    <col min="748" max="753" width="0" style="274" hidden="1" customWidth="1"/>
    <col min="754" max="754" width="11.28515625" style="274" customWidth="1"/>
    <col min="755" max="755" width="11.140625" style="274" customWidth="1"/>
    <col min="756" max="756" width="8.140625" style="274" customWidth="1"/>
    <col min="757" max="757" width="9.28515625" style="274" customWidth="1"/>
    <col min="758" max="758" width="9" style="274" customWidth="1"/>
    <col min="759" max="759" width="9.28515625" style="274" customWidth="1"/>
    <col min="760" max="761" width="0" style="274" hidden="1" customWidth="1"/>
    <col min="762" max="762" width="9.140625" style="274" customWidth="1"/>
    <col min="763" max="763" width="10.140625" style="274" customWidth="1"/>
    <col min="764" max="764" width="9.140625" style="274" customWidth="1"/>
    <col min="765" max="771" width="9.5703125" style="274" customWidth="1"/>
    <col min="772" max="772" width="19.28515625" style="274" customWidth="1"/>
    <col min="773" max="773" width="22.140625" style="274" customWidth="1"/>
    <col min="774" max="774" width="16.7109375" style="274" customWidth="1"/>
    <col min="775" max="775" width="13.5703125" style="274" customWidth="1"/>
    <col min="776" max="776" width="12" style="274" customWidth="1"/>
    <col min="777" max="777" width="9.28515625" style="274" customWidth="1"/>
    <col min="778" max="778" width="15.28515625" style="274" customWidth="1"/>
    <col min="779" max="779" width="9.7109375" style="274" customWidth="1"/>
    <col min="780" max="780" width="2.5703125" style="274" customWidth="1"/>
    <col min="781" max="781" width="23.85546875" style="274" customWidth="1"/>
    <col min="782" max="995" width="9.140625" style="274"/>
    <col min="996" max="996" width="6.28515625" style="274" customWidth="1"/>
    <col min="997" max="997" width="35.5703125" style="274" customWidth="1"/>
    <col min="998" max="1000" width="0" style="274" hidden="1" customWidth="1"/>
    <col min="1001" max="1001" width="17.28515625" style="274" customWidth="1"/>
    <col min="1002" max="1002" width="11.28515625" style="274" customWidth="1"/>
    <col min="1003" max="1003" width="9.5703125" style="274" customWidth="1"/>
    <col min="1004" max="1009" width="0" style="274" hidden="1" customWidth="1"/>
    <col min="1010" max="1010" width="11.28515625" style="274" customWidth="1"/>
    <col min="1011" max="1011" width="11.140625" style="274" customWidth="1"/>
    <col min="1012" max="1012" width="8.140625" style="274" customWidth="1"/>
    <col min="1013" max="1013" width="9.28515625" style="274" customWidth="1"/>
    <col min="1014" max="1014" width="9" style="274" customWidth="1"/>
    <col min="1015" max="1015" width="9.28515625" style="274" customWidth="1"/>
    <col min="1016" max="1017" width="0" style="274" hidden="1" customWidth="1"/>
    <col min="1018" max="1018" width="9.140625" style="274" customWidth="1"/>
    <col min="1019" max="1019" width="10.140625" style="274" customWidth="1"/>
    <col min="1020" max="1020" width="9.140625" style="274" customWidth="1"/>
    <col min="1021" max="1027" width="9.5703125" style="274" customWidth="1"/>
    <col min="1028" max="1028" width="19.28515625" style="274" customWidth="1"/>
    <col min="1029" max="1029" width="22.140625" style="274" customWidth="1"/>
    <col min="1030" max="1030" width="16.7109375" style="274" customWidth="1"/>
    <col min="1031" max="1031" width="13.5703125" style="274" customWidth="1"/>
    <col min="1032" max="1032" width="12" style="274" customWidth="1"/>
    <col min="1033" max="1033" width="9.28515625" style="274" customWidth="1"/>
    <col min="1034" max="1034" width="15.28515625" style="274" customWidth="1"/>
    <col min="1035" max="1035" width="9.7109375" style="274" customWidth="1"/>
    <col min="1036" max="1036" width="2.5703125" style="274" customWidth="1"/>
    <col min="1037" max="1037" width="23.85546875" style="274" customWidth="1"/>
    <col min="1038" max="1251" width="9.140625" style="274"/>
    <col min="1252" max="1252" width="6.28515625" style="274" customWidth="1"/>
    <col min="1253" max="1253" width="35.5703125" style="274" customWidth="1"/>
    <col min="1254" max="1256" width="0" style="274" hidden="1" customWidth="1"/>
    <col min="1257" max="1257" width="17.28515625" style="274" customWidth="1"/>
    <col min="1258" max="1258" width="11.28515625" style="274" customWidth="1"/>
    <col min="1259" max="1259" width="9.5703125" style="274" customWidth="1"/>
    <col min="1260" max="1265" width="0" style="274" hidden="1" customWidth="1"/>
    <col min="1266" max="1266" width="11.28515625" style="274" customWidth="1"/>
    <col min="1267" max="1267" width="11.140625" style="274" customWidth="1"/>
    <col min="1268" max="1268" width="8.140625" style="274" customWidth="1"/>
    <col min="1269" max="1269" width="9.28515625" style="274" customWidth="1"/>
    <col min="1270" max="1270" width="9" style="274" customWidth="1"/>
    <col min="1271" max="1271" width="9.28515625" style="274" customWidth="1"/>
    <col min="1272" max="1273" width="0" style="274" hidden="1" customWidth="1"/>
    <col min="1274" max="1274" width="9.140625" style="274" customWidth="1"/>
    <col min="1275" max="1275" width="10.140625" style="274" customWidth="1"/>
    <col min="1276" max="1276" width="9.140625" style="274" customWidth="1"/>
    <col min="1277" max="1283" width="9.5703125" style="274" customWidth="1"/>
    <col min="1284" max="1284" width="19.28515625" style="274" customWidth="1"/>
    <col min="1285" max="1285" width="22.140625" style="274" customWidth="1"/>
    <col min="1286" max="1286" width="16.7109375" style="274" customWidth="1"/>
    <col min="1287" max="1287" width="13.5703125" style="274" customWidth="1"/>
    <col min="1288" max="1288" width="12" style="274" customWidth="1"/>
    <col min="1289" max="1289" width="9.28515625" style="274" customWidth="1"/>
    <col min="1290" max="1290" width="15.28515625" style="274" customWidth="1"/>
    <col min="1291" max="1291" width="9.7109375" style="274" customWidth="1"/>
    <col min="1292" max="1292" width="2.5703125" style="274" customWidth="1"/>
    <col min="1293" max="1293" width="23.85546875" style="274" customWidth="1"/>
    <col min="1294" max="1507" width="9.140625" style="274"/>
    <col min="1508" max="1508" width="6.28515625" style="274" customWidth="1"/>
    <col min="1509" max="1509" width="35.5703125" style="274" customWidth="1"/>
    <col min="1510" max="1512" width="0" style="274" hidden="1" customWidth="1"/>
    <col min="1513" max="1513" width="17.28515625" style="274" customWidth="1"/>
    <col min="1514" max="1514" width="11.28515625" style="274" customWidth="1"/>
    <col min="1515" max="1515" width="9.5703125" style="274" customWidth="1"/>
    <col min="1516" max="1521" width="0" style="274" hidden="1" customWidth="1"/>
    <col min="1522" max="1522" width="11.28515625" style="274" customWidth="1"/>
    <col min="1523" max="1523" width="11.140625" style="274" customWidth="1"/>
    <col min="1524" max="1524" width="8.140625" style="274" customWidth="1"/>
    <col min="1525" max="1525" width="9.28515625" style="274" customWidth="1"/>
    <col min="1526" max="1526" width="9" style="274" customWidth="1"/>
    <col min="1527" max="1527" width="9.28515625" style="274" customWidth="1"/>
    <col min="1528" max="1529" width="0" style="274" hidden="1" customWidth="1"/>
    <col min="1530" max="1530" width="9.140625" style="274" customWidth="1"/>
    <col min="1531" max="1531" width="10.140625" style="274" customWidth="1"/>
    <col min="1532" max="1532" width="9.140625" style="274" customWidth="1"/>
    <col min="1533" max="1539" width="9.5703125" style="274" customWidth="1"/>
    <col min="1540" max="1540" width="19.28515625" style="274" customWidth="1"/>
    <col min="1541" max="1541" width="22.140625" style="274" customWidth="1"/>
    <col min="1542" max="1542" width="16.7109375" style="274" customWidth="1"/>
    <col min="1543" max="1543" width="13.5703125" style="274" customWidth="1"/>
    <col min="1544" max="1544" width="12" style="274" customWidth="1"/>
    <col min="1545" max="1545" width="9.28515625" style="274" customWidth="1"/>
    <col min="1546" max="1546" width="15.28515625" style="274" customWidth="1"/>
    <col min="1547" max="1547" width="9.7109375" style="274" customWidth="1"/>
    <col min="1548" max="1548" width="2.5703125" style="274" customWidth="1"/>
    <col min="1549" max="1549" width="23.85546875" style="274" customWidth="1"/>
    <col min="1550" max="1763" width="9.140625" style="274"/>
    <col min="1764" max="1764" width="6.28515625" style="274" customWidth="1"/>
    <col min="1765" max="1765" width="35.5703125" style="274" customWidth="1"/>
    <col min="1766" max="1768" width="0" style="274" hidden="1" customWidth="1"/>
    <col min="1769" max="1769" width="17.28515625" style="274" customWidth="1"/>
    <col min="1770" max="1770" width="11.28515625" style="274" customWidth="1"/>
    <col min="1771" max="1771" width="9.5703125" style="274" customWidth="1"/>
    <col min="1772" max="1777" width="0" style="274" hidden="1" customWidth="1"/>
    <col min="1778" max="1778" width="11.28515625" style="274" customWidth="1"/>
    <col min="1779" max="1779" width="11.140625" style="274" customWidth="1"/>
    <col min="1780" max="1780" width="8.140625" style="274" customWidth="1"/>
    <col min="1781" max="1781" width="9.28515625" style="274" customWidth="1"/>
    <col min="1782" max="1782" width="9" style="274" customWidth="1"/>
    <col min="1783" max="1783" width="9.28515625" style="274" customWidth="1"/>
    <col min="1784" max="1785" width="0" style="274" hidden="1" customWidth="1"/>
    <col min="1786" max="1786" width="9.140625" style="274" customWidth="1"/>
    <col min="1787" max="1787" width="10.140625" style="274" customWidth="1"/>
    <col min="1788" max="1788" width="9.140625" style="274" customWidth="1"/>
    <col min="1789" max="1795" width="9.5703125" style="274" customWidth="1"/>
    <col min="1796" max="1796" width="19.28515625" style="274" customWidth="1"/>
    <col min="1797" max="1797" width="22.140625" style="274" customWidth="1"/>
    <col min="1798" max="1798" width="16.7109375" style="274" customWidth="1"/>
    <col min="1799" max="1799" width="13.5703125" style="274" customWidth="1"/>
    <col min="1800" max="1800" width="12" style="274" customWidth="1"/>
    <col min="1801" max="1801" width="9.28515625" style="274" customWidth="1"/>
    <col min="1802" max="1802" width="15.28515625" style="274" customWidth="1"/>
    <col min="1803" max="1803" width="9.7109375" style="274" customWidth="1"/>
    <col min="1804" max="1804" width="2.5703125" style="274" customWidth="1"/>
    <col min="1805" max="1805" width="23.85546875" style="274" customWidth="1"/>
    <col min="1806" max="2019" width="9.140625" style="274"/>
    <col min="2020" max="2020" width="6.28515625" style="274" customWidth="1"/>
    <col min="2021" max="2021" width="35.5703125" style="274" customWidth="1"/>
    <col min="2022" max="2024" width="0" style="274" hidden="1" customWidth="1"/>
    <col min="2025" max="2025" width="17.28515625" style="274" customWidth="1"/>
    <col min="2026" max="2026" width="11.28515625" style="274" customWidth="1"/>
    <col min="2027" max="2027" width="9.5703125" style="274" customWidth="1"/>
    <col min="2028" max="2033" width="0" style="274" hidden="1" customWidth="1"/>
    <col min="2034" max="2034" width="11.28515625" style="274" customWidth="1"/>
    <col min="2035" max="2035" width="11.140625" style="274" customWidth="1"/>
    <col min="2036" max="2036" width="8.140625" style="274" customWidth="1"/>
    <col min="2037" max="2037" width="9.28515625" style="274" customWidth="1"/>
    <col min="2038" max="2038" width="9" style="274" customWidth="1"/>
    <col min="2039" max="2039" width="9.28515625" style="274" customWidth="1"/>
    <col min="2040" max="2041" width="0" style="274" hidden="1" customWidth="1"/>
    <col min="2042" max="2042" width="9.140625" style="274" customWidth="1"/>
    <col min="2043" max="2043" width="10.140625" style="274" customWidth="1"/>
    <col min="2044" max="2044" width="9.140625" style="274" customWidth="1"/>
    <col min="2045" max="2051" width="9.5703125" style="274" customWidth="1"/>
    <col min="2052" max="2052" width="19.28515625" style="274" customWidth="1"/>
    <col min="2053" max="2053" width="22.140625" style="274" customWidth="1"/>
    <col min="2054" max="2054" width="16.7109375" style="274" customWidth="1"/>
    <col min="2055" max="2055" width="13.5703125" style="274" customWidth="1"/>
    <col min="2056" max="2056" width="12" style="274" customWidth="1"/>
    <col min="2057" max="2057" width="9.28515625" style="274" customWidth="1"/>
    <col min="2058" max="2058" width="15.28515625" style="274" customWidth="1"/>
    <col min="2059" max="2059" width="9.7109375" style="274" customWidth="1"/>
    <col min="2060" max="2060" width="2.5703125" style="274" customWidth="1"/>
    <col min="2061" max="2061" width="23.85546875" style="274" customWidth="1"/>
    <col min="2062" max="2275" width="9.140625" style="274"/>
    <col min="2276" max="2276" width="6.28515625" style="274" customWidth="1"/>
    <col min="2277" max="2277" width="35.5703125" style="274" customWidth="1"/>
    <col min="2278" max="2280" width="0" style="274" hidden="1" customWidth="1"/>
    <col min="2281" max="2281" width="17.28515625" style="274" customWidth="1"/>
    <col min="2282" max="2282" width="11.28515625" style="274" customWidth="1"/>
    <col min="2283" max="2283" width="9.5703125" style="274" customWidth="1"/>
    <col min="2284" max="2289" width="0" style="274" hidden="1" customWidth="1"/>
    <col min="2290" max="2290" width="11.28515625" style="274" customWidth="1"/>
    <col min="2291" max="2291" width="11.140625" style="274" customWidth="1"/>
    <col min="2292" max="2292" width="8.140625" style="274" customWidth="1"/>
    <col min="2293" max="2293" width="9.28515625" style="274" customWidth="1"/>
    <col min="2294" max="2294" width="9" style="274" customWidth="1"/>
    <col min="2295" max="2295" width="9.28515625" style="274" customWidth="1"/>
    <col min="2296" max="2297" width="0" style="274" hidden="1" customWidth="1"/>
    <col min="2298" max="2298" width="9.140625" style="274" customWidth="1"/>
    <col min="2299" max="2299" width="10.140625" style="274" customWidth="1"/>
    <col min="2300" max="2300" width="9.140625" style="274" customWidth="1"/>
    <col min="2301" max="2307" width="9.5703125" style="274" customWidth="1"/>
    <col min="2308" max="2308" width="19.28515625" style="274" customWidth="1"/>
    <col min="2309" max="2309" width="22.140625" style="274" customWidth="1"/>
    <col min="2310" max="2310" width="16.7109375" style="274" customWidth="1"/>
    <col min="2311" max="2311" width="13.5703125" style="274" customWidth="1"/>
    <col min="2312" max="2312" width="12" style="274" customWidth="1"/>
    <col min="2313" max="2313" width="9.28515625" style="274" customWidth="1"/>
    <col min="2314" max="2314" width="15.28515625" style="274" customWidth="1"/>
    <col min="2315" max="2315" width="9.7109375" style="274" customWidth="1"/>
    <col min="2316" max="2316" width="2.5703125" style="274" customWidth="1"/>
    <col min="2317" max="2317" width="23.85546875" style="274" customWidth="1"/>
    <col min="2318" max="2531" width="9.140625" style="274"/>
    <col min="2532" max="2532" width="6.28515625" style="274" customWidth="1"/>
    <col min="2533" max="2533" width="35.5703125" style="274" customWidth="1"/>
    <col min="2534" max="2536" width="0" style="274" hidden="1" customWidth="1"/>
    <col min="2537" max="2537" width="17.28515625" style="274" customWidth="1"/>
    <col min="2538" max="2538" width="11.28515625" style="274" customWidth="1"/>
    <col min="2539" max="2539" width="9.5703125" style="274" customWidth="1"/>
    <col min="2540" max="2545" width="0" style="274" hidden="1" customWidth="1"/>
    <col min="2546" max="2546" width="11.28515625" style="274" customWidth="1"/>
    <col min="2547" max="2547" width="11.140625" style="274" customWidth="1"/>
    <col min="2548" max="2548" width="8.140625" style="274" customWidth="1"/>
    <col min="2549" max="2549" width="9.28515625" style="274" customWidth="1"/>
    <col min="2550" max="2550" width="9" style="274" customWidth="1"/>
    <col min="2551" max="2551" width="9.28515625" style="274" customWidth="1"/>
    <col min="2552" max="2553" width="0" style="274" hidden="1" customWidth="1"/>
    <col min="2554" max="2554" width="9.140625" style="274" customWidth="1"/>
    <col min="2555" max="2555" width="10.140625" style="274" customWidth="1"/>
    <col min="2556" max="2556" width="9.140625" style="274" customWidth="1"/>
    <col min="2557" max="2563" width="9.5703125" style="274" customWidth="1"/>
    <col min="2564" max="2564" width="19.28515625" style="274" customWidth="1"/>
    <col min="2565" max="2565" width="22.140625" style="274" customWidth="1"/>
    <col min="2566" max="2566" width="16.7109375" style="274" customWidth="1"/>
    <col min="2567" max="2567" width="13.5703125" style="274" customWidth="1"/>
    <col min="2568" max="2568" width="12" style="274" customWidth="1"/>
    <col min="2569" max="2569" width="9.28515625" style="274" customWidth="1"/>
    <col min="2570" max="2570" width="15.28515625" style="274" customWidth="1"/>
    <col min="2571" max="2571" width="9.7109375" style="274" customWidth="1"/>
    <col min="2572" max="2572" width="2.5703125" style="274" customWidth="1"/>
    <col min="2573" max="2573" width="23.85546875" style="274" customWidth="1"/>
    <col min="2574" max="2787" width="9.140625" style="274"/>
    <col min="2788" max="2788" width="6.28515625" style="274" customWidth="1"/>
    <col min="2789" max="2789" width="35.5703125" style="274" customWidth="1"/>
    <col min="2790" max="2792" width="0" style="274" hidden="1" customWidth="1"/>
    <col min="2793" max="2793" width="17.28515625" style="274" customWidth="1"/>
    <col min="2794" max="2794" width="11.28515625" style="274" customWidth="1"/>
    <col min="2795" max="2795" width="9.5703125" style="274" customWidth="1"/>
    <col min="2796" max="2801" width="0" style="274" hidden="1" customWidth="1"/>
    <col min="2802" max="2802" width="11.28515625" style="274" customWidth="1"/>
    <col min="2803" max="2803" width="11.140625" style="274" customWidth="1"/>
    <col min="2804" max="2804" width="8.140625" style="274" customWidth="1"/>
    <col min="2805" max="2805" width="9.28515625" style="274" customWidth="1"/>
    <col min="2806" max="2806" width="9" style="274" customWidth="1"/>
    <col min="2807" max="2807" width="9.28515625" style="274" customWidth="1"/>
    <col min="2808" max="2809" width="0" style="274" hidden="1" customWidth="1"/>
    <col min="2810" max="2810" width="9.140625" style="274" customWidth="1"/>
    <col min="2811" max="2811" width="10.140625" style="274" customWidth="1"/>
    <col min="2812" max="2812" width="9.140625" style="274" customWidth="1"/>
    <col min="2813" max="2819" width="9.5703125" style="274" customWidth="1"/>
    <col min="2820" max="2820" width="19.28515625" style="274" customWidth="1"/>
    <col min="2821" max="2821" width="22.140625" style="274" customWidth="1"/>
    <col min="2822" max="2822" width="16.7109375" style="274" customWidth="1"/>
    <col min="2823" max="2823" width="13.5703125" style="274" customWidth="1"/>
    <col min="2824" max="2824" width="12" style="274" customWidth="1"/>
    <col min="2825" max="2825" width="9.28515625" style="274" customWidth="1"/>
    <col min="2826" max="2826" width="15.28515625" style="274" customWidth="1"/>
    <col min="2827" max="2827" width="9.7109375" style="274" customWidth="1"/>
    <col min="2828" max="2828" width="2.5703125" style="274" customWidth="1"/>
    <col min="2829" max="2829" width="23.85546875" style="274" customWidth="1"/>
    <col min="2830" max="3043" width="9.140625" style="274"/>
    <col min="3044" max="3044" width="6.28515625" style="274" customWidth="1"/>
    <col min="3045" max="3045" width="35.5703125" style="274" customWidth="1"/>
    <col min="3046" max="3048" width="0" style="274" hidden="1" customWidth="1"/>
    <col min="3049" max="3049" width="17.28515625" style="274" customWidth="1"/>
    <col min="3050" max="3050" width="11.28515625" style="274" customWidth="1"/>
    <col min="3051" max="3051" width="9.5703125" style="274" customWidth="1"/>
    <col min="3052" max="3057" width="0" style="274" hidden="1" customWidth="1"/>
    <col min="3058" max="3058" width="11.28515625" style="274" customWidth="1"/>
    <col min="3059" max="3059" width="11.140625" style="274" customWidth="1"/>
    <col min="3060" max="3060" width="8.140625" style="274" customWidth="1"/>
    <col min="3061" max="3061" width="9.28515625" style="274" customWidth="1"/>
    <col min="3062" max="3062" width="9" style="274" customWidth="1"/>
    <col min="3063" max="3063" width="9.28515625" style="274" customWidth="1"/>
    <col min="3064" max="3065" width="0" style="274" hidden="1" customWidth="1"/>
    <col min="3066" max="3066" width="9.140625" style="274" customWidth="1"/>
    <col min="3067" max="3067" width="10.140625" style="274" customWidth="1"/>
    <col min="3068" max="3068" width="9.140625" style="274" customWidth="1"/>
    <col min="3069" max="3075" width="9.5703125" style="274" customWidth="1"/>
    <col min="3076" max="3076" width="19.28515625" style="274" customWidth="1"/>
    <col min="3077" max="3077" width="22.140625" style="274" customWidth="1"/>
    <col min="3078" max="3078" width="16.7109375" style="274" customWidth="1"/>
    <col min="3079" max="3079" width="13.5703125" style="274" customWidth="1"/>
    <col min="3080" max="3080" width="12" style="274" customWidth="1"/>
    <col min="3081" max="3081" width="9.28515625" style="274" customWidth="1"/>
    <col min="3082" max="3082" width="15.28515625" style="274" customWidth="1"/>
    <col min="3083" max="3083" width="9.7109375" style="274" customWidth="1"/>
    <col min="3084" max="3084" width="2.5703125" style="274" customWidth="1"/>
    <col min="3085" max="3085" width="23.85546875" style="274" customWidth="1"/>
    <col min="3086" max="3299" width="9.140625" style="274"/>
    <col min="3300" max="3300" width="6.28515625" style="274" customWidth="1"/>
    <col min="3301" max="3301" width="35.5703125" style="274" customWidth="1"/>
    <col min="3302" max="3304" width="0" style="274" hidden="1" customWidth="1"/>
    <col min="3305" max="3305" width="17.28515625" style="274" customWidth="1"/>
    <col min="3306" max="3306" width="11.28515625" style="274" customWidth="1"/>
    <col min="3307" max="3307" width="9.5703125" style="274" customWidth="1"/>
    <col min="3308" max="3313" width="0" style="274" hidden="1" customWidth="1"/>
    <col min="3314" max="3314" width="11.28515625" style="274" customWidth="1"/>
    <col min="3315" max="3315" width="11.140625" style="274" customWidth="1"/>
    <col min="3316" max="3316" width="8.140625" style="274" customWidth="1"/>
    <col min="3317" max="3317" width="9.28515625" style="274" customWidth="1"/>
    <col min="3318" max="3318" width="9" style="274" customWidth="1"/>
    <col min="3319" max="3319" width="9.28515625" style="274" customWidth="1"/>
    <col min="3320" max="3321" width="0" style="274" hidden="1" customWidth="1"/>
    <col min="3322" max="3322" width="9.140625" style="274" customWidth="1"/>
    <col min="3323" max="3323" width="10.140625" style="274" customWidth="1"/>
    <col min="3324" max="3324" width="9.140625" style="274" customWidth="1"/>
    <col min="3325" max="3331" width="9.5703125" style="274" customWidth="1"/>
    <col min="3332" max="3332" width="19.28515625" style="274" customWidth="1"/>
    <col min="3333" max="3333" width="22.140625" style="274" customWidth="1"/>
    <col min="3334" max="3334" width="16.7109375" style="274" customWidth="1"/>
    <col min="3335" max="3335" width="13.5703125" style="274" customWidth="1"/>
    <col min="3336" max="3336" width="12" style="274" customWidth="1"/>
    <col min="3337" max="3337" width="9.28515625" style="274" customWidth="1"/>
    <col min="3338" max="3338" width="15.28515625" style="274" customWidth="1"/>
    <col min="3339" max="3339" width="9.7109375" style="274" customWidth="1"/>
    <col min="3340" max="3340" width="2.5703125" style="274" customWidth="1"/>
    <col min="3341" max="3341" width="23.85546875" style="274" customWidth="1"/>
    <col min="3342" max="3555" width="9.140625" style="274"/>
    <col min="3556" max="3556" width="6.28515625" style="274" customWidth="1"/>
    <col min="3557" max="3557" width="35.5703125" style="274" customWidth="1"/>
    <col min="3558" max="3560" width="0" style="274" hidden="1" customWidth="1"/>
    <col min="3561" max="3561" width="17.28515625" style="274" customWidth="1"/>
    <col min="3562" max="3562" width="11.28515625" style="274" customWidth="1"/>
    <col min="3563" max="3563" width="9.5703125" style="274" customWidth="1"/>
    <col min="3564" max="3569" width="0" style="274" hidden="1" customWidth="1"/>
    <col min="3570" max="3570" width="11.28515625" style="274" customWidth="1"/>
    <col min="3571" max="3571" width="11.140625" style="274" customWidth="1"/>
    <col min="3572" max="3572" width="8.140625" style="274" customWidth="1"/>
    <col min="3573" max="3573" width="9.28515625" style="274" customWidth="1"/>
    <col min="3574" max="3574" width="9" style="274" customWidth="1"/>
    <col min="3575" max="3575" width="9.28515625" style="274" customWidth="1"/>
    <col min="3576" max="3577" width="0" style="274" hidden="1" customWidth="1"/>
    <col min="3578" max="3578" width="9.140625" style="274" customWidth="1"/>
    <col min="3579" max="3579" width="10.140625" style="274" customWidth="1"/>
    <col min="3580" max="3580" width="9.140625" style="274" customWidth="1"/>
    <col min="3581" max="3587" width="9.5703125" style="274" customWidth="1"/>
    <col min="3588" max="3588" width="19.28515625" style="274" customWidth="1"/>
    <col min="3589" max="3589" width="22.140625" style="274" customWidth="1"/>
    <col min="3590" max="3590" width="16.7109375" style="274" customWidth="1"/>
    <col min="3591" max="3591" width="13.5703125" style="274" customWidth="1"/>
    <col min="3592" max="3592" width="12" style="274" customWidth="1"/>
    <col min="3593" max="3593" width="9.28515625" style="274" customWidth="1"/>
    <col min="3594" max="3594" width="15.28515625" style="274" customWidth="1"/>
    <col min="3595" max="3595" width="9.7109375" style="274" customWidth="1"/>
    <col min="3596" max="3596" width="2.5703125" style="274" customWidth="1"/>
    <col min="3597" max="3597" width="23.85546875" style="274" customWidth="1"/>
    <col min="3598" max="3811" width="9.140625" style="274"/>
    <col min="3812" max="3812" width="6.28515625" style="274" customWidth="1"/>
    <col min="3813" max="3813" width="35.5703125" style="274" customWidth="1"/>
    <col min="3814" max="3816" width="0" style="274" hidden="1" customWidth="1"/>
    <col min="3817" max="3817" width="17.28515625" style="274" customWidth="1"/>
    <col min="3818" max="3818" width="11.28515625" style="274" customWidth="1"/>
    <col min="3819" max="3819" width="9.5703125" style="274" customWidth="1"/>
    <col min="3820" max="3825" width="0" style="274" hidden="1" customWidth="1"/>
    <col min="3826" max="3826" width="11.28515625" style="274" customWidth="1"/>
    <col min="3827" max="3827" width="11.140625" style="274" customWidth="1"/>
    <col min="3828" max="3828" width="8.140625" style="274" customWidth="1"/>
    <col min="3829" max="3829" width="9.28515625" style="274" customWidth="1"/>
    <col min="3830" max="3830" width="9" style="274" customWidth="1"/>
    <col min="3831" max="3831" width="9.28515625" style="274" customWidth="1"/>
    <col min="3832" max="3833" width="0" style="274" hidden="1" customWidth="1"/>
    <col min="3834" max="3834" width="9.140625" style="274" customWidth="1"/>
    <col min="3835" max="3835" width="10.140625" style="274" customWidth="1"/>
    <col min="3836" max="3836" width="9.140625" style="274" customWidth="1"/>
    <col min="3837" max="3843" width="9.5703125" style="274" customWidth="1"/>
    <col min="3844" max="3844" width="19.28515625" style="274" customWidth="1"/>
    <col min="3845" max="3845" width="22.140625" style="274" customWidth="1"/>
    <col min="3846" max="3846" width="16.7109375" style="274" customWidth="1"/>
    <col min="3847" max="3847" width="13.5703125" style="274" customWidth="1"/>
    <col min="3848" max="3848" width="12" style="274" customWidth="1"/>
    <col min="3849" max="3849" width="9.28515625" style="274" customWidth="1"/>
    <col min="3850" max="3850" width="15.28515625" style="274" customWidth="1"/>
    <col min="3851" max="3851" width="9.7109375" style="274" customWidth="1"/>
    <col min="3852" max="3852" width="2.5703125" style="274" customWidth="1"/>
    <col min="3853" max="3853" width="23.85546875" style="274" customWidth="1"/>
    <col min="3854" max="4067" width="9.140625" style="274"/>
    <col min="4068" max="4068" width="6.28515625" style="274" customWidth="1"/>
    <col min="4069" max="4069" width="35.5703125" style="274" customWidth="1"/>
    <col min="4070" max="4072" width="0" style="274" hidden="1" customWidth="1"/>
    <col min="4073" max="4073" width="17.28515625" style="274" customWidth="1"/>
    <col min="4074" max="4074" width="11.28515625" style="274" customWidth="1"/>
    <col min="4075" max="4075" width="9.5703125" style="274" customWidth="1"/>
    <col min="4076" max="4081" width="0" style="274" hidden="1" customWidth="1"/>
    <col min="4082" max="4082" width="11.28515625" style="274" customWidth="1"/>
    <col min="4083" max="4083" width="11.140625" style="274" customWidth="1"/>
    <col min="4084" max="4084" width="8.140625" style="274" customWidth="1"/>
    <col min="4085" max="4085" width="9.28515625" style="274" customWidth="1"/>
    <col min="4086" max="4086" width="9" style="274" customWidth="1"/>
    <col min="4087" max="4087" width="9.28515625" style="274" customWidth="1"/>
    <col min="4088" max="4089" width="0" style="274" hidden="1" customWidth="1"/>
    <col min="4090" max="4090" width="9.140625" style="274" customWidth="1"/>
    <col min="4091" max="4091" width="10.140625" style="274" customWidth="1"/>
    <col min="4092" max="4092" width="9.140625" style="274" customWidth="1"/>
    <col min="4093" max="4099" width="9.5703125" style="274" customWidth="1"/>
    <col min="4100" max="4100" width="19.28515625" style="274" customWidth="1"/>
    <col min="4101" max="4101" width="22.140625" style="274" customWidth="1"/>
    <col min="4102" max="4102" width="16.7109375" style="274" customWidth="1"/>
    <col min="4103" max="4103" width="13.5703125" style="274" customWidth="1"/>
    <col min="4104" max="4104" width="12" style="274" customWidth="1"/>
    <col min="4105" max="4105" width="9.28515625" style="274" customWidth="1"/>
    <col min="4106" max="4106" width="15.28515625" style="274" customWidth="1"/>
    <col min="4107" max="4107" width="9.7109375" style="274" customWidth="1"/>
    <col min="4108" max="4108" width="2.5703125" style="274" customWidth="1"/>
    <col min="4109" max="4109" width="23.85546875" style="274" customWidth="1"/>
    <col min="4110" max="4323" width="9.140625" style="274"/>
    <col min="4324" max="4324" width="6.28515625" style="274" customWidth="1"/>
    <col min="4325" max="4325" width="35.5703125" style="274" customWidth="1"/>
    <col min="4326" max="4328" width="0" style="274" hidden="1" customWidth="1"/>
    <col min="4329" max="4329" width="17.28515625" style="274" customWidth="1"/>
    <col min="4330" max="4330" width="11.28515625" style="274" customWidth="1"/>
    <col min="4331" max="4331" width="9.5703125" style="274" customWidth="1"/>
    <col min="4332" max="4337" width="0" style="274" hidden="1" customWidth="1"/>
    <col min="4338" max="4338" width="11.28515625" style="274" customWidth="1"/>
    <col min="4339" max="4339" width="11.140625" style="274" customWidth="1"/>
    <col min="4340" max="4340" width="8.140625" style="274" customWidth="1"/>
    <col min="4341" max="4341" width="9.28515625" style="274" customWidth="1"/>
    <col min="4342" max="4342" width="9" style="274" customWidth="1"/>
    <col min="4343" max="4343" width="9.28515625" style="274" customWidth="1"/>
    <col min="4344" max="4345" width="0" style="274" hidden="1" customWidth="1"/>
    <col min="4346" max="4346" width="9.140625" style="274" customWidth="1"/>
    <col min="4347" max="4347" width="10.140625" style="274" customWidth="1"/>
    <col min="4348" max="4348" width="9.140625" style="274" customWidth="1"/>
    <col min="4349" max="4355" width="9.5703125" style="274" customWidth="1"/>
    <col min="4356" max="4356" width="19.28515625" style="274" customWidth="1"/>
    <col min="4357" max="4357" width="22.140625" style="274" customWidth="1"/>
    <col min="4358" max="4358" width="16.7109375" style="274" customWidth="1"/>
    <col min="4359" max="4359" width="13.5703125" style="274" customWidth="1"/>
    <col min="4360" max="4360" width="12" style="274" customWidth="1"/>
    <col min="4361" max="4361" width="9.28515625" style="274" customWidth="1"/>
    <col min="4362" max="4362" width="15.28515625" style="274" customWidth="1"/>
    <col min="4363" max="4363" width="9.7109375" style="274" customWidth="1"/>
    <col min="4364" max="4364" width="2.5703125" style="274" customWidth="1"/>
    <col min="4365" max="4365" width="23.85546875" style="274" customWidth="1"/>
    <col min="4366" max="4579" width="9.140625" style="274"/>
    <col min="4580" max="4580" width="6.28515625" style="274" customWidth="1"/>
    <col min="4581" max="4581" width="35.5703125" style="274" customWidth="1"/>
    <col min="4582" max="4584" width="0" style="274" hidden="1" customWidth="1"/>
    <col min="4585" max="4585" width="17.28515625" style="274" customWidth="1"/>
    <col min="4586" max="4586" width="11.28515625" style="274" customWidth="1"/>
    <col min="4587" max="4587" width="9.5703125" style="274" customWidth="1"/>
    <col min="4588" max="4593" width="0" style="274" hidden="1" customWidth="1"/>
    <col min="4594" max="4594" width="11.28515625" style="274" customWidth="1"/>
    <col min="4595" max="4595" width="11.140625" style="274" customWidth="1"/>
    <col min="4596" max="4596" width="8.140625" style="274" customWidth="1"/>
    <col min="4597" max="4597" width="9.28515625" style="274" customWidth="1"/>
    <col min="4598" max="4598" width="9" style="274" customWidth="1"/>
    <col min="4599" max="4599" width="9.28515625" style="274" customWidth="1"/>
    <col min="4600" max="4601" width="0" style="274" hidden="1" customWidth="1"/>
    <col min="4602" max="4602" width="9.140625" style="274" customWidth="1"/>
    <col min="4603" max="4603" width="10.140625" style="274" customWidth="1"/>
    <col min="4604" max="4604" width="9.140625" style="274" customWidth="1"/>
    <col min="4605" max="4611" width="9.5703125" style="274" customWidth="1"/>
    <col min="4612" max="4612" width="19.28515625" style="274" customWidth="1"/>
    <col min="4613" max="4613" width="22.140625" style="274" customWidth="1"/>
    <col min="4614" max="4614" width="16.7109375" style="274" customWidth="1"/>
    <col min="4615" max="4615" width="13.5703125" style="274" customWidth="1"/>
    <col min="4616" max="4616" width="12" style="274" customWidth="1"/>
    <col min="4617" max="4617" width="9.28515625" style="274" customWidth="1"/>
    <col min="4618" max="4618" width="15.28515625" style="274" customWidth="1"/>
    <col min="4619" max="4619" width="9.7109375" style="274" customWidth="1"/>
    <col min="4620" max="4620" width="2.5703125" style="274" customWidth="1"/>
    <col min="4621" max="4621" width="23.85546875" style="274" customWidth="1"/>
    <col min="4622" max="4835" width="9.140625" style="274"/>
    <col min="4836" max="4836" width="6.28515625" style="274" customWidth="1"/>
    <col min="4837" max="4837" width="35.5703125" style="274" customWidth="1"/>
    <col min="4838" max="4840" width="0" style="274" hidden="1" customWidth="1"/>
    <col min="4841" max="4841" width="17.28515625" style="274" customWidth="1"/>
    <col min="4842" max="4842" width="11.28515625" style="274" customWidth="1"/>
    <col min="4843" max="4843" width="9.5703125" style="274" customWidth="1"/>
    <col min="4844" max="4849" width="0" style="274" hidden="1" customWidth="1"/>
    <col min="4850" max="4850" width="11.28515625" style="274" customWidth="1"/>
    <col min="4851" max="4851" width="11.140625" style="274" customWidth="1"/>
    <col min="4852" max="4852" width="8.140625" style="274" customWidth="1"/>
    <col min="4853" max="4853" width="9.28515625" style="274" customWidth="1"/>
    <col min="4854" max="4854" width="9" style="274" customWidth="1"/>
    <col min="4855" max="4855" width="9.28515625" style="274" customWidth="1"/>
    <col min="4856" max="4857" width="0" style="274" hidden="1" customWidth="1"/>
    <col min="4858" max="4858" width="9.140625" style="274" customWidth="1"/>
    <col min="4859" max="4859" width="10.140625" style="274" customWidth="1"/>
    <col min="4860" max="4860" width="9.140625" style="274" customWidth="1"/>
    <col min="4861" max="4867" width="9.5703125" style="274" customWidth="1"/>
    <col min="4868" max="4868" width="19.28515625" style="274" customWidth="1"/>
    <col min="4869" max="4869" width="22.140625" style="274" customWidth="1"/>
    <col min="4870" max="4870" width="16.7109375" style="274" customWidth="1"/>
    <col min="4871" max="4871" width="13.5703125" style="274" customWidth="1"/>
    <col min="4872" max="4872" width="12" style="274" customWidth="1"/>
    <col min="4873" max="4873" width="9.28515625" style="274" customWidth="1"/>
    <col min="4874" max="4874" width="15.28515625" style="274" customWidth="1"/>
    <col min="4875" max="4875" width="9.7109375" style="274" customWidth="1"/>
    <col min="4876" max="4876" width="2.5703125" style="274" customWidth="1"/>
    <col min="4877" max="4877" width="23.85546875" style="274" customWidth="1"/>
    <col min="4878" max="5091" width="9.140625" style="274"/>
    <col min="5092" max="5092" width="6.28515625" style="274" customWidth="1"/>
    <col min="5093" max="5093" width="35.5703125" style="274" customWidth="1"/>
    <col min="5094" max="5096" width="0" style="274" hidden="1" customWidth="1"/>
    <col min="5097" max="5097" width="17.28515625" style="274" customWidth="1"/>
    <col min="5098" max="5098" width="11.28515625" style="274" customWidth="1"/>
    <col min="5099" max="5099" width="9.5703125" style="274" customWidth="1"/>
    <col min="5100" max="5105" width="0" style="274" hidden="1" customWidth="1"/>
    <col min="5106" max="5106" width="11.28515625" style="274" customWidth="1"/>
    <col min="5107" max="5107" width="11.140625" style="274" customWidth="1"/>
    <col min="5108" max="5108" width="8.140625" style="274" customWidth="1"/>
    <col min="5109" max="5109" width="9.28515625" style="274" customWidth="1"/>
    <col min="5110" max="5110" width="9" style="274" customWidth="1"/>
    <col min="5111" max="5111" width="9.28515625" style="274" customWidth="1"/>
    <col min="5112" max="5113" width="0" style="274" hidden="1" customWidth="1"/>
    <col min="5114" max="5114" width="9.140625" style="274" customWidth="1"/>
    <col min="5115" max="5115" width="10.140625" style="274" customWidth="1"/>
    <col min="5116" max="5116" width="9.140625" style="274" customWidth="1"/>
    <col min="5117" max="5123" width="9.5703125" style="274" customWidth="1"/>
    <col min="5124" max="5124" width="19.28515625" style="274" customWidth="1"/>
    <col min="5125" max="5125" width="22.140625" style="274" customWidth="1"/>
    <col min="5126" max="5126" width="16.7109375" style="274" customWidth="1"/>
    <col min="5127" max="5127" width="13.5703125" style="274" customWidth="1"/>
    <col min="5128" max="5128" width="12" style="274" customWidth="1"/>
    <col min="5129" max="5129" width="9.28515625" style="274" customWidth="1"/>
    <col min="5130" max="5130" width="15.28515625" style="274" customWidth="1"/>
    <col min="5131" max="5131" width="9.7109375" style="274" customWidth="1"/>
    <col min="5132" max="5132" width="2.5703125" style="274" customWidth="1"/>
    <col min="5133" max="5133" width="23.85546875" style="274" customWidth="1"/>
    <col min="5134" max="5347" width="9.140625" style="274"/>
    <col min="5348" max="5348" width="6.28515625" style="274" customWidth="1"/>
    <col min="5349" max="5349" width="35.5703125" style="274" customWidth="1"/>
    <col min="5350" max="5352" width="0" style="274" hidden="1" customWidth="1"/>
    <col min="5353" max="5353" width="17.28515625" style="274" customWidth="1"/>
    <col min="5354" max="5354" width="11.28515625" style="274" customWidth="1"/>
    <col min="5355" max="5355" width="9.5703125" style="274" customWidth="1"/>
    <col min="5356" max="5361" width="0" style="274" hidden="1" customWidth="1"/>
    <col min="5362" max="5362" width="11.28515625" style="274" customWidth="1"/>
    <col min="5363" max="5363" width="11.140625" style="274" customWidth="1"/>
    <col min="5364" max="5364" width="8.140625" style="274" customWidth="1"/>
    <col min="5365" max="5365" width="9.28515625" style="274" customWidth="1"/>
    <col min="5366" max="5366" width="9" style="274" customWidth="1"/>
    <col min="5367" max="5367" width="9.28515625" style="274" customWidth="1"/>
    <col min="5368" max="5369" width="0" style="274" hidden="1" customWidth="1"/>
    <col min="5370" max="5370" width="9.140625" style="274" customWidth="1"/>
    <col min="5371" max="5371" width="10.140625" style="274" customWidth="1"/>
    <col min="5372" max="5372" width="9.140625" style="274" customWidth="1"/>
    <col min="5373" max="5379" width="9.5703125" style="274" customWidth="1"/>
    <col min="5380" max="5380" width="19.28515625" style="274" customWidth="1"/>
    <col min="5381" max="5381" width="22.140625" style="274" customWidth="1"/>
    <col min="5382" max="5382" width="16.7109375" style="274" customWidth="1"/>
    <col min="5383" max="5383" width="13.5703125" style="274" customWidth="1"/>
    <col min="5384" max="5384" width="12" style="274" customWidth="1"/>
    <col min="5385" max="5385" width="9.28515625" style="274" customWidth="1"/>
    <col min="5386" max="5386" width="15.28515625" style="274" customWidth="1"/>
    <col min="5387" max="5387" width="9.7109375" style="274" customWidth="1"/>
    <col min="5388" max="5388" width="2.5703125" style="274" customWidth="1"/>
    <col min="5389" max="5389" width="23.85546875" style="274" customWidth="1"/>
    <col min="5390" max="5603" width="9.140625" style="274"/>
    <col min="5604" max="5604" width="6.28515625" style="274" customWidth="1"/>
    <col min="5605" max="5605" width="35.5703125" style="274" customWidth="1"/>
    <col min="5606" max="5608" width="0" style="274" hidden="1" customWidth="1"/>
    <col min="5609" max="5609" width="17.28515625" style="274" customWidth="1"/>
    <col min="5610" max="5610" width="11.28515625" style="274" customWidth="1"/>
    <col min="5611" max="5611" width="9.5703125" style="274" customWidth="1"/>
    <col min="5612" max="5617" width="0" style="274" hidden="1" customWidth="1"/>
    <col min="5618" max="5618" width="11.28515625" style="274" customWidth="1"/>
    <col min="5619" max="5619" width="11.140625" style="274" customWidth="1"/>
    <col min="5620" max="5620" width="8.140625" style="274" customWidth="1"/>
    <col min="5621" max="5621" width="9.28515625" style="274" customWidth="1"/>
    <col min="5622" max="5622" width="9" style="274" customWidth="1"/>
    <col min="5623" max="5623" width="9.28515625" style="274" customWidth="1"/>
    <col min="5624" max="5625" width="0" style="274" hidden="1" customWidth="1"/>
    <col min="5626" max="5626" width="9.140625" style="274" customWidth="1"/>
    <col min="5627" max="5627" width="10.140625" style="274" customWidth="1"/>
    <col min="5628" max="5628" width="9.140625" style="274" customWidth="1"/>
    <col min="5629" max="5635" width="9.5703125" style="274" customWidth="1"/>
    <col min="5636" max="5636" width="19.28515625" style="274" customWidth="1"/>
    <col min="5637" max="5637" width="22.140625" style="274" customWidth="1"/>
    <col min="5638" max="5638" width="16.7109375" style="274" customWidth="1"/>
    <col min="5639" max="5639" width="13.5703125" style="274" customWidth="1"/>
    <col min="5640" max="5640" width="12" style="274" customWidth="1"/>
    <col min="5641" max="5641" width="9.28515625" style="274" customWidth="1"/>
    <col min="5642" max="5642" width="15.28515625" style="274" customWidth="1"/>
    <col min="5643" max="5643" width="9.7109375" style="274" customWidth="1"/>
    <col min="5644" max="5644" width="2.5703125" style="274" customWidth="1"/>
    <col min="5645" max="5645" width="23.85546875" style="274" customWidth="1"/>
    <col min="5646" max="5859" width="9.140625" style="274"/>
    <col min="5860" max="5860" width="6.28515625" style="274" customWidth="1"/>
    <col min="5861" max="5861" width="35.5703125" style="274" customWidth="1"/>
    <col min="5862" max="5864" width="0" style="274" hidden="1" customWidth="1"/>
    <col min="5865" max="5865" width="17.28515625" style="274" customWidth="1"/>
    <col min="5866" max="5866" width="11.28515625" style="274" customWidth="1"/>
    <col min="5867" max="5867" width="9.5703125" style="274" customWidth="1"/>
    <col min="5868" max="5873" width="0" style="274" hidden="1" customWidth="1"/>
    <col min="5874" max="5874" width="11.28515625" style="274" customWidth="1"/>
    <col min="5875" max="5875" width="11.140625" style="274" customWidth="1"/>
    <col min="5876" max="5876" width="8.140625" style="274" customWidth="1"/>
    <col min="5877" max="5877" width="9.28515625" style="274" customWidth="1"/>
    <col min="5878" max="5878" width="9" style="274" customWidth="1"/>
    <col min="5879" max="5879" width="9.28515625" style="274" customWidth="1"/>
    <col min="5880" max="5881" width="0" style="274" hidden="1" customWidth="1"/>
    <col min="5882" max="5882" width="9.140625" style="274" customWidth="1"/>
    <col min="5883" max="5883" width="10.140625" style="274" customWidth="1"/>
    <col min="5884" max="5884" width="9.140625" style="274" customWidth="1"/>
    <col min="5885" max="5891" width="9.5703125" style="274" customWidth="1"/>
    <col min="5892" max="5892" width="19.28515625" style="274" customWidth="1"/>
    <col min="5893" max="5893" width="22.140625" style="274" customWidth="1"/>
    <col min="5894" max="5894" width="16.7109375" style="274" customWidth="1"/>
    <col min="5895" max="5895" width="13.5703125" style="274" customWidth="1"/>
    <col min="5896" max="5896" width="12" style="274" customWidth="1"/>
    <col min="5897" max="5897" width="9.28515625" style="274" customWidth="1"/>
    <col min="5898" max="5898" width="15.28515625" style="274" customWidth="1"/>
    <col min="5899" max="5899" width="9.7109375" style="274" customWidth="1"/>
    <col min="5900" max="5900" width="2.5703125" style="274" customWidth="1"/>
    <col min="5901" max="5901" width="23.85546875" style="274" customWidth="1"/>
    <col min="5902" max="6115" width="9.140625" style="274"/>
    <col min="6116" max="6116" width="6.28515625" style="274" customWidth="1"/>
    <col min="6117" max="6117" width="35.5703125" style="274" customWidth="1"/>
    <col min="6118" max="6120" width="0" style="274" hidden="1" customWidth="1"/>
    <col min="6121" max="6121" width="17.28515625" style="274" customWidth="1"/>
    <col min="6122" max="6122" width="11.28515625" style="274" customWidth="1"/>
    <col min="6123" max="6123" width="9.5703125" style="274" customWidth="1"/>
    <col min="6124" max="6129" width="0" style="274" hidden="1" customWidth="1"/>
    <col min="6130" max="6130" width="11.28515625" style="274" customWidth="1"/>
    <col min="6131" max="6131" width="11.140625" style="274" customWidth="1"/>
    <col min="6132" max="6132" width="8.140625" style="274" customWidth="1"/>
    <col min="6133" max="6133" width="9.28515625" style="274" customWidth="1"/>
    <col min="6134" max="6134" width="9" style="274" customWidth="1"/>
    <col min="6135" max="6135" width="9.28515625" style="274" customWidth="1"/>
    <col min="6136" max="6137" width="0" style="274" hidden="1" customWidth="1"/>
    <col min="6138" max="6138" width="9.140625" style="274" customWidth="1"/>
    <col min="6139" max="6139" width="10.140625" style="274" customWidth="1"/>
    <col min="6140" max="6140" width="9.140625" style="274" customWidth="1"/>
    <col min="6141" max="6147" width="9.5703125" style="274" customWidth="1"/>
    <col min="6148" max="6148" width="19.28515625" style="274" customWidth="1"/>
    <col min="6149" max="6149" width="22.140625" style="274" customWidth="1"/>
    <col min="6150" max="6150" width="16.7109375" style="274" customWidth="1"/>
    <col min="6151" max="6151" width="13.5703125" style="274" customWidth="1"/>
    <col min="6152" max="6152" width="12" style="274" customWidth="1"/>
    <col min="6153" max="6153" width="9.28515625" style="274" customWidth="1"/>
    <col min="6154" max="6154" width="15.28515625" style="274" customWidth="1"/>
    <col min="6155" max="6155" width="9.7109375" style="274" customWidth="1"/>
    <col min="6156" max="6156" width="2.5703125" style="274" customWidth="1"/>
    <col min="6157" max="6157" width="23.85546875" style="274" customWidth="1"/>
    <col min="6158" max="6371" width="9.140625" style="274"/>
    <col min="6372" max="6372" width="6.28515625" style="274" customWidth="1"/>
    <col min="6373" max="6373" width="35.5703125" style="274" customWidth="1"/>
    <col min="6374" max="6376" width="0" style="274" hidden="1" customWidth="1"/>
    <col min="6377" max="6377" width="17.28515625" style="274" customWidth="1"/>
    <col min="6378" max="6378" width="11.28515625" style="274" customWidth="1"/>
    <col min="6379" max="6379" width="9.5703125" style="274" customWidth="1"/>
    <col min="6380" max="6385" width="0" style="274" hidden="1" customWidth="1"/>
    <col min="6386" max="6386" width="11.28515625" style="274" customWidth="1"/>
    <col min="6387" max="6387" width="11.140625" style="274" customWidth="1"/>
    <col min="6388" max="6388" width="8.140625" style="274" customWidth="1"/>
    <col min="6389" max="6389" width="9.28515625" style="274" customWidth="1"/>
    <col min="6390" max="6390" width="9" style="274" customWidth="1"/>
    <col min="6391" max="6391" width="9.28515625" style="274" customWidth="1"/>
    <col min="6392" max="6393" width="0" style="274" hidden="1" customWidth="1"/>
    <col min="6394" max="6394" width="9.140625" style="274" customWidth="1"/>
    <col min="6395" max="6395" width="10.140625" style="274" customWidth="1"/>
    <col min="6396" max="6396" width="9.140625" style="274" customWidth="1"/>
    <col min="6397" max="6403" width="9.5703125" style="274" customWidth="1"/>
    <col min="6404" max="6404" width="19.28515625" style="274" customWidth="1"/>
    <col min="6405" max="6405" width="22.140625" style="274" customWidth="1"/>
    <col min="6406" max="6406" width="16.7109375" style="274" customWidth="1"/>
    <col min="6407" max="6407" width="13.5703125" style="274" customWidth="1"/>
    <col min="6408" max="6408" width="12" style="274" customWidth="1"/>
    <col min="6409" max="6409" width="9.28515625" style="274" customWidth="1"/>
    <col min="6410" max="6410" width="15.28515625" style="274" customWidth="1"/>
    <col min="6411" max="6411" width="9.7109375" style="274" customWidth="1"/>
    <col min="6412" max="6412" width="2.5703125" style="274" customWidth="1"/>
    <col min="6413" max="6413" width="23.85546875" style="274" customWidth="1"/>
    <col min="6414" max="6627" width="9.140625" style="274"/>
    <col min="6628" max="6628" width="6.28515625" style="274" customWidth="1"/>
    <col min="6629" max="6629" width="35.5703125" style="274" customWidth="1"/>
    <col min="6630" max="6632" width="0" style="274" hidden="1" customWidth="1"/>
    <col min="6633" max="6633" width="17.28515625" style="274" customWidth="1"/>
    <col min="6634" max="6634" width="11.28515625" style="274" customWidth="1"/>
    <col min="6635" max="6635" width="9.5703125" style="274" customWidth="1"/>
    <col min="6636" max="6641" width="0" style="274" hidden="1" customWidth="1"/>
    <col min="6642" max="6642" width="11.28515625" style="274" customWidth="1"/>
    <col min="6643" max="6643" width="11.140625" style="274" customWidth="1"/>
    <col min="6644" max="6644" width="8.140625" style="274" customWidth="1"/>
    <col min="6645" max="6645" width="9.28515625" style="274" customWidth="1"/>
    <col min="6646" max="6646" width="9" style="274" customWidth="1"/>
    <col min="6647" max="6647" width="9.28515625" style="274" customWidth="1"/>
    <col min="6648" max="6649" width="0" style="274" hidden="1" customWidth="1"/>
    <col min="6650" max="6650" width="9.140625" style="274" customWidth="1"/>
    <col min="6651" max="6651" width="10.140625" style="274" customWidth="1"/>
    <col min="6652" max="6652" width="9.140625" style="274" customWidth="1"/>
    <col min="6653" max="6659" width="9.5703125" style="274" customWidth="1"/>
    <col min="6660" max="6660" width="19.28515625" style="274" customWidth="1"/>
    <col min="6661" max="6661" width="22.140625" style="274" customWidth="1"/>
    <col min="6662" max="6662" width="16.7109375" style="274" customWidth="1"/>
    <col min="6663" max="6663" width="13.5703125" style="274" customWidth="1"/>
    <col min="6664" max="6664" width="12" style="274" customWidth="1"/>
    <col min="6665" max="6665" width="9.28515625" style="274" customWidth="1"/>
    <col min="6666" max="6666" width="15.28515625" style="274" customWidth="1"/>
    <col min="6667" max="6667" width="9.7109375" style="274" customWidth="1"/>
    <col min="6668" max="6668" width="2.5703125" style="274" customWidth="1"/>
    <col min="6669" max="6669" width="23.85546875" style="274" customWidth="1"/>
    <col min="6670" max="6883" width="9.140625" style="274"/>
    <col min="6884" max="6884" width="6.28515625" style="274" customWidth="1"/>
    <col min="6885" max="6885" width="35.5703125" style="274" customWidth="1"/>
    <col min="6886" max="6888" width="0" style="274" hidden="1" customWidth="1"/>
    <col min="6889" max="6889" width="17.28515625" style="274" customWidth="1"/>
    <col min="6890" max="6890" width="11.28515625" style="274" customWidth="1"/>
    <col min="6891" max="6891" width="9.5703125" style="274" customWidth="1"/>
    <col min="6892" max="6897" width="0" style="274" hidden="1" customWidth="1"/>
    <col min="6898" max="6898" width="11.28515625" style="274" customWidth="1"/>
    <col min="6899" max="6899" width="11.140625" style="274" customWidth="1"/>
    <col min="6900" max="6900" width="8.140625" style="274" customWidth="1"/>
    <col min="6901" max="6901" width="9.28515625" style="274" customWidth="1"/>
    <col min="6902" max="6902" width="9" style="274" customWidth="1"/>
    <col min="6903" max="6903" width="9.28515625" style="274" customWidth="1"/>
    <col min="6904" max="6905" width="0" style="274" hidden="1" customWidth="1"/>
    <col min="6906" max="6906" width="9.140625" style="274" customWidth="1"/>
    <col min="6907" max="6907" width="10.140625" style="274" customWidth="1"/>
    <col min="6908" max="6908" width="9.140625" style="274" customWidth="1"/>
    <col min="6909" max="6915" width="9.5703125" style="274" customWidth="1"/>
    <col min="6916" max="6916" width="19.28515625" style="274" customWidth="1"/>
    <col min="6917" max="6917" width="22.140625" style="274" customWidth="1"/>
    <col min="6918" max="6918" width="16.7109375" style="274" customWidth="1"/>
    <col min="6919" max="6919" width="13.5703125" style="274" customWidth="1"/>
    <col min="6920" max="6920" width="12" style="274" customWidth="1"/>
    <col min="6921" max="6921" width="9.28515625" style="274" customWidth="1"/>
    <col min="6922" max="6922" width="15.28515625" style="274" customWidth="1"/>
    <col min="6923" max="6923" width="9.7109375" style="274" customWidth="1"/>
    <col min="6924" max="6924" width="2.5703125" style="274" customWidth="1"/>
    <col min="6925" max="6925" width="23.85546875" style="274" customWidth="1"/>
    <col min="6926" max="7139" width="9.140625" style="274"/>
    <col min="7140" max="7140" width="6.28515625" style="274" customWidth="1"/>
    <col min="7141" max="7141" width="35.5703125" style="274" customWidth="1"/>
    <col min="7142" max="7144" width="0" style="274" hidden="1" customWidth="1"/>
    <col min="7145" max="7145" width="17.28515625" style="274" customWidth="1"/>
    <col min="7146" max="7146" width="11.28515625" style="274" customWidth="1"/>
    <col min="7147" max="7147" width="9.5703125" style="274" customWidth="1"/>
    <col min="7148" max="7153" width="0" style="274" hidden="1" customWidth="1"/>
    <col min="7154" max="7154" width="11.28515625" style="274" customWidth="1"/>
    <col min="7155" max="7155" width="11.140625" style="274" customWidth="1"/>
    <col min="7156" max="7156" width="8.140625" style="274" customWidth="1"/>
    <col min="7157" max="7157" width="9.28515625" style="274" customWidth="1"/>
    <col min="7158" max="7158" width="9" style="274" customWidth="1"/>
    <col min="7159" max="7159" width="9.28515625" style="274" customWidth="1"/>
    <col min="7160" max="7161" width="0" style="274" hidden="1" customWidth="1"/>
    <col min="7162" max="7162" width="9.140625" style="274" customWidth="1"/>
    <col min="7163" max="7163" width="10.140625" style="274" customWidth="1"/>
    <col min="7164" max="7164" width="9.140625" style="274" customWidth="1"/>
    <col min="7165" max="7171" width="9.5703125" style="274" customWidth="1"/>
    <col min="7172" max="7172" width="19.28515625" style="274" customWidth="1"/>
    <col min="7173" max="7173" width="22.140625" style="274" customWidth="1"/>
    <col min="7174" max="7174" width="16.7109375" style="274" customWidth="1"/>
    <col min="7175" max="7175" width="13.5703125" style="274" customWidth="1"/>
    <col min="7176" max="7176" width="12" style="274" customWidth="1"/>
    <col min="7177" max="7177" width="9.28515625" style="274" customWidth="1"/>
    <col min="7178" max="7178" width="15.28515625" style="274" customWidth="1"/>
    <col min="7179" max="7179" width="9.7109375" style="274" customWidth="1"/>
    <col min="7180" max="7180" width="2.5703125" style="274" customWidth="1"/>
    <col min="7181" max="7181" width="23.85546875" style="274" customWidth="1"/>
    <col min="7182" max="7395" width="9.140625" style="274"/>
    <col min="7396" max="7396" width="6.28515625" style="274" customWidth="1"/>
    <col min="7397" max="7397" width="35.5703125" style="274" customWidth="1"/>
    <col min="7398" max="7400" width="0" style="274" hidden="1" customWidth="1"/>
    <col min="7401" max="7401" width="17.28515625" style="274" customWidth="1"/>
    <col min="7402" max="7402" width="11.28515625" style="274" customWidth="1"/>
    <col min="7403" max="7403" width="9.5703125" style="274" customWidth="1"/>
    <col min="7404" max="7409" width="0" style="274" hidden="1" customWidth="1"/>
    <col min="7410" max="7410" width="11.28515625" style="274" customWidth="1"/>
    <col min="7411" max="7411" width="11.140625" style="274" customWidth="1"/>
    <col min="7412" max="7412" width="8.140625" style="274" customWidth="1"/>
    <col min="7413" max="7413" width="9.28515625" style="274" customWidth="1"/>
    <col min="7414" max="7414" width="9" style="274" customWidth="1"/>
    <col min="7415" max="7415" width="9.28515625" style="274" customWidth="1"/>
    <col min="7416" max="7417" width="0" style="274" hidden="1" customWidth="1"/>
    <col min="7418" max="7418" width="9.140625" style="274" customWidth="1"/>
    <col min="7419" max="7419" width="10.140625" style="274" customWidth="1"/>
    <col min="7420" max="7420" width="9.140625" style="274" customWidth="1"/>
    <col min="7421" max="7427" width="9.5703125" style="274" customWidth="1"/>
    <col min="7428" max="7428" width="19.28515625" style="274" customWidth="1"/>
    <col min="7429" max="7429" width="22.140625" style="274" customWidth="1"/>
    <col min="7430" max="7430" width="16.7109375" style="274" customWidth="1"/>
    <col min="7431" max="7431" width="13.5703125" style="274" customWidth="1"/>
    <col min="7432" max="7432" width="12" style="274" customWidth="1"/>
    <col min="7433" max="7433" width="9.28515625" style="274" customWidth="1"/>
    <col min="7434" max="7434" width="15.28515625" style="274" customWidth="1"/>
    <col min="7435" max="7435" width="9.7109375" style="274" customWidth="1"/>
    <col min="7436" max="7436" width="2.5703125" style="274" customWidth="1"/>
    <col min="7437" max="7437" width="23.85546875" style="274" customWidth="1"/>
    <col min="7438" max="7651" width="9.140625" style="274"/>
    <col min="7652" max="7652" width="6.28515625" style="274" customWidth="1"/>
    <col min="7653" max="7653" width="35.5703125" style="274" customWidth="1"/>
    <col min="7654" max="7656" width="0" style="274" hidden="1" customWidth="1"/>
    <col min="7657" max="7657" width="17.28515625" style="274" customWidth="1"/>
    <col min="7658" max="7658" width="11.28515625" style="274" customWidth="1"/>
    <col min="7659" max="7659" width="9.5703125" style="274" customWidth="1"/>
    <col min="7660" max="7665" width="0" style="274" hidden="1" customWidth="1"/>
    <col min="7666" max="7666" width="11.28515625" style="274" customWidth="1"/>
    <col min="7667" max="7667" width="11.140625" style="274" customWidth="1"/>
    <col min="7668" max="7668" width="8.140625" style="274" customWidth="1"/>
    <col min="7669" max="7669" width="9.28515625" style="274" customWidth="1"/>
    <col min="7670" max="7670" width="9" style="274" customWidth="1"/>
    <col min="7671" max="7671" width="9.28515625" style="274" customWidth="1"/>
    <col min="7672" max="7673" width="0" style="274" hidden="1" customWidth="1"/>
    <col min="7674" max="7674" width="9.140625" style="274" customWidth="1"/>
    <col min="7675" max="7675" width="10.140625" style="274" customWidth="1"/>
    <col min="7676" max="7676" width="9.140625" style="274" customWidth="1"/>
    <col min="7677" max="7683" width="9.5703125" style="274" customWidth="1"/>
    <col min="7684" max="7684" width="19.28515625" style="274" customWidth="1"/>
    <col min="7685" max="7685" width="22.140625" style="274" customWidth="1"/>
    <col min="7686" max="7686" width="16.7109375" style="274" customWidth="1"/>
    <col min="7687" max="7687" width="13.5703125" style="274" customWidth="1"/>
    <col min="7688" max="7688" width="12" style="274" customWidth="1"/>
    <col min="7689" max="7689" width="9.28515625" style="274" customWidth="1"/>
    <col min="7690" max="7690" width="15.28515625" style="274" customWidth="1"/>
    <col min="7691" max="7691" width="9.7109375" style="274" customWidth="1"/>
    <col min="7692" max="7692" width="2.5703125" style="274" customWidth="1"/>
    <col min="7693" max="7693" width="23.85546875" style="274" customWidth="1"/>
    <col min="7694" max="7907" width="9.140625" style="274"/>
    <col min="7908" max="7908" width="6.28515625" style="274" customWidth="1"/>
    <col min="7909" max="7909" width="35.5703125" style="274" customWidth="1"/>
    <col min="7910" max="7912" width="0" style="274" hidden="1" customWidth="1"/>
    <col min="7913" max="7913" width="17.28515625" style="274" customWidth="1"/>
    <col min="7914" max="7914" width="11.28515625" style="274" customWidth="1"/>
    <col min="7915" max="7915" width="9.5703125" style="274" customWidth="1"/>
    <col min="7916" max="7921" width="0" style="274" hidden="1" customWidth="1"/>
    <col min="7922" max="7922" width="11.28515625" style="274" customWidth="1"/>
    <col min="7923" max="7923" width="11.140625" style="274" customWidth="1"/>
    <col min="7924" max="7924" width="8.140625" style="274" customWidth="1"/>
    <col min="7925" max="7925" width="9.28515625" style="274" customWidth="1"/>
    <col min="7926" max="7926" width="9" style="274" customWidth="1"/>
    <col min="7927" max="7927" width="9.28515625" style="274" customWidth="1"/>
    <col min="7928" max="7929" width="0" style="274" hidden="1" customWidth="1"/>
    <col min="7930" max="7930" width="9.140625" style="274" customWidth="1"/>
    <col min="7931" max="7931" width="10.140625" style="274" customWidth="1"/>
    <col min="7932" max="7932" width="9.140625" style="274" customWidth="1"/>
    <col min="7933" max="7939" width="9.5703125" style="274" customWidth="1"/>
    <col min="7940" max="7940" width="19.28515625" style="274" customWidth="1"/>
    <col min="7941" max="7941" width="22.140625" style="274" customWidth="1"/>
    <col min="7942" max="7942" width="16.7109375" style="274" customWidth="1"/>
    <col min="7943" max="7943" width="13.5703125" style="274" customWidth="1"/>
    <col min="7944" max="7944" width="12" style="274" customWidth="1"/>
    <col min="7945" max="7945" width="9.28515625" style="274" customWidth="1"/>
    <col min="7946" max="7946" width="15.28515625" style="274" customWidth="1"/>
    <col min="7947" max="7947" width="9.7109375" style="274" customWidth="1"/>
    <col min="7948" max="7948" width="2.5703125" style="274" customWidth="1"/>
    <col min="7949" max="7949" width="23.85546875" style="274" customWidth="1"/>
    <col min="7950" max="8163" width="9.140625" style="274"/>
    <col min="8164" max="8164" width="6.28515625" style="274" customWidth="1"/>
    <col min="8165" max="8165" width="35.5703125" style="274" customWidth="1"/>
    <col min="8166" max="8168" width="0" style="274" hidden="1" customWidth="1"/>
    <col min="8169" max="8169" width="17.28515625" style="274" customWidth="1"/>
    <col min="8170" max="8170" width="11.28515625" style="274" customWidth="1"/>
    <col min="8171" max="8171" width="9.5703125" style="274" customWidth="1"/>
    <col min="8172" max="8177" width="0" style="274" hidden="1" customWidth="1"/>
    <col min="8178" max="8178" width="11.28515625" style="274" customWidth="1"/>
    <col min="8179" max="8179" width="11.140625" style="274" customWidth="1"/>
    <col min="8180" max="8180" width="8.140625" style="274" customWidth="1"/>
    <col min="8181" max="8181" width="9.28515625" style="274" customWidth="1"/>
    <col min="8182" max="8182" width="9" style="274" customWidth="1"/>
    <col min="8183" max="8183" width="9.28515625" style="274" customWidth="1"/>
    <col min="8184" max="8185" width="0" style="274" hidden="1" customWidth="1"/>
    <col min="8186" max="8186" width="9.140625" style="274" customWidth="1"/>
    <col min="8187" max="8187" width="10.140625" style="274" customWidth="1"/>
    <col min="8188" max="8188" width="9.140625" style="274" customWidth="1"/>
    <col min="8189" max="8195" width="9.5703125" style="274" customWidth="1"/>
    <col min="8196" max="8196" width="19.28515625" style="274" customWidth="1"/>
    <col min="8197" max="8197" width="22.140625" style="274" customWidth="1"/>
    <col min="8198" max="8198" width="16.7109375" style="274" customWidth="1"/>
    <col min="8199" max="8199" width="13.5703125" style="274" customWidth="1"/>
    <col min="8200" max="8200" width="12" style="274" customWidth="1"/>
    <col min="8201" max="8201" width="9.28515625" style="274" customWidth="1"/>
    <col min="8202" max="8202" width="15.28515625" style="274" customWidth="1"/>
    <col min="8203" max="8203" width="9.7109375" style="274" customWidth="1"/>
    <col min="8204" max="8204" width="2.5703125" style="274" customWidth="1"/>
    <col min="8205" max="8205" width="23.85546875" style="274" customWidth="1"/>
    <col min="8206" max="8419" width="9.140625" style="274"/>
    <col min="8420" max="8420" width="6.28515625" style="274" customWidth="1"/>
    <col min="8421" max="8421" width="35.5703125" style="274" customWidth="1"/>
    <col min="8422" max="8424" width="0" style="274" hidden="1" customWidth="1"/>
    <col min="8425" max="8425" width="17.28515625" style="274" customWidth="1"/>
    <col min="8426" max="8426" width="11.28515625" style="274" customWidth="1"/>
    <col min="8427" max="8427" width="9.5703125" style="274" customWidth="1"/>
    <col min="8428" max="8433" width="0" style="274" hidden="1" customWidth="1"/>
    <col min="8434" max="8434" width="11.28515625" style="274" customWidth="1"/>
    <col min="8435" max="8435" width="11.140625" style="274" customWidth="1"/>
    <col min="8436" max="8436" width="8.140625" style="274" customWidth="1"/>
    <col min="8437" max="8437" width="9.28515625" style="274" customWidth="1"/>
    <col min="8438" max="8438" width="9" style="274" customWidth="1"/>
    <col min="8439" max="8439" width="9.28515625" style="274" customWidth="1"/>
    <col min="8440" max="8441" width="0" style="274" hidden="1" customWidth="1"/>
    <col min="8442" max="8442" width="9.140625" style="274" customWidth="1"/>
    <col min="8443" max="8443" width="10.140625" style="274" customWidth="1"/>
    <col min="8444" max="8444" width="9.140625" style="274" customWidth="1"/>
    <col min="8445" max="8451" width="9.5703125" style="274" customWidth="1"/>
    <col min="8452" max="8452" width="19.28515625" style="274" customWidth="1"/>
    <col min="8453" max="8453" width="22.140625" style="274" customWidth="1"/>
    <col min="8454" max="8454" width="16.7109375" style="274" customWidth="1"/>
    <col min="8455" max="8455" width="13.5703125" style="274" customWidth="1"/>
    <col min="8456" max="8456" width="12" style="274" customWidth="1"/>
    <col min="8457" max="8457" width="9.28515625" style="274" customWidth="1"/>
    <col min="8458" max="8458" width="15.28515625" style="274" customWidth="1"/>
    <col min="8459" max="8459" width="9.7109375" style="274" customWidth="1"/>
    <col min="8460" max="8460" width="2.5703125" style="274" customWidth="1"/>
    <col min="8461" max="8461" width="23.85546875" style="274" customWidth="1"/>
    <col min="8462" max="8675" width="9.140625" style="274"/>
    <col min="8676" max="8676" width="6.28515625" style="274" customWidth="1"/>
    <col min="8677" max="8677" width="35.5703125" style="274" customWidth="1"/>
    <col min="8678" max="8680" width="0" style="274" hidden="1" customWidth="1"/>
    <col min="8681" max="8681" width="17.28515625" style="274" customWidth="1"/>
    <col min="8682" max="8682" width="11.28515625" style="274" customWidth="1"/>
    <col min="8683" max="8683" width="9.5703125" style="274" customWidth="1"/>
    <col min="8684" max="8689" width="0" style="274" hidden="1" customWidth="1"/>
    <col min="8690" max="8690" width="11.28515625" style="274" customWidth="1"/>
    <col min="8691" max="8691" width="11.140625" style="274" customWidth="1"/>
    <col min="8692" max="8692" width="8.140625" style="274" customWidth="1"/>
    <col min="8693" max="8693" width="9.28515625" style="274" customWidth="1"/>
    <col min="8694" max="8694" width="9" style="274" customWidth="1"/>
    <col min="8695" max="8695" width="9.28515625" style="274" customWidth="1"/>
    <col min="8696" max="8697" width="0" style="274" hidden="1" customWidth="1"/>
    <col min="8698" max="8698" width="9.140625" style="274" customWidth="1"/>
    <col min="8699" max="8699" width="10.140625" style="274" customWidth="1"/>
    <col min="8700" max="8700" width="9.140625" style="274" customWidth="1"/>
    <col min="8701" max="8707" width="9.5703125" style="274" customWidth="1"/>
    <col min="8708" max="8708" width="19.28515625" style="274" customWidth="1"/>
    <col min="8709" max="8709" width="22.140625" style="274" customWidth="1"/>
    <col min="8710" max="8710" width="16.7109375" style="274" customWidth="1"/>
    <col min="8711" max="8711" width="13.5703125" style="274" customWidth="1"/>
    <col min="8712" max="8712" width="12" style="274" customWidth="1"/>
    <col min="8713" max="8713" width="9.28515625" style="274" customWidth="1"/>
    <col min="8714" max="8714" width="15.28515625" style="274" customWidth="1"/>
    <col min="8715" max="8715" width="9.7109375" style="274" customWidth="1"/>
    <col min="8716" max="8716" width="2.5703125" style="274" customWidth="1"/>
    <col min="8717" max="8717" width="23.85546875" style="274" customWidth="1"/>
    <col min="8718" max="8931" width="9.140625" style="274"/>
    <col min="8932" max="8932" width="6.28515625" style="274" customWidth="1"/>
    <col min="8933" max="8933" width="35.5703125" style="274" customWidth="1"/>
    <col min="8934" max="8936" width="0" style="274" hidden="1" customWidth="1"/>
    <col min="8937" max="8937" width="17.28515625" style="274" customWidth="1"/>
    <col min="8938" max="8938" width="11.28515625" style="274" customWidth="1"/>
    <col min="8939" max="8939" width="9.5703125" style="274" customWidth="1"/>
    <col min="8940" max="8945" width="0" style="274" hidden="1" customWidth="1"/>
    <col min="8946" max="8946" width="11.28515625" style="274" customWidth="1"/>
    <col min="8947" max="8947" width="11.140625" style="274" customWidth="1"/>
    <col min="8948" max="8948" width="8.140625" style="274" customWidth="1"/>
    <col min="8949" max="8949" width="9.28515625" style="274" customWidth="1"/>
    <col min="8950" max="8950" width="9" style="274" customWidth="1"/>
    <col min="8951" max="8951" width="9.28515625" style="274" customWidth="1"/>
    <col min="8952" max="8953" width="0" style="274" hidden="1" customWidth="1"/>
    <col min="8954" max="8954" width="9.140625" style="274" customWidth="1"/>
    <col min="8955" max="8955" width="10.140625" style="274" customWidth="1"/>
    <col min="8956" max="8956" width="9.140625" style="274" customWidth="1"/>
    <col min="8957" max="8963" width="9.5703125" style="274" customWidth="1"/>
    <col min="8964" max="8964" width="19.28515625" style="274" customWidth="1"/>
    <col min="8965" max="8965" width="22.140625" style="274" customWidth="1"/>
    <col min="8966" max="8966" width="16.7109375" style="274" customWidth="1"/>
    <col min="8967" max="8967" width="13.5703125" style="274" customWidth="1"/>
    <col min="8968" max="8968" width="12" style="274" customWidth="1"/>
    <col min="8969" max="8969" width="9.28515625" style="274" customWidth="1"/>
    <col min="8970" max="8970" width="15.28515625" style="274" customWidth="1"/>
    <col min="8971" max="8971" width="9.7109375" style="274" customWidth="1"/>
    <col min="8972" max="8972" width="2.5703125" style="274" customWidth="1"/>
    <col min="8973" max="8973" width="23.85546875" style="274" customWidth="1"/>
    <col min="8974" max="9187" width="9.140625" style="274"/>
    <col min="9188" max="9188" width="6.28515625" style="274" customWidth="1"/>
    <col min="9189" max="9189" width="35.5703125" style="274" customWidth="1"/>
    <col min="9190" max="9192" width="0" style="274" hidden="1" customWidth="1"/>
    <col min="9193" max="9193" width="17.28515625" style="274" customWidth="1"/>
    <col min="9194" max="9194" width="11.28515625" style="274" customWidth="1"/>
    <col min="9195" max="9195" width="9.5703125" style="274" customWidth="1"/>
    <col min="9196" max="9201" width="0" style="274" hidden="1" customWidth="1"/>
    <col min="9202" max="9202" width="11.28515625" style="274" customWidth="1"/>
    <col min="9203" max="9203" width="11.140625" style="274" customWidth="1"/>
    <col min="9204" max="9204" width="8.140625" style="274" customWidth="1"/>
    <col min="9205" max="9205" width="9.28515625" style="274" customWidth="1"/>
    <col min="9206" max="9206" width="9" style="274" customWidth="1"/>
    <col min="9207" max="9207" width="9.28515625" style="274" customWidth="1"/>
    <col min="9208" max="9209" width="0" style="274" hidden="1" customWidth="1"/>
    <col min="9210" max="9210" width="9.140625" style="274" customWidth="1"/>
    <col min="9211" max="9211" width="10.140625" style="274" customWidth="1"/>
    <col min="9212" max="9212" width="9.140625" style="274" customWidth="1"/>
    <col min="9213" max="9219" width="9.5703125" style="274" customWidth="1"/>
    <col min="9220" max="9220" width="19.28515625" style="274" customWidth="1"/>
    <col min="9221" max="9221" width="22.140625" style="274" customWidth="1"/>
    <col min="9222" max="9222" width="16.7109375" style="274" customWidth="1"/>
    <col min="9223" max="9223" width="13.5703125" style="274" customWidth="1"/>
    <col min="9224" max="9224" width="12" style="274" customWidth="1"/>
    <col min="9225" max="9225" width="9.28515625" style="274" customWidth="1"/>
    <col min="9226" max="9226" width="15.28515625" style="274" customWidth="1"/>
    <col min="9227" max="9227" width="9.7109375" style="274" customWidth="1"/>
    <col min="9228" max="9228" width="2.5703125" style="274" customWidth="1"/>
    <col min="9229" max="9229" width="23.85546875" style="274" customWidth="1"/>
    <col min="9230" max="9443" width="9.140625" style="274"/>
    <col min="9444" max="9444" width="6.28515625" style="274" customWidth="1"/>
    <col min="9445" max="9445" width="35.5703125" style="274" customWidth="1"/>
    <col min="9446" max="9448" width="0" style="274" hidden="1" customWidth="1"/>
    <col min="9449" max="9449" width="17.28515625" style="274" customWidth="1"/>
    <col min="9450" max="9450" width="11.28515625" style="274" customWidth="1"/>
    <col min="9451" max="9451" width="9.5703125" style="274" customWidth="1"/>
    <col min="9452" max="9457" width="0" style="274" hidden="1" customWidth="1"/>
    <col min="9458" max="9458" width="11.28515625" style="274" customWidth="1"/>
    <col min="9459" max="9459" width="11.140625" style="274" customWidth="1"/>
    <col min="9460" max="9460" width="8.140625" style="274" customWidth="1"/>
    <col min="9461" max="9461" width="9.28515625" style="274" customWidth="1"/>
    <col min="9462" max="9462" width="9" style="274" customWidth="1"/>
    <col min="9463" max="9463" width="9.28515625" style="274" customWidth="1"/>
    <col min="9464" max="9465" width="0" style="274" hidden="1" customWidth="1"/>
    <col min="9466" max="9466" width="9.140625" style="274" customWidth="1"/>
    <col min="9467" max="9467" width="10.140625" style="274" customWidth="1"/>
    <col min="9468" max="9468" width="9.140625" style="274" customWidth="1"/>
    <col min="9469" max="9475" width="9.5703125" style="274" customWidth="1"/>
    <col min="9476" max="9476" width="19.28515625" style="274" customWidth="1"/>
    <col min="9477" max="9477" width="22.140625" style="274" customWidth="1"/>
    <col min="9478" max="9478" width="16.7109375" style="274" customWidth="1"/>
    <col min="9479" max="9479" width="13.5703125" style="274" customWidth="1"/>
    <col min="9480" max="9480" width="12" style="274" customWidth="1"/>
    <col min="9481" max="9481" width="9.28515625" style="274" customWidth="1"/>
    <col min="9482" max="9482" width="15.28515625" style="274" customWidth="1"/>
    <col min="9483" max="9483" width="9.7109375" style="274" customWidth="1"/>
    <col min="9484" max="9484" width="2.5703125" style="274" customWidth="1"/>
    <col min="9485" max="9485" width="23.85546875" style="274" customWidth="1"/>
    <col min="9486" max="9699" width="9.140625" style="274"/>
    <col min="9700" max="9700" width="6.28515625" style="274" customWidth="1"/>
    <col min="9701" max="9701" width="35.5703125" style="274" customWidth="1"/>
    <col min="9702" max="9704" width="0" style="274" hidden="1" customWidth="1"/>
    <col min="9705" max="9705" width="17.28515625" style="274" customWidth="1"/>
    <col min="9706" max="9706" width="11.28515625" style="274" customWidth="1"/>
    <col min="9707" max="9707" width="9.5703125" style="274" customWidth="1"/>
    <col min="9708" max="9713" width="0" style="274" hidden="1" customWidth="1"/>
    <col min="9714" max="9714" width="11.28515625" style="274" customWidth="1"/>
    <col min="9715" max="9715" width="11.140625" style="274" customWidth="1"/>
    <col min="9716" max="9716" width="8.140625" style="274" customWidth="1"/>
    <col min="9717" max="9717" width="9.28515625" style="274" customWidth="1"/>
    <col min="9718" max="9718" width="9" style="274" customWidth="1"/>
    <col min="9719" max="9719" width="9.28515625" style="274" customWidth="1"/>
    <col min="9720" max="9721" width="0" style="274" hidden="1" customWidth="1"/>
    <col min="9722" max="9722" width="9.140625" style="274" customWidth="1"/>
    <col min="9723" max="9723" width="10.140625" style="274" customWidth="1"/>
    <col min="9724" max="9724" width="9.140625" style="274" customWidth="1"/>
    <col min="9725" max="9731" width="9.5703125" style="274" customWidth="1"/>
    <col min="9732" max="9732" width="19.28515625" style="274" customWidth="1"/>
    <col min="9733" max="9733" width="22.140625" style="274" customWidth="1"/>
    <col min="9734" max="9734" width="16.7109375" style="274" customWidth="1"/>
    <col min="9735" max="9735" width="13.5703125" style="274" customWidth="1"/>
    <col min="9736" max="9736" width="12" style="274" customWidth="1"/>
    <col min="9737" max="9737" width="9.28515625" style="274" customWidth="1"/>
    <col min="9738" max="9738" width="15.28515625" style="274" customWidth="1"/>
    <col min="9739" max="9739" width="9.7109375" style="274" customWidth="1"/>
    <col min="9740" max="9740" width="2.5703125" style="274" customWidth="1"/>
    <col min="9741" max="9741" width="23.85546875" style="274" customWidth="1"/>
    <col min="9742" max="9955" width="9.140625" style="274"/>
    <col min="9956" max="9956" width="6.28515625" style="274" customWidth="1"/>
    <col min="9957" max="9957" width="35.5703125" style="274" customWidth="1"/>
    <col min="9958" max="9960" width="0" style="274" hidden="1" customWidth="1"/>
    <col min="9961" max="9961" width="17.28515625" style="274" customWidth="1"/>
    <col min="9962" max="9962" width="11.28515625" style="274" customWidth="1"/>
    <col min="9963" max="9963" width="9.5703125" style="274" customWidth="1"/>
    <col min="9964" max="9969" width="0" style="274" hidden="1" customWidth="1"/>
    <col min="9970" max="9970" width="11.28515625" style="274" customWidth="1"/>
    <col min="9971" max="9971" width="11.140625" style="274" customWidth="1"/>
    <col min="9972" max="9972" width="8.140625" style="274" customWidth="1"/>
    <col min="9973" max="9973" width="9.28515625" style="274" customWidth="1"/>
    <col min="9974" max="9974" width="9" style="274" customWidth="1"/>
    <col min="9975" max="9975" width="9.28515625" style="274" customWidth="1"/>
    <col min="9976" max="9977" width="0" style="274" hidden="1" customWidth="1"/>
    <col min="9978" max="9978" width="9.140625" style="274" customWidth="1"/>
    <col min="9979" max="9979" width="10.140625" style="274" customWidth="1"/>
    <col min="9980" max="9980" width="9.140625" style="274" customWidth="1"/>
    <col min="9981" max="9987" width="9.5703125" style="274" customWidth="1"/>
    <col min="9988" max="9988" width="19.28515625" style="274" customWidth="1"/>
    <col min="9989" max="9989" width="22.140625" style="274" customWidth="1"/>
    <col min="9990" max="9990" width="16.7109375" style="274" customWidth="1"/>
    <col min="9991" max="9991" width="13.5703125" style="274" customWidth="1"/>
    <col min="9992" max="9992" width="12" style="274" customWidth="1"/>
    <col min="9993" max="9993" width="9.28515625" style="274" customWidth="1"/>
    <col min="9994" max="9994" width="15.28515625" style="274" customWidth="1"/>
    <col min="9995" max="9995" width="9.7109375" style="274" customWidth="1"/>
    <col min="9996" max="9996" width="2.5703125" style="274" customWidth="1"/>
    <col min="9997" max="9997" width="23.85546875" style="274" customWidth="1"/>
    <col min="9998" max="10211" width="9.140625" style="274"/>
    <col min="10212" max="10212" width="6.28515625" style="274" customWidth="1"/>
    <col min="10213" max="10213" width="35.5703125" style="274" customWidth="1"/>
    <col min="10214" max="10216" width="0" style="274" hidden="1" customWidth="1"/>
    <col min="10217" max="10217" width="17.28515625" style="274" customWidth="1"/>
    <col min="10218" max="10218" width="11.28515625" style="274" customWidth="1"/>
    <col min="10219" max="10219" width="9.5703125" style="274" customWidth="1"/>
    <col min="10220" max="10225" width="0" style="274" hidden="1" customWidth="1"/>
    <col min="10226" max="10226" width="11.28515625" style="274" customWidth="1"/>
    <col min="10227" max="10227" width="11.140625" style="274" customWidth="1"/>
    <col min="10228" max="10228" width="8.140625" style="274" customWidth="1"/>
    <col min="10229" max="10229" width="9.28515625" style="274" customWidth="1"/>
    <col min="10230" max="10230" width="9" style="274" customWidth="1"/>
    <col min="10231" max="10231" width="9.28515625" style="274" customWidth="1"/>
    <col min="10232" max="10233" width="0" style="274" hidden="1" customWidth="1"/>
    <col min="10234" max="10234" width="9.140625" style="274" customWidth="1"/>
    <col min="10235" max="10235" width="10.140625" style="274" customWidth="1"/>
    <col min="10236" max="10236" width="9.140625" style="274" customWidth="1"/>
    <col min="10237" max="10243" width="9.5703125" style="274" customWidth="1"/>
    <col min="10244" max="10244" width="19.28515625" style="274" customWidth="1"/>
    <col min="10245" max="10245" width="22.140625" style="274" customWidth="1"/>
    <col min="10246" max="10246" width="16.7109375" style="274" customWidth="1"/>
    <col min="10247" max="10247" width="13.5703125" style="274" customWidth="1"/>
    <col min="10248" max="10248" width="12" style="274" customWidth="1"/>
    <col min="10249" max="10249" width="9.28515625" style="274" customWidth="1"/>
    <col min="10250" max="10250" width="15.28515625" style="274" customWidth="1"/>
    <col min="10251" max="10251" width="9.7109375" style="274" customWidth="1"/>
    <col min="10252" max="10252" width="2.5703125" style="274" customWidth="1"/>
    <col min="10253" max="10253" width="23.85546875" style="274" customWidth="1"/>
    <col min="10254" max="10467" width="9.140625" style="274"/>
    <col min="10468" max="10468" width="6.28515625" style="274" customWidth="1"/>
    <col min="10469" max="10469" width="35.5703125" style="274" customWidth="1"/>
    <col min="10470" max="10472" width="0" style="274" hidden="1" customWidth="1"/>
    <col min="10473" max="10473" width="17.28515625" style="274" customWidth="1"/>
    <col min="10474" max="10474" width="11.28515625" style="274" customWidth="1"/>
    <col min="10475" max="10475" width="9.5703125" style="274" customWidth="1"/>
    <col min="10476" max="10481" width="0" style="274" hidden="1" customWidth="1"/>
    <col min="10482" max="10482" width="11.28515625" style="274" customWidth="1"/>
    <col min="10483" max="10483" width="11.140625" style="274" customWidth="1"/>
    <col min="10484" max="10484" width="8.140625" style="274" customWidth="1"/>
    <col min="10485" max="10485" width="9.28515625" style="274" customWidth="1"/>
    <col min="10486" max="10486" width="9" style="274" customWidth="1"/>
    <col min="10487" max="10487" width="9.28515625" style="274" customWidth="1"/>
    <col min="10488" max="10489" width="0" style="274" hidden="1" customWidth="1"/>
    <col min="10490" max="10490" width="9.140625" style="274" customWidth="1"/>
    <col min="10491" max="10491" width="10.140625" style="274" customWidth="1"/>
    <col min="10492" max="10492" width="9.140625" style="274" customWidth="1"/>
    <col min="10493" max="10499" width="9.5703125" style="274" customWidth="1"/>
    <col min="10500" max="10500" width="19.28515625" style="274" customWidth="1"/>
    <col min="10501" max="10501" width="22.140625" style="274" customWidth="1"/>
    <col min="10502" max="10502" width="16.7109375" style="274" customWidth="1"/>
    <col min="10503" max="10503" width="13.5703125" style="274" customWidth="1"/>
    <col min="10504" max="10504" width="12" style="274" customWidth="1"/>
    <col min="10505" max="10505" width="9.28515625" style="274" customWidth="1"/>
    <col min="10506" max="10506" width="15.28515625" style="274" customWidth="1"/>
    <col min="10507" max="10507" width="9.7109375" style="274" customWidth="1"/>
    <col min="10508" max="10508" width="2.5703125" style="274" customWidth="1"/>
    <col min="10509" max="10509" width="23.85546875" style="274" customWidth="1"/>
    <col min="10510" max="10723" width="9.140625" style="274"/>
    <col min="10724" max="10724" width="6.28515625" style="274" customWidth="1"/>
    <col min="10725" max="10725" width="35.5703125" style="274" customWidth="1"/>
    <col min="10726" max="10728" width="0" style="274" hidden="1" customWidth="1"/>
    <col min="10729" max="10729" width="17.28515625" style="274" customWidth="1"/>
    <col min="10730" max="10730" width="11.28515625" style="274" customWidth="1"/>
    <col min="10731" max="10731" width="9.5703125" style="274" customWidth="1"/>
    <col min="10732" max="10737" width="0" style="274" hidden="1" customWidth="1"/>
    <col min="10738" max="10738" width="11.28515625" style="274" customWidth="1"/>
    <col min="10739" max="10739" width="11.140625" style="274" customWidth="1"/>
    <col min="10740" max="10740" width="8.140625" style="274" customWidth="1"/>
    <col min="10741" max="10741" width="9.28515625" style="274" customWidth="1"/>
    <col min="10742" max="10742" width="9" style="274" customWidth="1"/>
    <col min="10743" max="10743" width="9.28515625" style="274" customWidth="1"/>
    <col min="10744" max="10745" width="0" style="274" hidden="1" customWidth="1"/>
    <col min="10746" max="10746" width="9.140625" style="274" customWidth="1"/>
    <col min="10747" max="10747" width="10.140625" style="274" customWidth="1"/>
    <col min="10748" max="10748" width="9.140625" style="274" customWidth="1"/>
    <col min="10749" max="10755" width="9.5703125" style="274" customWidth="1"/>
    <col min="10756" max="10756" width="19.28515625" style="274" customWidth="1"/>
    <col min="10757" max="10757" width="22.140625" style="274" customWidth="1"/>
    <col min="10758" max="10758" width="16.7109375" style="274" customWidth="1"/>
    <col min="10759" max="10759" width="13.5703125" style="274" customWidth="1"/>
    <col min="10760" max="10760" width="12" style="274" customWidth="1"/>
    <col min="10761" max="10761" width="9.28515625" style="274" customWidth="1"/>
    <col min="10762" max="10762" width="15.28515625" style="274" customWidth="1"/>
    <col min="10763" max="10763" width="9.7109375" style="274" customWidth="1"/>
    <col min="10764" max="10764" width="2.5703125" style="274" customWidth="1"/>
    <col min="10765" max="10765" width="23.85546875" style="274" customWidth="1"/>
    <col min="10766" max="10979" width="9.140625" style="274"/>
    <col min="10980" max="10980" width="6.28515625" style="274" customWidth="1"/>
    <col min="10981" max="10981" width="35.5703125" style="274" customWidth="1"/>
    <col min="10982" max="10984" width="0" style="274" hidden="1" customWidth="1"/>
    <col min="10985" max="10985" width="17.28515625" style="274" customWidth="1"/>
    <col min="10986" max="10986" width="11.28515625" style="274" customWidth="1"/>
    <col min="10987" max="10987" width="9.5703125" style="274" customWidth="1"/>
    <col min="10988" max="10993" width="0" style="274" hidden="1" customWidth="1"/>
    <col min="10994" max="10994" width="11.28515625" style="274" customWidth="1"/>
    <col min="10995" max="10995" width="11.140625" style="274" customWidth="1"/>
    <col min="10996" max="10996" width="8.140625" style="274" customWidth="1"/>
    <col min="10997" max="10997" width="9.28515625" style="274" customWidth="1"/>
    <col min="10998" max="10998" width="9" style="274" customWidth="1"/>
    <col min="10999" max="10999" width="9.28515625" style="274" customWidth="1"/>
    <col min="11000" max="11001" width="0" style="274" hidden="1" customWidth="1"/>
    <col min="11002" max="11002" width="9.140625" style="274" customWidth="1"/>
    <col min="11003" max="11003" width="10.140625" style="274" customWidth="1"/>
    <col min="11004" max="11004" width="9.140625" style="274" customWidth="1"/>
    <col min="11005" max="11011" width="9.5703125" style="274" customWidth="1"/>
    <col min="11012" max="11012" width="19.28515625" style="274" customWidth="1"/>
    <col min="11013" max="11013" width="22.140625" style="274" customWidth="1"/>
    <col min="11014" max="11014" width="16.7109375" style="274" customWidth="1"/>
    <col min="11015" max="11015" width="13.5703125" style="274" customWidth="1"/>
    <col min="11016" max="11016" width="12" style="274" customWidth="1"/>
    <col min="11017" max="11017" width="9.28515625" style="274" customWidth="1"/>
    <col min="11018" max="11018" width="15.28515625" style="274" customWidth="1"/>
    <col min="11019" max="11019" width="9.7109375" style="274" customWidth="1"/>
    <col min="11020" max="11020" width="2.5703125" style="274" customWidth="1"/>
    <col min="11021" max="11021" width="23.85546875" style="274" customWidth="1"/>
    <col min="11022" max="11235" width="9.140625" style="274"/>
    <col min="11236" max="11236" width="6.28515625" style="274" customWidth="1"/>
    <col min="11237" max="11237" width="35.5703125" style="274" customWidth="1"/>
    <col min="11238" max="11240" width="0" style="274" hidden="1" customWidth="1"/>
    <col min="11241" max="11241" width="17.28515625" style="274" customWidth="1"/>
    <col min="11242" max="11242" width="11.28515625" style="274" customWidth="1"/>
    <col min="11243" max="11243" width="9.5703125" style="274" customWidth="1"/>
    <col min="11244" max="11249" width="0" style="274" hidden="1" customWidth="1"/>
    <col min="11250" max="11250" width="11.28515625" style="274" customWidth="1"/>
    <col min="11251" max="11251" width="11.140625" style="274" customWidth="1"/>
    <col min="11252" max="11252" width="8.140625" style="274" customWidth="1"/>
    <col min="11253" max="11253" width="9.28515625" style="274" customWidth="1"/>
    <col min="11254" max="11254" width="9" style="274" customWidth="1"/>
    <col min="11255" max="11255" width="9.28515625" style="274" customWidth="1"/>
    <col min="11256" max="11257" width="0" style="274" hidden="1" customWidth="1"/>
    <col min="11258" max="11258" width="9.140625" style="274" customWidth="1"/>
    <col min="11259" max="11259" width="10.140625" style="274" customWidth="1"/>
    <col min="11260" max="11260" width="9.140625" style="274" customWidth="1"/>
    <col min="11261" max="11267" width="9.5703125" style="274" customWidth="1"/>
    <col min="11268" max="11268" width="19.28515625" style="274" customWidth="1"/>
    <col min="11269" max="11269" width="22.140625" style="274" customWidth="1"/>
    <col min="11270" max="11270" width="16.7109375" style="274" customWidth="1"/>
    <col min="11271" max="11271" width="13.5703125" style="274" customWidth="1"/>
    <col min="11272" max="11272" width="12" style="274" customWidth="1"/>
    <col min="11273" max="11273" width="9.28515625" style="274" customWidth="1"/>
    <col min="11274" max="11274" width="15.28515625" style="274" customWidth="1"/>
    <col min="11275" max="11275" width="9.7109375" style="274" customWidth="1"/>
    <col min="11276" max="11276" width="2.5703125" style="274" customWidth="1"/>
    <col min="11277" max="11277" width="23.85546875" style="274" customWidth="1"/>
    <col min="11278" max="11491" width="9.140625" style="274"/>
    <col min="11492" max="11492" width="6.28515625" style="274" customWidth="1"/>
    <col min="11493" max="11493" width="35.5703125" style="274" customWidth="1"/>
    <col min="11494" max="11496" width="0" style="274" hidden="1" customWidth="1"/>
    <col min="11497" max="11497" width="17.28515625" style="274" customWidth="1"/>
    <col min="11498" max="11498" width="11.28515625" style="274" customWidth="1"/>
    <col min="11499" max="11499" width="9.5703125" style="274" customWidth="1"/>
    <col min="11500" max="11505" width="0" style="274" hidden="1" customWidth="1"/>
    <col min="11506" max="11506" width="11.28515625" style="274" customWidth="1"/>
    <col min="11507" max="11507" width="11.140625" style="274" customWidth="1"/>
    <col min="11508" max="11508" width="8.140625" style="274" customWidth="1"/>
    <col min="11509" max="11509" width="9.28515625" style="274" customWidth="1"/>
    <col min="11510" max="11510" width="9" style="274" customWidth="1"/>
    <col min="11511" max="11511" width="9.28515625" style="274" customWidth="1"/>
    <col min="11512" max="11513" width="0" style="274" hidden="1" customWidth="1"/>
    <col min="11514" max="11514" width="9.140625" style="274" customWidth="1"/>
    <col min="11515" max="11515" width="10.140625" style="274" customWidth="1"/>
    <col min="11516" max="11516" width="9.140625" style="274" customWidth="1"/>
    <col min="11517" max="11523" width="9.5703125" style="274" customWidth="1"/>
    <col min="11524" max="11524" width="19.28515625" style="274" customWidth="1"/>
    <col min="11525" max="11525" width="22.140625" style="274" customWidth="1"/>
    <col min="11526" max="11526" width="16.7109375" style="274" customWidth="1"/>
    <col min="11527" max="11527" width="13.5703125" style="274" customWidth="1"/>
    <col min="11528" max="11528" width="12" style="274" customWidth="1"/>
    <col min="11529" max="11529" width="9.28515625" style="274" customWidth="1"/>
    <col min="11530" max="11530" width="15.28515625" style="274" customWidth="1"/>
    <col min="11531" max="11531" width="9.7109375" style="274" customWidth="1"/>
    <col min="11532" max="11532" width="2.5703125" style="274" customWidth="1"/>
    <col min="11533" max="11533" width="23.85546875" style="274" customWidth="1"/>
    <col min="11534" max="11747" width="9.140625" style="274"/>
    <col min="11748" max="11748" width="6.28515625" style="274" customWidth="1"/>
    <col min="11749" max="11749" width="35.5703125" style="274" customWidth="1"/>
    <col min="11750" max="11752" width="0" style="274" hidden="1" customWidth="1"/>
    <col min="11753" max="11753" width="17.28515625" style="274" customWidth="1"/>
    <col min="11754" max="11754" width="11.28515625" style="274" customWidth="1"/>
    <col min="11755" max="11755" width="9.5703125" style="274" customWidth="1"/>
    <col min="11756" max="11761" width="0" style="274" hidden="1" customWidth="1"/>
    <col min="11762" max="11762" width="11.28515625" style="274" customWidth="1"/>
    <col min="11763" max="11763" width="11.140625" style="274" customWidth="1"/>
    <col min="11764" max="11764" width="8.140625" style="274" customWidth="1"/>
    <col min="11765" max="11765" width="9.28515625" style="274" customWidth="1"/>
    <col min="11766" max="11766" width="9" style="274" customWidth="1"/>
    <col min="11767" max="11767" width="9.28515625" style="274" customWidth="1"/>
    <col min="11768" max="11769" width="0" style="274" hidden="1" customWidth="1"/>
    <col min="11770" max="11770" width="9.140625" style="274" customWidth="1"/>
    <col min="11771" max="11771" width="10.140625" style="274" customWidth="1"/>
    <col min="11772" max="11772" width="9.140625" style="274" customWidth="1"/>
    <col min="11773" max="11779" width="9.5703125" style="274" customWidth="1"/>
    <col min="11780" max="11780" width="19.28515625" style="274" customWidth="1"/>
    <col min="11781" max="11781" width="22.140625" style="274" customWidth="1"/>
    <col min="11782" max="11782" width="16.7109375" style="274" customWidth="1"/>
    <col min="11783" max="11783" width="13.5703125" style="274" customWidth="1"/>
    <col min="11784" max="11784" width="12" style="274" customWidth="1"/>
    <col min="11785" max="11785" width="9.28515625" style="274" customWidth="1"/>
    <col min="11786" max="11786" width="15.28515625" style="274" customWidth="1"/>
    <col min="11787" max="11787" width="9.7109375" style="274" customWidth="1"/>
    <col min="11788" max="11788" width="2.5703125" style="274" customWidth="1"/>
    <col min="11789" max="11789" width="23.85546875" style="274" customWidth="1"/>
    <col min="11790" max="12003" width="9.140625" style="274"/>
    <col min="12004" max="12004" width="6.28515625" style="274" customWidth="1"/>
    <col min="12005" max="12005" width="35.5703125" style="274" customWidth="1"/>
    <col min="12006" max="12008" width="0" style="274" hidden="1" customWidth="1"/>
    <col min="12009" max="12009" width="17.28515625" style="274" customWidth="1"/>
    <col min="12010" max="12010" width="11.28515625" style="274" customWidth="1"/>
    <col min="12011" max="12011" width="9.5703125" style="274" customWidth="1"/>
    <col min="12012" max="12017" width="0" style="274" hidden="1" customWidth="1"/>
    <col min="12018" max="12018" width="11.28515625" style="274" customWidth="1"/>
    <col min="12019" max="12019" width="11.140625" style="274" customWidth="1"/>
    <col min="12020" max="12020" width="8.140625" style="274" customWidth="1"/>
    <col min="12021" max="12021" width="9.28515625" style="274" customWidth="1"/>
    <col min="12022" max="12022" width="9" style="274" customWidth="1"/>
    <col min="12023" max="12023" width="9.28515625" style="274" customWidth="1"/>
    <col min="12024" max="12025" width="0" style="274" hidden="1" customWidth="1"/>
    <col min="12026" max="12026" width="9.140625" style="274" customWidth="1"/>
    <col min="12027" max="12027" width="10.140625" style="274" customWidth="1"/>
    <col min="12028" max="12028" width="9.140625" style="274" customWidth="1"/>
    <col min="12029" max="12035" width="9.5703125" style="274" customWidth="1"/>
    <col min="12036" max="12036" width="19.28515625" style="274" customWidth="1"/>
    <col min="12037" max="12037" width="22.140625" style="274" customWidth="1"/>
    <col min="12038" max="12038" width="16.7109375" style="274" customWidth="1"/>
    <col min="12039" max="12039" width="13.5703125" style="274" customWidth="1"/>
    <col min="12040" max="12040" width="12" style="274" customWidth="1"/>
    <col min="12041" max="12041" width="9.28515625" style="274" customWidth="1"/>
    <col min="12042" max="12042" width="15.28515625" style="274" customWidth="1"/>
    <col min="12043" max="12043" width="9.7109375" style="274" customWidth="1"/>
    <col min="12044" max="12044" width="2.5703125" style="274" customWidth="1"/>
    <col min="12045" max="12045" width="23.85546875" style="274" customWidth="1"/>
    <col min="12046" max="12259" width="9.140625" style="274"/>
    <col min="12260" max="12260" width="6.28515625" style="274" customWidth="1"/>
    <col min="12261" max="12261" width="35.5703125" style="274" customWidth="1"/>
    <col min="12262" max="12264" width="0" style="274" hidden="1" customWidth="1"/>
    <col min="12265" max="12265" width="17.28515625" style="274" customWidth="1"/>
    <col min="12266" max="12266" width="11.28515625" style="274" customWidth="1"/>
    <col min="12267" max="12267" width="9.5703125" style="274" customWidth="1"/>
    <col min="12268" max="12273" width="0" style="274" hidden="1" customWidth="1"/>
    <col min="12274" max="12274" width="11.28515625" style="274" customWidth="1"/>
    <col min="12275" max="12275" width="11.140625" style="274" customWidth="1"/>
    <col min="12276" max="12276" width="8.140625" style="274" customWidth="1"/>
    <col min="12277" max="12277" width="9.28515625" style="274" customWidth="1"/>
    <col min="12278" max="12278" width="9" style="274" customWidth="1"/>
    <col min="12279" max="12279" width="9.28515625" style="274" customWidth="1"/>
    <col min="12280" max="12281" width="0" style="274" hidden="1" customWidth="1"/>
    <col min="12282" max="12282" width="9.140625" style="274" customWidth="1"/>
    <col min="12283" max="12283" width="10.140625" style="274" customWidth="1"/>
    <col min="12284" max="12284" width="9.140625" style="274" customWidth="1"/>
    <col min="12285" max="12291" width="9.5703125" style="274" customWidth="1"/>
    <col min="12292" max="12292" width="19.28515625" style="274" customWidth="1"/>
    <col min="12293" max="12293" width="22.140625" style="274" customWidth="1"/>
    <col min="12294" max="12294" width="16.7109375" style="274" customWidth="1"/>
    <col min="12295" max="12295" width="13.5703125" style="274" customWidth="1"/>
    <col min="12296" max="12296" width="12" style="274" customWidth="1"/>
    <col min="12297" max="12297" width="9.28515625" style="274" customWidth="1"/>
    <col min="12298" max="12298" width="15.28515625" style="274" customWidth="1"/>
    <col min="12299" max="12299" width="9.7109375" style="274" customWidth="1"/>
    <col min="12300" max="12300" width="2.5703125" style="274" customWidth="1"/>
    <col min="12301" max="12301" width="23.85546875" style="274" customWidth="1"/>
    <col min="12302" max="12515" width="9.140625" style="274"/>
    <col min="12516" max="12516" width="6.28515625" style="274" customWidth="1"/>
    <col min="12517" max="12517" width="35.5703125" style="274" customWidth="1"/>
    <col min="12518" max="12520" width="0" style="274" hidden="1" customWidth="1"/>
    <col min="12521" max="12521" width="17.28515625" style="274" customWidth="1"/>
    <col min="12522" max="12522" width="11.28515625" style="274" customWidth="1"/>
    <col min="12523" max="12523" width="9.5703125" style="274" customWidth="1"/>
    <col min="12524" max="12529" width="0" style="274" hidden="1" customWidth="1"/>
    <col min="12530" max="12530" width="11.28515625" style="274" customWidth="1"/>
    <col min="12531" max="12531" width="11.140625" style="274" customWidth="1"/>
    <col min="12532" max="12532" width="8.140625" style="274" customWidth="1"/>
    <col min="12533" max="12533" width="9.28515625" style="274" customWidth="1"/>
    <col min="12534" max="12534" width="9" style="274" customWidth="1"/>
    <col min="12535" max="12535" width="9.28515625" style="274" customWidth="1"/>
    <col min="12536" max="12537" width="0" style="274" hidden="1" customWidth="1"/>
    <col min="12538" max="12538" width="9.140625" style="274" customWidth="1"/>
    <col min="12539" max="12539" width="10.140625" style="274" customWidth="1"/>
    <col min="12540" max="12540" width="9.140625" style="274" customWidth="1"/>
    <col min="12541" max="12547" width="9.5703125" style="274" customWidth="1"/>
    <col min="12548" max="12548" width="19.28515625" style="274" customWidth="1"/>
    <col min="12549" max="12549" width="22.140625" style="274" customWidth="1"/>
    <col min="12550" max="12550" width="16.7109375" style="274" customWidth="1"/>
    <col min="12551" max="12551" width="13.5703125" style="274" customWidth="1"/>
    <col min="12552" max="12552" width="12" style="274" customWidth="1"/>
    <col min="12553" max="12553" width="9.28515625" style="274" customWidth="1"/>
    <col min="12554" max="12554" width="15.28515625" style="274" customWidth="1"/>
    <col min="12555" max="12555" width="9.7109375" style="274" customWidth="1"/>
    <col min="12556" max="12556" width="2.5703125" style="274" customWidth="1"/>
    <col min="12557" max="12557" width="23.85546875" style="274" customWidth="1"/>
    <col min="12558" max="12771" width="9.140625" style="274"/>
    <col min="12772" max="12772" width="6.28515625" style="274" customWidth="1"/>
    <col min="12773" max="12773" width="35.5703125" style="274" customWidth="1"/>
    <col min="12774" max="12776" width="0" style="274" hidden="1" customWidth="1"/>
    <col min="12777" max="12777" width="17.28515625" style="274" customWidth="1"/>
    <col min="12778" max="12778" width="11.28515625" style="274" customWidth="1"/>
    <col min="12779" max="12779" width="9.5703125" style="274" customWidth="1"/>
    <col min="12780" max="12785" width="0" style="274" hidden="1" customWidth="1"/>
    <col min="12786" max="12786" width="11.28515625" style="274" customWidth="1"/>
    <col min="12787" max="12787" width="11.140625" style="274" customWidth="1"/>
    <col min="12788" max="12788" width="8.140625" style="274" customWidth="1"/>
    <col min="12789" max="12789" width="9.28515625" style="274" customWidth="1"/>
    <col min="12790" max="12790" width="9" style="274" customWidth="1"/>
    <col min="12791" max="12791" width="9.28515625" style="274" customWidth="1"/>
    <col min="12792" max="12793" width="0" style="274" hidden="1" customWidth="1"/>
    <col min="12794" max="12794" width="9.140625" style="274" customWidth="1"/>
    <col min="12795" max="12795" width="10.140625" style="274" customWidth="1"/>
    <col min="12796" max="12796" width="9.140625" style="274" customWidth="1"/>
    <col min="12797" max="12803" width="9.5703125" style="274" customWidth="1"/>
    <col min="12804" max="12804" width="19.28515625" style="274" customWidth="1"/>
    <col min="12805" max="12805" width="22.140625" style="274" customWidth="1"/>
    <col min="12806" max="12806" width="16.7109375" style="274" customWidth="1"/>
    <col min="12807" max="12807" width="13.5703125" style="274" customWidth="1"/>
    <col min="12808" max="12808" width="12" style="274" customWidth="1"/>
    <col min="12809" max="12809" width="9.28515625" style="274" customWidth="1"/>
    <col min="12810" max="12810" width="15.28515625" style="274" customWidth="1"/>
    <col min="12811" max="12811" width="9.7109375" style="274" customWidth="1"/>
    <col min="12812" max="12812" width="2.5703125" style="274" customWidth="1"/>
    <col min="12813" max="12813" width="23.85546875" style="274" customWidth="1"/>
    <col min="12814" max="13027" width="9.140625" style="274"/>
    <col min="13028" max="13028" width="6.28515625" style="274" customWidth="1"/>
    <col min="13029" max="13029" width="35.5703125" style="274" customWidth="1"/>
    <col min="13030" max="13032" width="0" style="274" hidden="1" customWidth="1"/>
    <col min="13033" max="13033" width="17.28515625" style="274" customWidth="1"/>
    <col min="13034" max="13034" width="11.28515625" style="274" customWidth="1"/>
    <col min="13035" max="13035" width="9.5703125" style="274" customWidth="1"/>
    <col min="13036" max="13041" width="0" style="274" hidden="1" customWidth="1"/>
    <col min="13042" max="13042" width="11.28515625" style="274" customWidth="1"/>
    <col min="13043" max="13043" width="11.140625" style="274" customWidth="1"/>
    <col min="13044" max="13044" width="8.140625" style="274" customWidth="1"/>
    <col min="13045" max="13045" width="9.28515625" style="274" customWidth="1"/>
    <col min="13046" max="13046" width="9" style="274" customWidth="1"/>
    <col min="13047" max="13047" width="9.28515625" style="274" customWidth="1"/>
    <col min="13048" max="13049" width="0" style="274" hidden="1" customWidth="1"/>
    <col min="13050" max="13050" width="9.140625" style="274" customWidth="1"/>
    <col min="13051" max="13051" width="10.140625" style="274" customWidth="1"/>
    <col min="13052" max="13052" width="9.140625" style="274" customWidth="1"/>
    <col min="13053" max="13059" width="9.5703125" style="274" customWidth="1"/>
    <col min="13060" max="13060" width="19.28515625" style="274" customWidth="1"/>
    <col min="13061" max="13061" width="22.140625" style="274" customWidth="1"/>
    <col min="13062" max="13062" width="16.7109375" style="274" customWidth="1"/>
    <col min="13063" max="13063" width="13.5703125" style="274" customWidth="1"/>
    <col min="13064" max="13064" width="12" style="274" customWidth="1"/>
    <col min="13065" max="13065" width="9.28515625" style="274" customWidth="1"/>
    <col min="13066" max="13066" width="15.28515625" style="274" customWidth="1"/>
    <col min="13067" max="13067" width="9.7109375" style="274" customWidth="1"/>
    <col min="13068" max="13068" width="2.5703125" style="274" customWidth="1"/>
    <col min="13069" max="13069" width="23.85546875" style="274" customWidth="1"/>
    <col min="13070" max="13283" width="9.140625" style="274"/>
    <col min="13284" max="13284" width="6.28515625" style="274" customWidth="1"/>
    <col min="13285" max="13285" width="35.5703125" style="274" customWidth="1"/>
    <col min="13286" max="13288" width="0" style="274" hidden="1" customWidth="1"/>
    <col min="13289" max="13289" width="17.28515625" style="274" customWidth="1"/>
    <col min="13290" max="13290" width="11.28515625" style="274" customWidth="1"/>
    <col min="13291" max="13291" width="9.5703125" style="274" customWidth="1"/>
    <col min="13292" max="13297" width="0" style="274" hidden="1" customWidth="1"/>
    <col min="13298" max="13298" width="11.28515625" style="274" customWidth="1"/>
    <col min="13299" max="13299" width="11.140625" style="274" customWidth="1"/>
    <col min="13300" max="13300" width="8.140625" style="274" customWidth="1"/>
    <col min="13301" max="13301" width="9.28515625" style="274" customWidth="1"/>
    <col min="13302" max="13302" width="9" style="274" customWidth="1"/>
    <col min="13303" max="13303" width="9.28515625" style="274" customWidth="1"/>
    <col min="13304" max="13305" width="0" style="274" hidden="1" customWidth="1"/>
    <col min="13306" max="13306" width="9.140625" style="274" customWidth="1"/>
    <col min="13307" max="13307" width="10.140625" style="274" customWidth="1"/>
    <col min="13308" max="13308" width="9.140625" style="274" customWidth="1"/>
    <col min="13309" max="13315" width="9.5703125" style="274" customWidth="1"/>
    <col min="13316" max="13316" width="19.28515625" style="274" customWidth="1"/>
    <col min="13317" max="13317" width="22.140625" style="274" customWidth="1"/>
    <col min="13318" max="13318" width="16.7109375" style="274" customWidth="1"/>
    <col min="13319" max="13319" width="13.5703125" style="274" customWidth="1"/>
    <col min="13320" max="13320" width="12" style="274" customWidth="1"/>
    <col min="13321" max="13321" width="9.28515625" style="274" customWidth="1"/>
    <col min="13322" max="13322" width="15.28515625" style="274" customWidth="1"/>
    <col min="13323" max="13323" width="9.7109375" style="274" customWidth="1"/>
    <col min="13324" max="13324" width="2.5703125" style="274" customWidth="1"/>
    <col min="13325" max="13325" width="23.85546875" style="274" customWidth="1"/>
    <col min="13326" max="13539" width="9.140625" style="274"/>
    <col min="13540" max="13540" width="6.28515625" style="274" customWidth="1"/>
    <col min="13541" max="13541" width="35.5703125" style="274" customWidth="1"/>
    <col min="13542" max="13544" width="0" style="274" hidden="1" customWidth="1"/>
    <col min="13545" max="13545" width="17.28515625" style="274" customWidth="1"/>
    <col min="13546" max="13546" width="11.28515625" style="274" customWidth="1"/>
    <col min="13547" max="13547" width="9.5703125" style="274" customWidth="1"/>
    <col min="13548" max="13553" width="0" style="274" hidden="1" customWidth="1"/>
    <col min="13554" max="13554" width="11.28515625" style="274" customWidth="1"/>
    <col min="13555" max="13555" width="11.140625" style="274" customWidth="1"/>
    <col min="13556" max="13556" width="8.140625" style="274" customWidth="1"/>
    <col min="13557" max="13557" width="9.28515625" style="274" customWidth="1"/>
    <col min="13558" max="13558" width="9" style="274" customWidth="1"/>
    <col min="13559" max="13559" width="9.28515625" style="274" customWidth="1"/>
    <col min="13560" max="13561" width="0" style="274" hidden="1" customWidth="1"/>
    <col min="13562" max="13562" width="9.140625" style="274" customWidth="1"/>
    <col min="13563" max="13563" width="10.140625" style="274" customWidth="1"/>
    <col min="13564" max="13564" width="9.140625" style="274" customWidth="1"/>
    <col min="13565" max="13571" width="9.5703125" style="274" customWidth="1"/>
    <col min="13572" max="13572" width="19.28515625" style="274" customWidth="1"/>
    <col min="13573" max="13573" width="22.140625" style="274" customWidth="1"/>
    <col min="13574" max="13574" width="16.7109375" style="274" customWidth="1"/>
    <col min="13575" max="13575" width="13.5703125" style="274" customWidth="1"/>
    <col min="13576" max="13576" width="12" style="274" customWidth="1"/>
    <col min="13577" max="13577" width="9.28515625" style="274" customWidth="1"/>
    <col min="13578" max="13578" width="15.28515625" style="274" customWidth="1"/>
    <col min="13579" max="13579" width="9.7109375" style="274" customWidth="1"/>
    <col min="13580" max="13580" width="2.5703125" style="274" customWidth="1"/>
    <col min="13581" max="13581" width="23.85546875" style="274" customWidth="1"/>
    <col min="13582" max="13795" width="9.140625" style="274"/>
    <col min="13796" max="13796" width="6.28515625" style="274" customWidth="1"/>
    <col min="13797" max="13797" width="35.5703125" style="274" customWidth="1"/>
    <col min="13798" max="13800" width="0" style="274" hidden="1" customWidth="1"/>
    <col min="13801" max="13801" width="17.28515625" style="274" customWidth="1"/>
    <col min="13802" max="13802" width="11.28515625" style="274" customWidth="1"/>
    <col min="13803" max="13803" width="9.5703125" style="274" customWidth="1"/>
    <col min="13804" max="13809" width="0" style="274" hidden="1" customWidth="1"/>
    <col min="13810" max="13810" width="11.28515625" style="274" customWidth="1"/>
    <col min="13811" max="13811" width="11.140625" style="274" customWidth="1"/>
    <col min="13812" max="13812" width="8.140625" style="274" customWidth="1"/>
    <col min="13813" max="13813" width="9.28515625" style="274" customWidth="1"/>
    <col min="13814" max="13814" width="9" style="274" customWidth="1"/>
    <col min="13815" max="13815" width="9.28515625" style="274" customWidth="1"/>
    <col min="13816" max="13817" width="0" style="274" hidden="1" customWidth="1"/>
    <col min="13818" max="13818" width="9.140625" style="274" customWidth="1"/>
    <col min="13819" max="13819" width="10.140625" style="274" customWidth="1"/>
    <col min="13820" max="13820" width="9.140625" style="274" customWidth="1"/>
    <col min="13821" max="13827" width="9.5703125" style="274" customWidth="1"/>
    <col min="13828" max="13828" width="19.28515625" style="274" customWidth="1"/>
    <col min="13829" max="13829" width="22.140625" style="274" customWidth="1"/>
    <col min="13830" max="13830" width="16.7109375" style="274" customWidth="1"/>
    <col min="13831" max="13831" width="13.5703125" style="274" customWidth="1"/>
    <col min="13832" max="13832" width="12" style="274" customWidth="1"/>
    <col min="13833" max="13833" width="9.28515625" style="274" customWidth="1"/>
    <col min="13834" max="13834" width="15.28515625" style="274" customWidth="1"/>
    <col min="13835" max="13835" width="9.7109375" style="274" customWidth="1"/>
    <col min="13836" max="13836" width="2.5703125" style="274" customWidth="1"/>
    <col min="13837" max="13837" width="23.85546875" style="274" customWidth="1"/>
    <col min="13838" max="14051" width="9.140625" style="274"/>
    <col min="14052" max="14052" width="6.28515625" style="274" customWidth="1"/>
    <col min="14053" max="14053" width="35.5703125" style="274" customWidth="1"/>
    <col min="14054" max="14056" width="0" style="274" hidden="1" customWidth="1"/>
    <col min="14057" max="14057" width="17.28515625" style="274" customWidth="1"/>
    <col min="14058" max="14058" width="11.28515625" style="274" customWidth="1"/>
    <col min="14059" max="14059" width="9.5703125" style="274" customWidth="1"/>
    <col min="14060" max="14065" width="0" style="274" hidden="1" customWidth="1"/>
    <col min="14066" max="14066" width="11.28515625" style="274" customWidth="1"/>
    <col min="14067" max="14067" width="11.140625" style="274" customWidth="1"/>
    <col min="14068" max="14068" width="8.140625" style="274" customWidth="1"/>
    <col min="14069" max="14069" width="9.28515625" style="274" customWidth="1"/>
    <col min="14070" max="14070" width="9" style="274" customWidth="1"/>
    <col min="14071" max="14071" width="9.28515625" style="274" customWidth="1"/>
    <col min="14072" max="14073" width="0" style="274" hidden="1" customWidth="1"/>
    <col min="14074" max="14074" width="9.140625" style="274" customWidth="1"/>
    <col min="14075" max="14075" width="10.140625" style="274" customWidth="1"/>
    <col min="14076" max="14076" width="9.140625" style="274" customWidth="1"/>
    <col min="14077" max="14083" width="9.5703125" style="274" customWidth="1"/>
    <col min="14084" max="14084" width="19.28515625" style="274" customWidth="1"/>
    <col min="14085" max="14085" width="22.140625" style="274" customWidth="1"/>
    <col min="14086" max="14086" width="16.7109375" style="274" customWidth="1"/>
    <col min="14087" max="14087" width="13.5703125" style="274" customWidth="1"/>
    <col min="14088" max="14088" width="12" style="274" customWidth="1"/>
    <col min="14089" max="14089" width="9.28515625" style="274" customWidth="1"/>
    <col min="14090" max="14090" width="15.28515625" style="274" customWidth="1"/>
    <col min="14091" max="14091" width="9.7109375" style="274" customWidth="1"/>
    <col min="14092" max="14092" width="2.5703125" style="274" customWidth="1"/>
    <col min="14093" max="14093" width="23.85546875" style="274" customWidth="1"/>
    <col min="14094" max="14307" width="9.140625" style="274"/>
    <col min="14308" max="14308" width="6.28515625" style="274" customWidth="1"/>
    <col min="14309" max="14309" width="35.5703125" style="274" customWidth="1"/>
    <col min="14310" max="14312" width="0" style="274" hidden="1" customWidth="1"/>
    <col min="14313" max="14313" width="17.28515625" style="274" customWidth="1"/>
    <col min="14314" max="14314" width="11.28515625" style="274" customWidth="1"/>
    <col min="14315" max="14315" width="9.5703125" style="274" customWidth="1"/>
    <col min="14316" max="14321" width="0" style="274" hidden="1" customWidth="1"/>
    <col min="14322" max="14322" width="11.28515625" style="274" customWidth="1"/>
    <col min="14323" max="14323" width="11.140625" style="274" customWidth="1"/>
    <col min="14324" max="14324" width="8.140625" style="274" customWidth="1"/>
    <col min="14325" max="14325" width="9.28515625" style="274" customWidth="1"/>
    <col min="14326" max="14326" width="9" style="274" customWidth="1"/>
    <col min="14327" max="14327" width="9.28515625" style="274" customWidth="1"/>
    <col min="14328" max="14329" width="0" style="274" hidden="1" customWidth="1"/>
    <col min="14330" max="14330" width="9.140625" style="274" customWidth="1"/>
    <col min="14331" max="14331" width="10.140625" style="274" customWidth="1"/>
    <col min="14332" max="14332" width="9.140625" style="274" customWidth="1"/>
    <col min="14333" max="14339" width="9.5703125" style="274" customWidth="1"/>
    <col min="14340" max="14340" width="19.28515625" style="274" customWidth="1"/>
    <col min="14341" max="14341" width="22.140625" style="274" customWidth="1"/>
    <col min="14342" max="14342" width="16.7109375" style="274" customWidth="1"/>
    <col min="14343" max="14343" width="13.5703125" style="274" customWidth="1"/>
    <col min="14344" max="14344" width="12" style="274" customWidth="1"/>
    <col min="14345" max="14345" width="9.28515625" style="274" customWidth="1"/>
    <col min="14346" max="14346" width="15.28515625" style="274" customWidth="1"/>
    <col min="14347" max="14347" width="9.7109375" style="274" customWidth="1"/>
    <col min="14348" max="14348" width="2.5703125" style="274" customWidth="1"/>
    <col min="14349" max="14349" width="23.85546875" style="274" customWidth="1"/>
    <col min="14350" max="14563" width="9.140625" style="274"/>
    <col min="14564" max="14564" width="6.28515625" style="274" customWidth="1"/>
    <col min="14565" max="14565" width="35.5703125" style="274" customWidth="1"/>
    <col min="14566" max="14568" width="0" style="274" hidden="1" customWidth="1"/>
    <col min="14569" max="14569" width="17.28515625" style="274" customWidth="1"/>
    <col min="14570" max="14570" width="11.28515625" style="274" customWidth="1"/>
    <col min="14571" max="14571" width="9.5703125" style="274" customWidth="1"/>
    <col min="14572" max="14577" width="0" style="274" hidden="1" customWidth="1"/>
    <col min="14578" max="14578" width="11.28515625" style="274" customWidth="1"/>
    <col min="14579" max="14579" width="11.140625" style="274" customWidth="1"/>
    <col min="14580" max="14580" width="8.140625" style="274" customWidth="1"/>
    <col min="14581" max="14581" width="9.28515625" style="274" customWidth="1"/>
    <col min="14582" max="14582" width="9" style="274" customWidth="1"/>
    <col min="14583" max="14583" width="9.28515625" style="274" customWidth="1"/>
    <col min="14584" max="14585" width="0" style="274" hidden="1" customWidth="1"/>
    <col min="14586" max="14586" width="9.140625" style="274" customWidth="1"/>
    <col min="14587" max="14587" width="10.140625" style="274" customWidth="1"/>
    <col min="14588" max="14588" width="9.140625" style="274" customWidth="1"/>
    <col min="14589" max="14595" width="9.5703125" style="274" customWidth="1"/>
    <col min="14596" max="14596" width="19.28515625" style="274" customWidth="1"/>
    <col min="14597" max="14597" width="22.140625" style="274" customWidth="1"/>
    <col min="14598" max="14598" width="16.7109375" style="274" customWidth="1"/>
    <col min="14599" max="14599" width="13.5703125" style="274" customWidth="1"/>
    <col min="14600" max="14600" width="12" style="274" customWidth="1"/>
    <col min="14601" max="14601" width="9.28515625" style="274" customWidth="1"/>
    <col min="14602" max="14602" width="15.28515625" style="274" customWidth="1"/>
    <col min="14603" max="14603" width="9.7109375" style="274" customWidth="1"/>
    <col min="14604" max="14604" width="2.5703125" style="274" customWidth="1"/>
    <col min="14605" max="14605" width="23.85546875" style="274" customWidth="1"/>
    <col min="14606" max="14819" width="9.140625" style="274"/>
    <col min="14820" max="14820" width="6.28515625" style="274" customWidth="1"/>
    <col min="14821" max="14821" width="35.5703125" style="274" customWidth="1"/>
    <col min="14822" max="14824" width="0" style="274" hidden="1" customWidth="1"/>
    <col min="14825" max="14825" width="17.28515625" style="274" customWidth="1"/>
    <col min="14826" max="14826" width="11.28515625" style="274" customWidth="1"/>
    <col min="14827" max="14827" width="9.5703125" style="274" customWidth="1"/>
    <col min="14828" max="14833" width="0" style="274" hidden="1" customWidth="1"/>
    <col min="14834" max="14834" width="11.28515625" style="274" customWidth="1"/>
    <col min="14835" max="14835" width="11.140625" style="274" customWidth="1"/>
    <col min="14836" max="14836" width="8.140625" style="274" customWidth="1"/>
    <col min="14837" max="14837" width="9.28515625" style="274" customWidth="1"/>
    <col min="14838" max="14838" width="9" style="274" customWidth="1"/>
    <col min="14839" max="14839" width="9.28515625" style="274" customWidth="1"/>
    <col min="14840" max="14841" width="0" style="274" hidden="1" customWidth="1"/>
    <col min="14842" max="14842" width="9.140625" style="274" customWidth="1"/>
    <col min="14843" max="14843" width="10.140625" style="274" customWidth="1"/>
    <col min="14844" max="14844" width="9.140625" style="274" customWidth="1"/>
    <col min="14845" max="14851" width="9.5703125" style="274" customWidth="1"/>
    <col min="14852" max="14852" width="19.28515625" style="274" customWidth="1"/>
    <col min="14853" max="14853" width="22.140625" style="274" customWidth="1"/>
    <col min="14854" max="14854" width="16.7109375" style="274" customWidth="1"/>
    <col min="14855" max="14855" width="13.5703125" style="274" customWidth="1"/>
    <col min="14856" max="14856" width="12" style="274" customWidth="1"/>
    <col min="14857" max="14857" width="9.28515625" style="274" customWidth="1"/>
    <col min="14858" max="14858" width="15.28515625" style="274" customWidth="1"/>
    <col min="14859" max="14859" width="9.7109375" style="274" customWidth="1"/>
    <col min="14860" max="14860" width="2.5703125" style="274" customWidth="1"/>
    <col min="14861" max="14861" width="23.85546875" style="274" customWidth="1"/>
    <col min="14862" max="15075" width="9.140625" style="274"/>
    <col min="15076" max="15076" width="6.28515625" style="274" customWidth="1"/>
    <col min="15077" max="15077" width="35.5703125" style="274" customWidth="1"/>
    <col min="15078" max="15080" width="0" style="274" hidden="1" customWidth="1"/>
    <col min="15081" max="15081" width="17.28515625" style="274" customWidth="1"/>
    <col min="15082" max="15082" width="11.28515625" style="274" customWidth="1"/>
    <col min="15083" max="15083" width="9.5703125" style="274" customWidth="1"/>
    <col min="15084" max="15089" width="0" style="274" hidden="1" customWidth="1"/>
    <col min="15090" max="15090" width="11.28515625" style="274" customWidth="1"/>
    <col min="15091" max="15091" width="11.140625" style="274" customWidth="1"/>
    <col min="15092" max="15092" width="8.140625" style="274" customWidth="1"/>
    <col min="15093" max="15093" width="9.28515625" style="274" customWidth="1"/>
    <col min="15094" max="15094" width="9" style="274" customWidth="1"/>
    <col min="15095" max="15095" width="9.28515625" style="274" customWidth="1"/>
    <col min="15096" max="15097" width="0" style="274" hidden="1" customWidth="1"/>
    <col min="15098" max="15098" width="9.140625" style="274" customWidth="1"/>
    <col min="15099" max="15099" width="10.140625" style="274" customWidth="1"/>
    <col min="15100" max="15100" width="9.140625" style="274" customWidth="1"/>
    <col min="15101" max="15107" width="9.5703125" style="274" customWidth="1"/>
    <col min="15108" max="15108" width="19.28515625" style="274" customWidth="1"/>
    <col min="15109" max="15109" width="22.140625" style="274" customWidth="1"/>
    <col min="15110" max="15110" width="16.7109375" style="274" customWidth="1"/>
    <col min="15111" max="15111" width="13.5703125" style="274" customWidth="1"/>
    <col min="15112" max="15112" width="12" style="274" customWidth="1"/>
    <col min="15113" max="15113" width="9.28515625" style="274" customWidth="1"/>
    <col min="15114" max="15114" width="15.28515625" style="274" customWidth="1"/>
    <col min="15115" max="15115" width="9.7109375" style="274" customWidth="1"/>
    <col min="15116" max="15116" width="2.5703125" style="274" customWidth="1"/>
    <col min="15117" max="15117" width="23.85546875" style="274" customWidth="1"/>
    <col min="15118" max="15331" width="9.140625" style="274"/>
    <col min="15332" max="15332" width="6.28515625" style="274" customWidth="1"/>
    <col min="15333" max="15333" width="35.5703125" style="274" customWidth="1"/>
    <col min="15334" max="15336" width="0" style="274" hidden="1" customWidth="1"/>
    <col min="15337" max="15337" width="17.28515625" style="274" customWidth="1"/>
    <col min="15338" max="15338" width="11.28515625" style="274" customWidth="1"/>
    <col min="15339" max="15339" width="9.5703125" style="274" customWidth="1"/>
    <col min="15340" max="15345" width="0" style="274" hidden="1" customWidth="1"/>
    <col min="15346" max="15346" width="11.28515625" style="274" customWidth="1"/>
    <col min="15347" max="15347" width="11.140625" style="274" customWidth="1"/>
    <col min="15348" max="15348" width="8.140625" style="274" customWidth="1"/>
    <col min="15349" max="15349" width="9.28515625" style="274" customWidth="1"/>
    <col min="15350" max="15350" width="9" style="274" customWidth="1"/>
    <col min="15351" max="15351" width="9.28515625" style="274" customWidth="1"/>
    <col min="15352" max="15353" width="0" style="274" hidden="1" customWidth="1"/>
    <col min="15354" max="15354" width="9.140625" style="274" customWidth="1"/>
    <col min="15355" max="15355" width="10.140625" style="274" customWidth="1"/>
    <col min="15356" max="15356" width="9.140625" style="274" customWidth="1"/>
    <col min="15357" max="15363" width="9.5703125" style="274" customWidth="1"/>
    <col min="15364" max="15364" width="19.28515625" style="274" customWidth="1"/>
    <col min="15365" max="15365" width="22.140625" style="274" customWidth="1"/>
    <col min="15366" max="15366" width="16.7109375" style="274" customWidth="1"/>
    <col min="15367" max="15367" width="13.5703125" style="274" customWidth="1"/>
    <col min="15368" max="15368" width="12" style="274" customWidth="1"/>
    <col min="15369" max="15369" width="9.28515625" style="274" customWidth="1"/>
    <col min="15370" max="15370" width="15.28515625" style="274" customWidth="1"/>
    <col min="15371" max="15371" width="9.7109375" style="274" customWidth="1"/>
    <col min="15372" max="15372" width="2.5703125" style="274" customWidth="1"/>
    <col min="15373" max="15373" width="23.85546875" style="274" customWidth="1"/>
    <col min="15374" max="15587" width="9.140625" style="274"/>
    <col min="15588" max="15588" width="6.28515625" style="274" customWidth="1"/>
    <col min="15589" max="15589" width="35.5703125" style="274" customWidth="1"/>
    <col min="15590" max="15592" width="0" style="274" hidden="1" customWidth="1"/>
    <col min="15593" max="15593" width="17.28515625" style="274" customWidth="1"/>
    <col min="15594" max="15594" width="11.28515625" style="274" customWidth="1"/>
    <col min="15595" max="15595" width="9.5703125" style="274" customWidth="1"/>
    <col min="15596" max="15601" width="0" style="274" hidden="1" customWidth="1"/>
    <col min="15602" max="15602" width="11.28515625" style="274" customWidth="1"/>
    <col min="15603" max="15603" width="11.140625" style="274" customWidth="1"/>
    <col min="15604" max="15604" width="8.140625" style="274" customWidth="1"/>
    <col min="15605" max="15605" width="9.28515625" style="274" customWidth="1"/>
    <col min="15606" max="15606" width="9" style="274" customWidth="1"/>
    <col min="15607" max="15607" width="9.28515625" style="274" customWidth="1"/>
    <col min="15608" max="15609" width="0" style="274" hidden="1" customWidth="1"/>
    <col min="15610" max="15610" width="9.140625" style="274" customWidth="1"/>
    <col min="15611" max="15611" width="10.140625" style="274" customWidth="1"/>
    <col min="15612" max="15612" width="9.140625" style="274" customWidth="1"/>
    <col min="15613" max="15619" width="9.5703125" style="274" customWidth="1"/>
    <col min="15620" max="15620" width="19.28515625" style="274" customWidth="1"/>
    <col min="15621" max="15621" width="22.140625" style="274" customWidth="1"/>
    <col min="15622" max="15622" width="16.7109375" style="274" customWidth="1"/>
    <col min="15623" max="15623" width="13.5703125" style="274" customWidth="1"/>
    <col min="15624" max="15624" width="12" style="274" customWidth="1"/>
    <col min="15625" max="15625" width="9.28515625" style="274" customWidth="1"/>
    <col min="15626" max="15626" width="15.28515625" style="274" customWidth="1"/>
    <col min="15627" max="15627" width="9.7109375" style="274" customWidth="1"/>
    <col min="15628" max="15628" width="2.5703125" style="274" customWidth="1"/>
    <col min="15629" max="15629" width="23.85546875" style="274" customWidth="1"/>
    <col min="15630" max="15843" width="9.140625" style="274"/>
    <col min="15844" max="15844" width="6.28515625" style="274" customWidth="1"/>
    <col min="15845" max="15845" width="35.5703125" style="274" customWidth="1"/>
    <col min="15846" max="15848" width="0" style="274" hidden="1" customWidth="1"/>
    <col min="15849" max="15849" width="17.28515625" style="274" customWidth="1"/>
    <col min="15850" max="15850" width="11.28515625" style="274" customWidth="1"/>
    <col min="15851" max="15851" width="9.5703125" style="274" customWidth="1"/>
    <col min="15852" max="15857" width="0" style="274" hidden="1" customWidth="1"/>
    <col min="15858" max="15858" width="11.28515625" style="274" customWidth="1"/>
    <col min="15859" max="15859" width="11.140625" style="274" customWidth="1"/>
    <col min="15860" max="15860" width="8.140625" style="274" customWidth="1"/>
    <col min="15861" max="15861" width="9.28515625" style="274" customWidth="1"/>
    <col min="15862" max="15862" width="9" style="274" customWidth="1"/>
    <col min="15863" max="15863" width="9.28515625" style="274" customWidth="1"/>
    <col min="15864" max="15865" width="0" style="274" hidden="1" customWidth="1"/>
    <col min="15866" max="15866" width="9.140625" style="274" customWidth="1"/>
    <col min="15867" max="15867" width="10.140625" style="274" customWidth="1"/>
    <col min="15868" max="15868" width="9.140625" style="274" customWidth="1"/>
    <col min="15869" max="15875" width="9.5703125" style="274" customWidth="1"/>
    <col min="15876" max="15876" width="19.28515625" style="274" customWidth="1"/>
    <col min="15877" max="15877" width="22.140625" style="274" customWidth="1"/>
    <col min="15878" max="15878" width="16.7109375" style="274" customWidth="1"/>
    <col min="15879" max="15879" width="13.5703125" style="274" customWidth="1"/>
    <col min="15880" max="15880" width="12" style="274" customWidth="1"/>
    <col min="15881" max="15881" width="9.28515625" style="274" customWidth="1"/>
    <col min="15882" max="15882" width="15.28515625" style="274" customWidth="1"/>
    <col min="15883" max="15883" width="9.7109375" style="274" customWidth="1"/>
    <col min="15884" max="15884" width="2.5703125" style="274" customWidth="1"/>
    <col min="15885" max="15885" width="23.85546875" style="274" customWidth="1"/>
    <col min="15886" max="16099" width="9.140625" style="274"/>
    <col min="16100" max="16100" width="6.28515625" style="274" customWidth="1"/>
    <col min="16101" max="16101" width="35.5703125" style="274" customWidth="1"/>
    <col min="16102" max="16104" width="0" style="274" hidden="1" customWidth="1"/>
    <col min="16105" max="16105" width="17.28515625" style="274" customWidth="1"/>
    <col min="16106" max="16106" width="11.28515625" style="274" customWidth="1"/>
    <col min="16107" max="16107" width="9.5703125" style="274" customWidth="1"/>
    <col min="16108" max="16113" width="0" style="274" hidden="1" customWidth="1"/>
    <col min="16114" max="16114" width="11.28515625" style="274" customWidth="1"/>
    <col min="16115" max="16115" width="11.140625" style="274" customWidth="1"/>
    <col min="16116" max="16116" width="8.140625" style="274" customWidth="1"/>
    <col min="16117" max="16117" width="9.28515625" style="274" customWidth="1"/>
    <col min="16118" max="16118" width="9" style="274" customWidth="1"/>
    <col min="16119" max="16119" width="9.28515625" style="274" customWidth="1"/>
    <col min="16120" max="16121" width="0" style="274" hidden="1" customWidth="1"/>
    <col min="16122" max="16122" width="9.140625" style="274" customWidth="1"/>
    <col min="16123" max="16123" width="10.140625" style="274" customWidth="1"/>
    <col min="16124" max="16124" width="9.140625" style="274" customWidth="1"/>
    <col min="16125" max="16131" width="9.5703125" style="274" customWidth="1"/>
    <col min="16132" max="16132" width="19.28515625" style="274" customWidth="1"/>
    <col min="16133" max="16133" width="22.140625" style="274" customWidth="1"/>
    <col min="16134" max="16134" width="16.7109375" style="274" customWidth="1"/>
    <col min="16135" max="16135" width="13.5703125" style="274" customWidth="1"/>
    <col min="16136" max="16136" width="12" style="274" customWidth="1"/>
    <col min="16137" max="16137" width="9.28515625" style="274" customWidth="1"/>
    <col min="16138" max="16138" width="15.28515625" style="274" customWidth="1"/>
    <col min="16139" max="16139" width="9.7109375" style="274" customWidth="1"/>
    <col min="16140" max="16140" width="2.5703125" style="274" customWidth="1"/>
    <col min="16141" max="16141" width="23.85546875" style="274" customWidth="1"/>
    <col min="16142" max="16326" width="9.140625" style="274"/>
    <col min="16327" max="16337" width="9.140625" style="274" customWidth="1"/>
    <col min="16338" max="16384" width="9.140625" style="274"/>
  </cols>
  <sheetData>
    <row r="1" spans="1:26" ht="19.5">
      <c r="A1" s="1229" t="s">
        <v>224</v>
      </c>
      <c r="B1" s="1229"/>
      <c r="C1" s="1229"/>
      <c r="D1" s="1229"/>
      <c r="E1" s="1229"/>
      <c r="F1" s="1229"/>
      <c r="G1" s="1229"/>
      <c r="H1" s="1229"/>
      <c r="I1" s="1229"/>
      <c r="J1" s="1229"/>
      <c r="K1" s="1229"/>
      <c r="L1" s="1229"/>
      <c r="M1" s="1229"/>
      <c r="N1" s="1229"/>
      <c r="O1" s="1229"/>
      <c r="P1" s="1229"/>
      <c r="Q1" s="1229"/>
      <c r="R1" s="1229"/>
      <c r="S1" s="1229"/>
      <c r="T1" s="1229"/>
      <c r="U1" s="1229"/>
      <c r="V1" s="1229"/>
      <c r="W1" s="1229"/>
      <c r="X1" s="1229"/>
      <c r="Y1" s="1229"/>
    </row>
    <row r="2" spans="1:26" ht="18.75">
      <c r="A2" s="1284" t="s">
        <v>452</v>
      </c>
      <c r="B2" s="1284"/>
      <c r="C2" s="1284"/>
      <c r="D2" s="1284"/>
      <c r="E2" s="1284"/>
      <c r="F2" s="1284"/>
      <c r="G2" s="1284"/>
      <c r="H2" s="1284"/>
      <c r="I2" s="1284"/>
      <c r="J2" s="1284"/>
      <c r="K2" s="1284"/>
      <c r="L2" s="1284"/>
      <c r="M2" s="1284"/>
      <c r="N2" s="1284"/>
      <c r="O2" s="1284"/>
      <c r="P2" s="1284"/>
      <c r="Q2" s="1284"/>
      <c r="R2" s="1284"/>
      <c r="S2" s="1284"/>
      <c r="T2" s="1284"/>
      <c r="U2" s="1284"/>
      <c r="V2" s="1284"/>
      <c r="W2" s="1284"/>
      <c r="X2" s="1284"/>
      <c r="Y2" s="1284"/>
    </row>
    <row r="3" spans="1:26" s="209" customFormat="1" ht="30.6" customHeight="1">
      <c r="A3" s="1231" t="s">
        <v>453</v>
      </c>
      <c r="B3" s="1231"/>
      <c r="C3" s="1231"/>
      <c r="D3" s="1231"/>
      <c r="E3" s="1231"/>
      <c r="F3" s="1231"/>
      <c r="G3" s="1231"/>
      <c r="H3" s="1231"/>
      <c r="I3" s="1231"/>
      <c r="J3" s="1231"/>
      <c r="K3" s="1231"/>
      <c r="L3" s="1231"/>
      <c r="M3" s="1231"/>
      <c r="N3" s="1231"/>
      <c r="O3" s="1231"/>
      <c r="P3" s="1231"/>
      <c r="Q3" s="1231"/>
      <c r="R3" s="1231"/>
      <c r="S3" s="1231"/>
      <c r="T3" s="1231"/>
      <c r="U3" s="1231"/>
      <c r="V3" s="1231"/>
      <c r="W3" s="1231"/>
      <c r="X3" s="1231"/>
      <c r="Y3" s="1231"/>
      <c r="Z3" s="275"/>
    </row>
    <row r="4" spans="1:26" s="277" customFormat="1" ht="29.25" customHeight="1">
      <c r="A4" s="1285" t="s">
        <v>1313</v>
      </c>
      <c r="B4" s="1285"/>
      <c r="C4" s="1285"/>
      <c r="D4" s="1285"/>
      <c r="E4" s="1285"/>
      <c r="F4" s="1285"/>
      <c r="G4" s="1285"/>
      <c r="H4" s="1285"/>
      <c r="I4" s="1285"/>
      <c r="J4" s="1285"/>
      <c r="K4" s="1285"/>
      <c r="L4" s="1285"/>
      <c r="M4" s="1285"/>
      <c r="N4" s="1285"/>
      <c r="O4" s="1285"/>
      <c r="P4" s="1285"/>
      <c r="Q4" s="1285"/>
      <c r="R4" s="1285"/>
      <c r="S4" s="1285"/>
      <c r="T4" s="1285"/>
      <c r="U4" s="1285"/>
      <c r="V4" s="1285"/>
      <c r="W4" s="1285"/>
      <c r="X4" s="1285"/>
      <c r="Y4" s="1285"/>
      <c r="Z4" s="276"/>
    </row>
    <row r="5" spans="1:26" s="277" customFormat="1" ht="19.149999999999999" customHeight="1">
      <c r="A5" s="278"/>
      <c r="B5" s="278"/>
      <c r="C5" s="278"/>
      <c r="D5" s="278"/>
      <c r="E5" s="278"/>
      <c r="F5" s="278"/>
      <c r="G5" s="278"/>
      <c r="H5" s="278"/>
      <c r="I5" s="279"/>
      <c r="J5" s="278"/>
      <c r="K5" s="278"/>
      <c r="L5" s="278"/>
      <c r="M5" s="278"/>
      <c r="N5" s="278"/>
      <c r="O5" s="278"/>
      <c r="P5" s="280"/>
      <c r="Q5" s="280"/>
      <c r="R5" s="281"/>
      <c r="S5" s="281"/>
      <c r="T5" s="1286"/>
      <c r="U5" s="1286"/>
      <c r="V5" s="1286"/>
      <c r="W5" s="1286"/>
      <c r="X5" s="1286"/>
      <c r="Y5" s="1286"/>
      <c r="Z5" s="276"/>
    </row>
    <row r="6" spans="1:26" s="284" customFormat="1" ht="18.75" customHeight="1">
      <c r="A6" s="1287" t="s">
        <v>41</v>
      </c>
      <c r="B6" s="1287" t="s">
        <v>34</v>
      </c>
      <c r="C6" s="1287" t="s">
        <v>2</v>
      </c>
      <c r="D6" s="1287" t="s">
        <v>454</v>
      </c>
      <c r="E6" s="1287" t="s">
        <v>455</v>
      </c>
      <c r="F6" s="1287" t="s">
        <v>456</v>
      </c>
      <c r="G6" s="1287" t="s">
        <v>3</v>
      </c>
      <c r="H6" s="1287" t="s">
        <v>4</v>
      </c>
      <c r="I6" s="1287" t="s">
        <v>457</v>
      </c>
      <c r="J6" s="1287"/>
      <c r="K6" s="1287"/>
      <c r="L6" s="1287" t="s">
        <v>458</v>
      </c>
      <c r="M6" s="1287"/>
      <c r="N6" s="1287" t="s">
        <v>87</v>
      </c>
      <c r="O6" s="1287"/>
      <c r="P6" s="1278" t="s">
        <v>459</v>
      </c>
      <c r="Q6" s="1280"/>
      <c r="R6" s="282" t="s">
        <v>460</v>
      </c>
      <c r="S6" s="1278" t="s">
        <v>1643</v>
      </c>
      <c r="T6" s="1279"/>
      <c r="U6" s="1279"/>
      <c r="V6" s="1279"/>
      <c r="W6" s="1279"/>
      <c r="X6" s="1280"/>
      <c r="Y6" s="1287" t="s">
        <v>6</v>
      </c>
      <c r="Z6" s="283"/>
    </row>
    <row r="7" spans="1:26" s="285" customFormat="1" ht="16.5" customHeight="1">
      <c r="A7" s="1287"/>
      <c r="B7" s="1287"/>
      <c r="C7" s="1287"/>
      <c r="D7" s="1287"/>
      <c r="E7" s="1287"/>
      <c r="F7" s="1287"/>
      <c r="G7" s="1287"/>
      <c r="H7" s="1287"/>
      <c r="I7" s="1287"/>
      <c r="J7" s="1287"/>
      <c r="K7" s="1287"/>
      <c r="L7" s="1287"/>
      <c r="M7" s="1287"/>
      <c r="N7" s="1287"/>
      <c r="O7" s="1287"/>
      <c r="P7" s="1281"/>
      <c r="Q7" s="1283"/>
      <c r="R7" s="282"/>
      <c r="S7" s="1281"/>
      <c r="T7" s="1282"/>
      <c r="U7" s="1282"/>
      <c r="V7" s="1282"/>
      <c r="W7" s="1282"/>
      <c r="X7" s="1283"/>
      <c r="Y7" s="1287"/>
      <c r="Z7" s="283"/>
    </row>
    <row r="8" spans="1:26" s="285" customFormat="1" ht="17.45" customHeight="1">
      <c r="A8" s="1287"/>
      <c r="B8" s="1287"/>
      <c r="C8" s="1287"/>
      <c r="D8" s="1287"/>
      <c r="E8" s="1287"/>
      <c r="F8" s="1287"/>
      <c r="G8" s="1287"/>
      <c r="H8" s="1287"/>
      <c r="I8" s="1287" t="s">
        <v>109</v>
      </c>
      <c r="J8" s="1287" t="s">
        <v>8</v>
      </c>
      <c r="K8" s="1287"/>
      <c r="L8" s="1287" t="s">
        <v>27</v>
      </c>
      <c r="M8" s="1280" t="s">
        <v>466</v>
      </c>
      <c r="N8" s="1287" t="s">
        <v>27</v>
      </c>
      <c r="O8" s="1280" t="s">
        <v>466</v>
      </c>
      <c r="P8" s="1292" t="s">
        <v>27</v>
      </c>
      <c r="Q8" s="1280" t="s">
        <v>466</v>
      </c>
      <c r="R8" s="282"/>
      <c r="S8" s="1292" t="s">
        <v>1572</v>
      </c>
      <c r="T8" s="1292" t="s">
        <v>461</v>
      </c>
      <c r="U8" s="1292" t="s">
        <v>1303</v>
      </c>
      <c r="V8" s="1278" t="s">
        <v>462</v>
      </c>
      <c r="W8" s="1292" t="s">
        <v>464</v>
      </c>
      <c r="X8" s="1292" t="s">
        <v>465</v>
      </c>
      <c r="Y8" s="1287"/>
      <c r="Z8" s="286"/>
    </row>
    <row r="9" spans="1:26" s="285" customFormat="1" ht="19.5" customHeight="1">
      <c r="A9" s="1287"/>
      <c r="B9" s="1287"/>
      <c r="C9" s="1287"/>
      <c r="D9" s="1287"/>
      <c r="E9" s="1287"/>
      <c r="F9" s="1287"/>
      <c r="G9" s="1287"/>
      <c r="H9" s="1287"/>
      <c r="I9" s="1287"/>
      <c r="J9" s="1287" t="s">
        <v>27</v>
      </c>
      <c r="K9" s="1287" t="s">
        <v>467</v>
      </c>
      <c r="L9" s="1287"/>
      <c r="M9" s="1288"/>
      <c r="N9" s="1287"/>
      <c r="O9" s="1288"/>
      <c r="P9" s="1293"/>
      <c r="Q9" s="1288"/>
      <c r="R9" s="282"/>
      <c r="S9" s="1293"/>
      <c r="T9" s="1293"/>
      <c r="U9" s="1293"/>
      <c r="V9" s="1295"/>
      <c r="W9" s="1293"/>
      <c r="X9" s="1293"/>
      <c r="Y9" s="1287"/>
      <c r="Z9" s="286"/>
    </row>
    <row r="10" spans="1:26" s="285" customFormat="1" ht="15" customHeight="1">
      <c r="A10" s="1287"/>
      <c r="B10" s="1287"/>
      <c r="C10" s="1287"/>
      <c r="D10" s="1287"/>
      <c r="E10" s="1287"/>
      <c r="F10" s="1287"/>
      <c r="G10" s="1287"/>
      <c r="H10" s="1287"/>
      <c r="I10" s="1287"/>
      <c r="J10" s="1287"/>
      <c r="K10" s="1287"/>
      <c r="L10" s="1287"/>
      <c r="M10" s="1288"/>
      <c r="N10" s="1287"/>
      <c r="O10" s="1288"/>
      <c r="P10" s="1293"/>
      <c r="Q10" s="1288"/>
      <c r="R10" s="282"/>
      <c r="S10" s="1293"/>
      <c r="T10" s="1293"/>
      <c r="U10" s="1293"/>
      <c r="V10" s="1295"/>
      <c r="W10" s="1293"/>
      <c r="X10" s="1293"/>
      <c r="Y10" s="1287"/>
      <c r="Z10" s="286"/>
    </row>
    <row r="11" spans="1:26" s="285" customFormat="1" ht="15.75" customHeight="1">
      <c r="A11" s="1287"/>
      <c r="B11" s="1287"/>
      <c r="C11" s="1287"/>
      <c r="D11" s="1287"/>
      <c r="E11" s="1287"/>
      <c r="F11" s="1287"/>
      <c r="G11" s="1287"/>
      <c r="H11" s="1287"/>
      <c r="I11" s="1287"/>
      <c r="J11" s="1287"/>
      <c r="K11" s="1287"/>
      <c r="L11" s="1287"/>
      <c r="M11" s="1288"/>
      <c r="N11" s="1287"/>
      <c r="O11" s="1288"/>
      <c r="P11" s="1293"/>
      <c r="Q11" s="1288"/>
      <c r="R11" s="282"/>
      <c r="S11" s="1293"/>
      <c r="T11" s="1293"/>
      <c r="U11" s="1293"/>
      <c r="V11" s="1295"/>
      <c r="W11" s="1293"/>
      <c r="X11" s="1293"/>
      <c r="Y11" s="1287"/>
      <c r="Z11" s="286"/>
    </row>
    <row r="12" spans="1:26" s="285" customFormat="1" ht="12.75" customHeight="1">
      <c r="A12" s="1287"/>
      <c r="B12" s="1287"/>
      <c r="C12" s="1287"/>
      <c r="D12" s="1287"/>
      <c r="E12" s="1287"/>
      <c r="F12" s="1287"/>
      <c r="G12" s="1287"/>
      <c r="H12" s="1287"/>
      <c r="I12" s="1287"/>
      <c r="J12" s="1287"/>
      <c r="K12" s="1287"/>
      <c r="L12" s="1287"/>
      <c r="M12" s="1283"/>
      <c r="N12" s="1287"/>
      <c r="O12" s="1283"/>
      <c r="P12" s="1294"/>
      <c r="Q12" s="1283"/>
      <c r="R12" s="282"/>
      <c r="S12" s="1294"/>
      <c r="T12" s="1294"/>
      <c r="U12" s="1294"/>
      <c r="V12" s="1281"/>
      <c r="W12" s="1294"/>
      <c r="X12" s="1294"/>
      <c r="Y12" s="1287"/>
      <c r="Z12" s="286"/>
    </row>
    <row r="13" spans="1:26" s="288" customFormat="1" ht="25.5" customHeight="1">
      <c r="A13" s="267">
        <v>1</v>
      </c>
      <c r="B13" s="267">
        <v>2</v>
      </c>
      <c r="C13" s="267">
        <v>3</v>
      </c>
      <c r="D13" s="267"/>
      <c r="E13" s="267"/>
      <c r="F13" s="267">
        <v>3</v>
      </c>
      <c r="G13" s="267">
        <v>4</v>
      </c>
      <c r="H13" s="267">
        <v>5</v>
      </c>
      <c r="I13" s="267">
        <v>6</v>
      </c>
      <c r="J13" s="267">
        <v>7</v>
      </c>
      <c r="K13" s="267">
        <v>8</v>
      </c>
      <c r="L13" s="267">
        <v>9</v>
      </c>
      <c r="M13" s="267">
        <v>10</v>
      </c>
      <c r="N13" s="267">
        <v>11</v>
      </c>
      <c r="O13" s="267">
        <v>12</v>
      </c>
      <c r="P13" s="267">
        <v>9</v>
      </c>
      <c r="Q13" s="267">
        <v>10</v>
      </c>
      <c r="R13" s="267">
        <v>6</v>
      </c>
      <c r="S13" s="267">
        <v>9</v>
      </c>
      <c r="T13" s="287"/>
      <c r="U13" s="267">
        <v>14</v>
      </c>
      <c r="V13" s="267">
        <v>16</v>
      </c>
      <c r="W13" s="267">
        <v>19</v>
      </c>
      <c r="X13" s="267"/>
      <c r="Y13" s="267">
        <v>21</v>
      </c>
    </row>
    <row r="14" spans="1:26" s="288" customFormat="1" ht="25.5" hidden="1" customHeight="1">
      <c r="A14" s="267"/>
      <c r="B14" s="267"/>
      <c r="C14" s="267"/>
      <c r="D14" s="267"/>
      <c r="E14" s="267"/>
      <c r="F14" s="267"/>
      <c r="G14" s="267"/>
      <c r="H14" s="267"/>
      <c r="I14" s="289"/>
      <c r="J14" s="290"/>
      <c r="K14" s="290"/>
      <c r="L14" s="290"/>
      <c r="M14" s="290"/>
      <c r="N14" s="290"/>
      <c r="O14" s="290"/>
      <c r="P14" s="290"/>
      <c r="Q14" s="290"/>
      <c r="R14" s="290"/>
      <c r="S14" s="290"/>
      <c r="T14" s="290"/>
      <c r="U14" s="290"/>
      <c r="V14" s="290"/>
      <c r="W14" s="290"/>
      <c r="X14" s="290"/>
      <c r="Y14" s="267"/>
    </row>
    <row r="15" spans="1:26" s="288" customFormat="1" ht="25.5" hidden="1" customHeight="1">
      <c r="A15" s="267"/>
      <c r="B15" s="267"/>
      <c r="C15" s="267"/>
      <c r="D15" s="267"/>
      <c r="E15" s="267"/>
      <c r="F15" s="267"/>
      <c r="G15" s="267"/>
      <c r="H15" s="267"/>
      <c r="I15" s="289"/>
      <c r="J15" s="290"/>
      <c r="K15" s="290"/>
      <c r="L15" s="290"/>
      <c r="M15" s="290"/>
      <c r="N15" s="290"/>
      <c r="O15" s="290"/>
      <c r="P15" s="290"/>
      <c r="Q15" s="290"/>
      <c r="R15" s="290"/>
      <c r="S15" s="290"/>
      <c r="T15" s="290"/>
      <c r="U15" s="290"/>
      <c r="V15" s="290"/>
      <c r="W15" s="290"/>
      <c r="X15" s="290"/>
      <c r="Y15" s="267"/>
    </row>
    <row r="16" spans="1:26" s="293" customFormat="1" ht="23.25" hidden="1" customHeight="1">
      <c r="A16" s="268" t="s">
        <v>10</v>
      </c>
      <c r="B16" s="291" t="s">
        <v>468</v>
      </c>
      <c r="C16" s="267"/>
      <c r="D16" s="267"/>
      <c r="E16" s="267"/>
      <c r="F16" s="267"/>
      <c r="G16" s="267"/>
      <c r="H16" s="267"/>
      <c r="I16" s="289"/>
      <c r="J16" s="290"/>
      <c r="K16" s="290"/>
      <c r="L16" s="290"/>
      <c r="M16" s="290"/>
      <c r="N16" s="290"/>
      <c r="O16" s="290"/>
      <c r="P16" s="290"/>
      <c r="Q16" s="290"/>
      <c r="R16" s="292"/>
      <c r="S16" s="292">
        <f>S17+S27</f>
        <v>3569492</v>
      </c>
      <c r="T16" s="292"/>
      <c r="U16" s="292"/>
      <c r="V16" s="292"/>
      <c r="W16" s="292"/>
      <c r="X16" s="292"/>
      <c r="Y16" s="267" t="e">
        <f>#REF!-Y17</f>
        <v>#REF!</v>
      </c>
    </row>
    <row r="17" spans="1:25" s="295" customFormat="1" ht="26.45" hidden="1" customHeight="1">
      <c r="A17" s="268" t="s">
        <v>469</v>
      </c>
      <c r="B17" s="291" t="s">
        <v>470</v>
      </c>
      <c r="C17" s="268"/>
      <c r="D17" s="268"/>
      <c r="E17" s="268"/>
      <c r="F17" s="268"/>
      <c r="G17" s="268"/>
      <c r="H17" s="268"/>
      <c r="I17" s="294"/>
      <c r="J17" s="292"/>
      <c r="K17" s="292"/>
      <c r="L17" s="292"/>
      <c r="M17" s="292"/>
      <c r="N17" s="292"/>
      <c r="O17" s="292"/>
      <c r="P17" s="292"/>
      <c r="Q17" s="292"/>
      <c r="R17" s="292"/>
      <c r="S17" s="292">
        <f>S18+S21+S22</f>
        <v>3569492</v>
      </c>
      <c r="T17" s="292"/>
      <c r="U17" s="292"/>
      <c r="V17" s="292"/>
      <c r="W17" s="292"/>
      <c r="X17" s="292"/>
      <c r="Y17" s="268" t="e">
        <f>Y18+Y21+Y22</f>
        <v>#REF!</v>
      </c>
    </row>
    <row r="18" spans="1:25" s="295" customFormat="1" ht="34.5" hidden="1" customHeight="1">
      <c r="A18" s="268" t="s">
        <v>471</v>
      </c>
      <c r="B18" s="296" t="s">
        <v>472</v>
      </c>
      <c r="C18" s="268"/>
      <c r="D18" s="268"/>
      <c r="E18" s="268"/>
      <c r="F18" s="268"/>
      <c r="G18" s="268"/>
      <c r="H18" s="268"/>
      <c r="I18" s="294"/>
      <c r="J18" s="292"/>
      <c r="K18" s="292"/>
      <c r="L18" s="292"/>
      <c r="M18" s="292"/>
      <c r="N18" s="292"/>
      <c r="O18" s="292"/>
      <c r="P18" s="292"/>
      <c r="Q18" s="292"/>
      <c r="R18" s="292"/>
      <c r="S18" s="292">
        <f>S19+S20</f>
        <v>3309392</v>
      </c>
      <c r="T18" s="292"/>
      <c r="U18" s="292"/>
      <c r="V18" s="292"/>
      <c r="W18" s="292"/>
      <c r="X18" s="292"/>
      <c r="Y18" s="268" t="e">
        <f>Y19+Y20</f>
        <v>#REF!</v>
      </c>
    </row>
    <row r="19" spans="1:25" s="301" customFormat="1" ht="36.75" hidden="1" customHeight="1">
      <c r="A19" s="297"/>
      <c r="B19" s="298" t="s">
        <v>473</v>
      </c>
      <c r="C19" s="297"/>
      <c r="D19" s="297"/>
      <c r="E19" s="297"/>
      <c r="F19" s="297"/>
      <c r="G19" s="297"/>
      <c r="H19" s="297"/>
      <c r="I19" s="299"/>
      <c r="J19" s="300"/>
      <c r="K19" s="300"/>
      <c r="L19" s="300"/>
      <c r="M19" s="300"/>
      <c r="N19" s="300"/>
      <c r="O19" s="300"/>
      <c r="P19" s="300"/>
      <c r="Q19" s="300"/>
      <c r="R19" s="300"/>
      <c r="S19" s="300">
        <v>3309392</v>
      </c>
      <c r="T19" s="300"/>
      <c r="U19" s="300"/>
      <c r="V19" s="300"/>
      <c r="W19" s="300"/>
      <c r="X19" s="300"/>
      <c r="Y19" s="297" t="e">
        <f>#REF!</f>
        <v>#REF!</v>
      </c>
    </row>
    <row r="20" spans="1:25" s="301" customFormat="1" ht="37.5" hidden="1" customHeight="1">
      <c r="A20" s="297"/>
      <c r="B20" s="298" t="s">
        <v>474</v>
      </c>
      <c r="C20" s="297"/>
      <c r="D20" s="297"/>
      <c r="E20" s="297"/>
      <c r="F20" s="297"/>
      <c r="G20" s="297"/>
      <c r="H20" s="297"/>
      <c r="I20" s="299"/>
      <c r="J20" s="300"/>
      <c r="K20" s="300"/>
      <c r="L20" s="300"/>
      <c r="M20" s="300"/>
      <c r="N20" s="300"/>
      <c r="O20" s="300"/>
      <c r="P20" s="300"/>
      <c r="Q20" s="300"/>
      <c r="R20" s="300"/>
      <c r="S20" s="300"/>
      <c r="T20" s="300"/>
      <c r="U20" s="300"/>
      <c r="V20" s="300"/>
      <c r="W20" s="300"/>
      <c r="X20" s="300"/>
      <c r="Y20" s="297">
        <v>488430</v>
      </c>
    </row>
    <row r="21" spans="1:25" s="293" customFormat="1" ht="31.7" hidden="1" customHeight="1">
      <c r="A21" s="267" t="s">
        <v>475</v>
      </c>
      <c r="B21" s="296" t="s">
        <v>476</v>
      </c>
      <c r="C21" s="267"/>
      <c r="D21" s="267"/>
      <c r="E21" s="267"/>
      <c r="F21" s="267"/>
      <c r="G21" s="267"/>
      <c r="H21" s="267"/>
      <c r="I21" s="289"/>
      <c r="J21" s="290"/>
      <c r="K21" s="290"/>
      <c r="L21" s="290"/>
      <c r="M21" s="290"/>
      <c r="N21" s="290"/>
      <c r="O21" s="290"/>
      <c r="P21" s="290"/>
      <c r="Q21" s="290"/>
      <c r="R21" s="290"/>
      <c r="S21" s="290">
        <v>150300</v>
      </c>
      <c r="T21" s="290"/>
      <c r="U21" s="290"/>
      <c r="V21" s="290"/>
      <c r="W21" s="290"/>
      <c r="X21" s="290"/>
      <c r="Y21" s="267">
        <v>60000</v>
      </c>
    </row>
    <row r="22" spans="1:25" s="293" customFormat="1" ht="26.45" hidden="1" customHeight="1">
      <c r="A22" s="267" t="s">
        <v>477</v>
      </c>
      <c r="B22" s="296" t="s">
        <v>478</v>
      </c>
      <c r="C22" s="267"/>
      <c r="D22" s="267"/>
      <c r="E22" s="267"/>
      <c r="F22" s="267"/>
      <c r="G22" s="267"/>
      <c r="H22" s="267"/>
      <c r="I22" s="289"/>
      <c r="J22" s="290"/>
      <c r="K22" s="290"/>
      <c r="L22" s="290"/>
      <c r="M22" s="290"/>
      <c r="N22" s="290"/>
      <c r="O22" s="290"/>
      <c r="P22" s="290"/>
      <c r="Q22" s="290"/>
      <c r="R22" s="290"/>
      <c r="S22" s="290">
        <v>109800</v>
      </c>
      <c r="T22" s="290"/>
      <c r="U22" s="290"/>
      <c r="V22" s="290"/>
      <c r="W22" s="290"/>
      <c r="X22" s="290"/>
      <c r="Y22" s="302">
        <v>17000</v>
      </c>
    </row>
    <row r="23" spans="1:25" s="295" customFormat="1" ht="54.75" hidden="1" customHeight="1">
      <c r="A23" s="268" t="s">
        <v>479</v>
      </c>
      <c r="B23" s="291" t="s">
        <v>480</v>
      </c>
      <c r="C23" s="268"/>
      <c r="D23" s="268"/>
      <c r="E23" s="268"/>
      <c r="F23" s="268"/>
      <c r="G23" s="268"/>
      <c r="H23" s="268"/>
      <c r="I23" s="294"/>
      <c r="J23" s="292"/>
      <c r="K23" s="292"/>
      <c r="L23" s="292"/>
      <c r="M23" s="292" t="s">
        <v>481</v>
      </c>
      <c r="N23" s="292"/>
      <c r="O23" s="292"/>
      <c r="P23" s="292"/>
      <c r="Q23" s="292"/>
      <c r="R23" s="292"/>
      <c r="S23" s="292"/>
      <c r="T23" s="292"/>
      <c r="U23" s="292"/>
      <c r="V23" s="292"/>
      <c r="W23" s="292"/>
      <c r="X23" s="292"/>
      <c r="Y23" s="302" t="s">
        <v>482</v>
      </c>
    </row>
    <row r="24" spans="1:25" s="293" customFormat="1" ht="31.7" hidden="1" customHeight="1">
      <c r="A24" s="267">
        <v>1</v>
      </c>
      <c r="B24" s="296" t="s">
        <v>483</v>
      </c>
      <c r="C24" s="267"/>
      <c r="D24" s="267"/>
      <c r="E24" s="267"/>
      <c r="F24" s="267"/>
      <c r="G24" s="267"/>
      <c r="H24" s="267"/>
      <c r="I24" s="289"/>
      <c r="J24" s="290"/>
      <c r="K24" s="290"/>
      <c r="L24" s="290"/>
      <c r="M24" s="290"/>
      <c r="N24" s="290"/>
      <c r="O24" s="290"/>
      <c r="P24" s="290"/>
      <c r="Q24" s="290"/>
      <c r="R24" s="290"/>
      <c r="S24" s="290"/>
      <c r="T24" s="290"/>
      <c r="U24" s="290"/>
      <c r="V24" s="290"/>
      <c r="W24" s="290"/>
      <c r="X24" s="290"/>
      <c r="Y24" s="267"/>
    </row>
    <row r="25" spans="1:25" s="293" customFormat="1" ht="31.7" hidden="1" customHeight="1">
      <c r="A25" s="267">
        <v>2</v>
      </c>
      <c r="B25" s="303" t="s">
        <v>484</v>
      </c>
      <c r="C25" s="267"/>
      <c r="D25" s="267"/>
      <c r="E25" s="267"/>
      <c r="F25" s="267"/>
      <c r="G25" s="267"/>
      <c r="H25" s="267"/>
      <c r="I25" s="289"/>
      <c r="J25" s="290"/>
      <c r="K25" s="290"/>
      <c r="L25" s="290"/>
      <c r="M25" s="290"/>
      <c r="N25" s="290"/>
      <c r="O25" s="290"/>
      <c r="P25" s="290"/>
      <c r="Q25" s="290"/>
      <c r="R25" s="290"/>
      <c r="S25" s="290"/>
      <c r="T25" s="290"/>
      <c r="U25" s="290"/>
      <c r="V25" s="290"/>
      <c r="W25" s="290"/>
      <c r="X25" s="290"/>
      <c r="Y25" s="267"/>
    </row>
    <row r="26" spans="1:25" s="293" customFormat="1" ht="38.25" hidden="1" customHeight="1">
      <c r="A26" s="267">
        <v>3</v>
      </c>
      <c r="B26" s="296" t="s">
        <v>485</v>
      </c>
      <c r="C26" s="267"/>
      <c r="D26" s="267"/>
      <c r="E26" s="267"/>
      <c r="F26" s="267"/>
      <c r="G26" s="267"/>
      <c r="H26" s="267"/>
      <c r="I26" s="289"/>
      <c r="J26" s="290"/>
      <c r="K26" s="290"/>
      <c r="L26" s="290"/>
      <c r="M26" s="290"/>
      <c r="N26" s="290"/>
      <c r="O26" s="290"/>
      <c r="P26" s="290"/>
      <c r="Q26" s="290"/>
      <c r="R26" s="290"/>
      <c r="S26" s="290"/>
      <c r="T26" s="290"/>
      <c r="U26" s="290"/>
      <c r="V26" s="290"/>
      <c r="W26" s="290"/>
      <c r="X26" s="290"/>
      <c r="Y26" s="267"/>
    </row>
    <row r="27" spans="1:25" s="295" customFormat="1" ht="26.45" hidden="1" customHeight="1">
      <c r="A27" s="268"/>
      <c r="B27" s="291"/>
      <c r="C27" s="268"/>
      <c r="D27" s="268"/>
      <c r="E27" s="268"/>
      <c r="F27" s="268"/>
      <c r="G27" s="268"/>
      <c r="H27" s="268"/>
      <c r="I27" s="294"/>
      <c r="J27" s="292"/>
      <c r="K27" s="292"/>
      <c r="L27" s="292"/>
      <c r="M27" s="292"/>
      <c r="N27" s="292"/>
      <c r="O27" s="292"/>
      <c r="P27" s="292"/>
      <c r="Q27" s="292"/>
      <c r="R27" s="292"/>
      <c r="S27" s="292"/>
      <c r="T27" s="292"/>
      <c r="U27" s="292"/>
      <c r="V27" s="292"/>
      <c r="W27" s="292"/>
      <c r="X27" s="292"/>
      <c r="Y27" s="302"/>
    </row>
    <row r="28" spans="1:25" s="295" customFormat="1" ht="26.45" hidden="1" customHeight="1">
      <c r="A28" s="268" t="s">
        <v>18</v>
      </c>
      <c r="B28" s="291" t="s">
        <v>486</v>
      </c>
      <c r="C28" s="268"/>
      <c r="D28" s="268"/>
      <c r="E28" s="268"/>
      <c r="F28" s="268"/>
      <c r="G28" s="268"/>
      <c r="H28" s="268"/>
      <c r="I28" s="294"/>
      <c r="J28" s="292">
        <f t="shared" ref="J28:O28" si="0">J30+J418</f>
        <v>7679228.2999999998</v>
      </c>
      <c r="K28" s="292">
        <f t="shared" si="0"/>
        <v>2536246.5</v>
      </c>
      <c r="L28" s="292">
        <f t="shared" si="0"/>
        <v>806752.69</v>
      </c>
      <c r="M28" s="292">
        <f t="shared" si="0"/>
        <v>25655</v>
      </c>
      <c r="N28" s="292">
        <f t="shared" si="0"/>
        <v>319043</v>
      </c>
      <c r="O28" s="292">
        <f t="shared" si="0"/>
        <v>106234</v>
      </c>
      <c r="P28" s="292"/>
      <c r="Q28" s="292"/>
      <c r="R28" s="292">
        <f>R30+R418</f>
        <v>3726944</v>
      </c>
      <c r="S28" s="292">
        <f>S30+S418</f>
        <v>2386042.7000000002</v>
      </c>
      <c r="T28" s="292"/>
      <c r="U28" s="292"/>
      <c r="V28" s="292"/>
      <c r="W28" s="292"/>
      <c r="X28" s="292"/>
      <c r="Y28" s="267"/>
    </row>
    <row r="29" spans="1:25" s="295" customFormat="1" ht="26.45" hidden="1" customHeight="1">
      <c r="A29" s="268"/>
      <c r="B29" s="291" t="s">
        <v>487</v>
      </c>
      <c r="C29" s="268"/>
      <c r="D29" s="268"/>
      <c r="E29" s="268"/>
      <c r="F29" s="268"/>
      <c r="G29" s="268"/>
      <c r="H29" s="268"/>
      <c r="I29" s="294"/>
      <c r="J29" s="292"/>
      <c r="K29" s="292"/>
      <c r="L29" s="292"/>
      <c r="M29" s="292"/>
      <c r="N29" s="292"/>
      <c r="O29" s="292"/>
      <c r="P29" s="292"/>
      <c r="Q29" s="292"/>
      <c r="R29" s="292"/>
      <c r="S29" s="292"/>
      <c r="T29" s="292"/>
      <c r="U29" s="292"/>
      <c r="V29" s="292"/>
      <c r="W29" s="292"/>
      <c r="X29" s="292"/>
      <c r="Y29" s="267"/>
    </row>
    <row r="30" spans="1:25" s="309" customFormat="1" ht="55.5" hidden="1" customHeight="1">
      <c r="A30" s="304" t="s">
        <v>488</v>
      </c>
      <c r="B30" s="305" t="s">
        <v>489</v>
      </c>
      <c r="C30" s="306"/>
      <c r="D30" s="306"/>
      <c r="E30" s="306"/>
      <c r="F30" s="306"/>
      <c r="G30" s="307"/>
      <c r="H30" s="306"/>
      <c r="I30" s="308"/>
      <c r="J30" s="292">
        <f t="shared" ref="J30:O30" si="1">J59+J82+J115+J138+J162+J179+J200+J229+J249+J270+J283+J311+J316+J342+J380+J399+J402</f>
        <v>7554076.2999999998</v>
      </c>
      <c r="K30" s="292">
        <f t="shared" si="1"/>
        <v>2446094.5</v>
      </c>
      <c r="L30" s="292">
        <f t="shared" si="1"/>
        <v>806752.69</v>
      </c>
      <c r="M30" s="292">
        <f t="shared" si="1"/>
        <v>25655</v>
      </c>
      <c r="N30" s="292">
        <f t="shared" si="1"/>
        <v>319043</v>
      </c>
      <c r="O30" s="292">
        <f t="shared" si="1"/>
        <v>106234</v>
      </c>
      <c r="P30" s="292"/>
      <c r="Q30" s="292"/>
      <c r="R30" s="292">
        <f>R59+R82+R115+R138+R162+R179+R200+R229+R249+R270+R283+R311+R316+R342+R380+R399+R402</f>
        <v>3603992</v>
      </c>
      <c r="S30" s="292">
        <f>S59+S82+S115+S138+S162+S179+S200+S229+S249+S270+S283+S311+S316+S342+S380+S399+S402</f>
        <v>2296135.7000000002</v>
      </c>
      <c r="T30" s="292"/>
      <c r="U30" s="292"/>
      <c r="V30" s="292"/>
      <c r="W30" s="292"/>
      <c r="X30" s="292"/>
      <c r="Y30" s="268"/>
    </row>
    <row r="31" spans="1:25" s="309" customFormat="1" ht="14.25" hidden="1">
      <c r="A31" s="304"/>
      <c r="B31" s="305"/>
      <c r="C31" s="306"/>
      <c r="D31" s="306"/>
      <c r="E31" s="306"/>
      <c r="F31" s="306"/>
      <c r="G31" s="306"/>
      <c r="H31" s="306"/>
      <c r="I31" s="308"/>
      <c r="J31" s="292"/>
      <c r="K31" s="292"/>
      <c r="L31" s="292"/>
      <c r="M31" s="292"/>
      <c r="N31" s="292"/>
      <c r="O31" s="292"/>
      <c r="P31" s="292"/>
      <c r="Q31" s="292"/>
      <c r="R31" s="292"/>
      <c r="S31" s="292">
        <v>3399692.1007969999</v>
      </c>
      <c r="T31" s="292"/>
      <c r="U31" s="292"/>
      <c r="V31" s="292"/>
      <c r="W31" s="292"/>
      <c r="X31" s="292"/>
      <c r="Y31" s="268" t="e">
        <f>#REF!-#REF!</f>
        <v>#REF!</v>
      </c>
    </row>
    <row r="32" spans="1:25" s="309" customFormat="1" ht="28.5" hidden="1" customHeight="1">
      <c r="A32" s="304" t="s">
        <v>12</v>
      </c>
      <c r="B32" s="305" t="s">
        <v>93</v>
      </c>
      <c r="C32" s="306"/>
      <c r="D32" s="306"/>
      <c r="E32" s="306"/>
      <c r="F32" s="306"/>
      <c r="G32" s="307"/>
      <c r="H32" s="306"/>
      <c r="I32" s="308"/>
      <c r="J32" s="292"/>
      <c r="K32" s="292"/>
      <c r="L32" s="292"/>
      <c r="M32" s="292"/>
      <c r="N32" s="292"/>
      <c r="O32" s="292"/>
      <c r="P32" s="292"/>
      <c r="Q32" s="292"/>
      <c r="R32" s="292">
        <v>4900697.9007970002</v>
      </c>
      <c r="S32" s="292">
        <v>2845795.5713</v>
      </c>
      <c r="T32" s="292"/>
      <c r="U32" s="292"/>
      <c r="V32" s="292"/>
      <c r="W32" s="292"/>
      <c r="X32" s="292"/>
      <c r="Y32" s="310" t="e">
        <f>#REF!/#REF!*100</f>
        <v>#REF!</v>
      </c>
    </row>
    <row r="33" spans="1:29" s="309" customFormat="1" ht="40.700000000000003" hidden="1" customHeight="1">
      <c r="A33" s="304" t="s">
        <v>36</v>
      </c>
      <c r="B33" s="311" t="s">
        <v>94</v>
      </c>
      <c r="C33" s="306"/>
      <c r="D33" s="306"/>
      <c r="E33" s="306"/>
      <c r="F33" s="306"/>
      <c r="G33" s="312" t="e">
        <f>G34+G35</f>
        <v>#REF!</v>
      </c>
      <c r="H33" s="306"/>
      <c r="I33" s="308"/>
      <c r="J33" s="292"/>
      <c r="K33" s="292"/>
      <c r="L33" s="292"/>
      <c r="M33" s="292">
        <v>573672</v>
      </c>
      <c r="N33" s="292">
        <v>3011019.6359999999</v>
      </c>
      <c r="O33" s="292">
        <v>799116</v>
      </c>
      <c r="P33" s="292"/>
      <c r="Q33" s="292"/>
      <c r="R33" s="292">
        <v>1546534.9613000001</v>
      </c>
      <c r="S33" s="292">
        <v>918726.86129999999</v>
      </c>
      <c r="T33" s="292"/>
      <c r="U33" s="292"/>
      <c r="V33" s="292"/>
      <c r="W33" s="292"/>
      <c r="X33" s="292"/>
      <c r="Y33" s="310" t="e">
        <f>#REF!/#REF!*100</f>
        <v>#REF!</v>
      </c>
    </row>
    <row r="34" spans="1:29" s="309" customFormat="1" ht="39.200000000000003" hidden="1" customHeight="1">
      <c r="A34" s="304" t="s">
        <v>229</v>
      </c>
      <c r="B34" s="313" t="s">
        <v>95</v>
      </c>
      <c r="C34" s="306"/>
      <c r="D34" s="306"/>
      <c r="E34" s="306"/>
      <c r="F34" s="306"/>
      <c r="G34" s="312" t="e">
        <f>#REF!+#REF!+#REF!+#REF!+#REF!+#REF!+#REF!+#REF!+#REF!+#REF!+#REF!+#REF!+#REF!</f>
        <v>#REF!</v>
      </c>
      <c r="H34" s="268" t="e">
        <f>#REF!+#REF!+#REF!+#REF!+#REF!+#REF!+#REF!+#REF!+#REF!+#REF!+#REF!+#REF!+#REF!</f>
        <v>#REF!</v>
      </c>
      <c r="I34" s="294" t="e">
        <f>#REF!+#REF!+#REF!+#REF!+#REF!+#REF!+#REF!+#REF!+#REF!+#REF!+#REF!+#REF!+#REF!</f>
        <v>#REF!</v>
      </c>
      <c r="J34" s="292">
        <v>2398135.7139999997</v>
      </c>
      <c r="K34" s="292">
        <v>931603.5</v>
      </c>
      <c r="L34" s="292">
        <v>1980181.327</v>
      </c>
      <c r="M34" s="292">
        <v>480561</v>
      </c>
      <c r="N34" s="292">
        <v>1786790.327</v>
      </c>
      <c r="O34" s="292">
        <v>575629</v>
      </c>
      <c r="P34" s="292"/>
      <c r="Q34" s="292"/>
      <c r="R34" s="292">
        <v>372285.96130000002</v>
      </c>
      <c r="S34" s="292">
        <v>324239.96130000002</v>
      </c>
      <c r="T34" s="292"/>
      <c r="U34" s="292"/>
      <c r="V34" s="292"/>
      <c r="W34" s="292"/>
      <c r="X34" s="292"/>
      <c r="Y34" s="310" t="e">
        <f>#REF!/#REF!*100</f>
        <v>#REF!</v>
      </c>
    </row>
    <row r="35" spans="1:29" s="309" customFormat="1" ht="42" hidden="1" customHeight="1">
      <c r="A35" s="304" t="s">
        <v>234</v>
      </c>
      <c r="B35" s="313" t="s">
        <v>60</v>
      </c>
      <c r="C35" s="306"/>
      <c r="D35" s="306"/>
      <c r="E35" s="306"/>
      <c r="F35" s="306"/>
      <c r="G35" s="312" t="e">
        <f>#REF!+#REF!+#REF!+#REF!+#REF!+#REF!+#REF!+#REF!+#REF!+#REF!+#REF!+#REF!</f>
        <v>#REF!</v>
      </c>
      <c r="H35" s="268" t="e">
        <f>#REF!+#REF!+#REF!+#REF!+#REF!+#REF!+#REF!+#REF!+#REF!+#REF!+#REF!+#REF!</f>
        <v>#REF!</v>
      </c>
      <c r="I35" s="294" t="e">
        <f>#REF!+#REF!+#REF!+#REF!+#REF!+#REF!+#REF!+#REF!+#REF!+#REF!+#REF!+#REF!</f>
        <v>#REF!</v>
      </c>
      <c r="J35" s="292">
        <v>3974435.0219999999</v>
      </c>
      <c r="K35" s="292">
        <v>894540.9</v>
      </c>
      <c r="L35" s="292">
        <v>1541069.3089999999</v>
      </c>
      <c r="M35" s="292">
        <v>93111</v>
      </c>
      <c r="N35" s="292">
        <v>1224229.3089999999</v>
      </c>
      <c r="O35" s="292">
        <v>223487</v>
      </c>
      <c r="P35" s="292"/>
      <c r="Q35" s="292"/>
      <c r="R35" s="292">
        <v>1174249</v>
      </c>
      <c r="S35" s="292">
        <v>594486.9</v>
      </c>
      <c r="T35" s="292"/>
      <c r="U35" s="292"/>
      <c r="V35" s="292"/>
      <c r="W35" s="292"/>
      <c r="X35" s="292"/>
      <c r="Y35" s="310" t="e">
        <f>#REF!/#REF!*100</f>
        <v>#REF!</v>
      </c>
    </row>
    <row r="36" spans="1:29" s="309" customFormat="1" ht="34.5" hidden="1" customHeight="1">
      <c r="A36" s="304" t="s">
        <v>23</v>
      </c>
      <c r="B36" s="311" t="s">
        <v>82</v>
      </c>
      <c r="C36" s="306"/>
      <c r="D36" s="306"/>
      <c r="E36" s="306"/>
      <c r="F36" s="306"/>
      <c r="G36" s="312" t="e">
        <f>#REF!+#REF!+#REF!+#REF!+#REF!+#REF!+G204+#REF!+#REF!+#REF!+G290+G312+G317+#REF!</f>
        <v>#REF!</v>
      </c>
      <c r="H36" s="307" t="e">
        <f>#REF!+#REF!+#REF!+#REF!+#REF!+#REF!+H204+#REF!+#REF!+#REF!+H290+H312+H317+#REF!</f>
        <v>#REF!</v>
      </c>
      <c r="I36" s="294" t="e">
        <f>#REF!+#REF!+#REF!+#REF!+#REF!+#REF!+I204+#REF!+#REF!+#REF!+I290+I312+I317+#REF!</f>
        <v>#REF!</v>
      </c>
      <c r="J36" s="292">
        <v>1059034.8999999999</v>
      </c>
      <c r="K36" s="292">
        <v>815011.9</v>
      </c>
      <c r="L36" s="292">
        <v>5000</v>
      </c>
      <c r="M36" s="292">
        <v>0</v>
      </c>
      <c r="N36" s="292">
        <v>28595</v>
      </c>
      <c r="O36" s="292">
        <v>5000</v>
      </c>
      <c r="P36" s="292"/>
      <c r="Q36" s="292"/>
      <c r="R36" s="292">
        <v>2155351.4099999997</v>
      </c>
      <c r="S36" s="292">
        <v>1927068.71</v>
      </c>
      <c r="T36" s="292"/>
      <c r="U36" s="292"/>
      <c r="V36" s="292"/>
      <c r="W36" s="292"/>
      <c r="X36" s="292"/>
      <c r="Y36" s="310" t="e">
        <f>#REF!/#REF!*100</f>
        <v>#REF!</v>
      </c>
    </row>
    <row r="37" spans="1:29" s="309" customFormat="1" ht="24" hidden="1" customHeight="1">
      <c r="A37" s="314" t="s">
        <v>17</v>
      </c>
      <c r="B37" s="315" t="s">
        <v>490</v>
      </c>
      <c r="C37" s="306"/>
      <c r="D37" s="306"/>
      <c r="E37" s="306"/>
      <c r="F37" s="306"/>
      <c r="G37" s="311" t="e">
        <f>SUM(G34:G36)</f>
        <v>#REF!</v>
      </c>
      <c r="H37" s="306"/>
      <c r="I37" s="308"/>
      <c r="J37" s="292">
        <v>2940880.7795480001</v>
      </c>
      <c r="K37" s="292">
        <v>218815.94057599999</v>
      </c>
      <c r="L37" s="292">
        <v>808171.99</v>
      </c>
      <c r="M37" s="292">
        <v>76914</v>
      </c>
      <c r="N37" s="292">
        <v>781667.99</v>
      </c>
      <c r="O37" s="292">
        <v>70306</v>
      </c>
      <c r="P37" s="292"/>
      <c r="Q37" s="292"/>
      <c r="R37" s="292">
        <v>736500.52949700004</v>
      </c>
      <c r="S37" s="292">
        <v>190488.52949700001</v>
      </c>
      <c r="T37" s="292"/>
      <c r="U37" s="292"/>
      <c r="V37" s="292"/>
      <c r="W37" s="292"/>
      <c r="X37" s="292"/>
      <c r="Y37" s="316" t="e">
        <f>#REF!/#REF!*100</f>
        <v>#REF!</v>
      </c>
    </row>
    <row r="38" spans="1:29" s="309" customFormat="1" ht="38.25" hidden="1" customHeight="1">
      <c r="A38" s="317" t="s">
        <v>120</v>
      </c>
      <c r="B38" s="318" t="s">
        <v>491</v>
      </c>
      <c r="C38" s="306"/>
      <c r="D38" s="306"/>
      <c r="E38" s="306"/>
      <c r="F38" s="306"/>
      <c r="G38" s="306" t="s">
        <v>481</v>
      </c>
      <c r="H38" s="306"/>
      <c r="I38" s="308"/>
      <c r="J38" s="319"/>
      <c r="K38" s="319"/>
      <c r="L38" s="319"/>
      <c r="M38" s="319"/>
      <c r="N38" s="319"/>
      <c r="O38" s="319"/>
      <c r="P38" s="319"/>
      <c r="Q38" s="319"/>
      <c r="R38" s="292">
        <v>363408</v>
      </c>
      <c r="S38" s="292">
        <v>363408</v>
      </c>
      <c r="T38" s="319"/>
      <c r="U38" s="319"/>
      <c r="V38" s="319"/>
      <c r="W38" s="319"/>
      <c r="X38" s="319"/>
      <c r="Y38" s="270" t="s">
        <v>481</v>
      </c>
    </row>
    <row r="39" spans="1:29" s="309" customFormat="1" ht="24" hidden="1" customHeight="1">
      <c r="A39" s="317" t="s">
        <v>122</v>
      </c>
      <c r="B39" s="320" t="s">
        <v>492</v>
      </c>
      <c r="C39" s="306"/>
      <c r="D39" s="306"/>
      <c r="E39" s="306"/>
      <c r="F39" s="306"/>
      <c r="G39" s="306"/>
      <c r="H39" s="306"/>
      <c r="I39" s="308"/>
      <c r="J39" s="319"/>
      <c r="K39" s="319"/>
      <c r="L39" s="319"/>
      <c r="M39" s="319"/>
      <c r="N39" s="319"/>
      <c r="O39" s="319"/>
      <c r="P39" s="319"/>
      <c r="Q39" s="319"/>
      <c r="R39" s="292">
        <v>60000</v>
      </c>
      <c r="S39" s="292">
        <f>R39</f>
        <v>60000</v>
      </c>
      <c r="T39" s="319"/>
      <c r="U39" s="319"/>
      <c r="V39" s="319"/>
      <c r="W39" s="319"/>
      <c r="X39" s="319"/>
      <c r="Y39" s="321" t="e">
        <f>#REF!/#REF!*100</f>
        <v>#REF!</v>
      </c>
    </row>
    <row r="40" spans="1:29" s="309" customFormat="1" ht="22.7" hidden="1" customHeight="1">
      <c r="A40" s="304"/>
      <c r="B40" s="305"/>
      <c r="C40" s="306"/>
      <c r="D40" s="306"/>
      <c r="E40" s="306"/>
      <c r="F40" s="306"/>
      <c r="G40" s="306"/>
      <c r="H40" s="306"/>
      <c r="I40" s="308"/>
      <c r="J40" s="292"/>
      <c r="K40" s="292"/>
      <c r="L40" s="292"/>
      <c r="M40" s="292"/>
      <c r="N40" s="292"/>
      <c r="O40" s="292"/>
      <c r="P40" s="292"/>
      <c r="Q40" s="292"/>
      <c r="R40" s="292"/>
      <c r="S40" s="292"/>
      <c r="T40" s="292"/>
      <c r="U40" s="292"/>
      <c r="V40" s="292"/>
      <c r="W40" s="292"/>
      <c r="X40" s="292"/>
      <c r="Y40" s="268" t="e">
        <f>SUM(Y34:Y39)</f>
        <v>#REF!</v>
      </c>
    </row>
    <row r="41" spans="1:29" s="309" customFormat="1" ht="26.45" hidden="1" customHeight="1">
      <c r="A41" s="304"/>
      <c r="B41" s="305"/>
      <c r="C41" s="306"/>
      <c r="D41" s="306"/>
      <c r="E41" s="306"/>
      <c r="F41" s="306"/>
      <c r="G41" s="306"/>
      <c r="H41" s="306"/>
      <c r="I41" s="308"/>
      <c r="J41" s="292"/>
      <c r="K41" s="292"/>
      <c r="L41" s="292"/>
      <c r="M41" s="292"/>
      <c r="N41" s="292"/>
      <c r="O41" s="292"/>
      <c r="P41" s="292"/>
      <c r="Q41" s="292"/>
      <c r="R41" s="292"/>
      <c r="S41" s="292"/>
      <c r="T41" s="292"/>
      <c r="U41" s="292"/>
      <c r="V41" s="292"/>
      <c r="W41" s="292"/>
      <c r="X41" s="292"/>
      <c r="Y41" s="322"/>
    </row>
    <row r="42" spans="1:29" s="309" customFormat="1" ht="26.45" customHeight="1">
      <c r="A42" s="304"/>
      <c r="B42" s="306" t="s">
        <v>9</v>
      </c>
      <c r="C42" s="306"/>
      <c r="D42" s="306"/>
      <c r="E42" s="306"/>
      <c r="F42" s="306"/>
      <c r="G42" s="306"/>
      <c r="H42" s="306"/>
      <c r="I42" s="308"/>
      <c r="J42" s="292">
        <f t="shared" ref="J42:U42" si="2">+J43+J450</f>
        <v>6598439</v>
      </c>
      <c r="K42" s="292">
        <f t="shared" si="2"/>
        <v>4532683.3</v>
      </c>
      <c r="L42" s="292">
        <f t="shared" si="2"/>
        <v>0</v>
      </c>
      <c r="M42" s="292">
        <f t="shared" si="2"/>
        <v>0</v>
      </c>
      <c r="N42" s="292">
        <f t="shared" si="2"/>
        <v>0</v>
      </c>
      <c r="O42" s="292">
        <f t="shared" si="2"/>
        <v>0</v>
      </c>
      <c r="P42" s="292">
        <f t="shared" si="2"/>
        <v>0</v>
      </c>
      <c r="Q42" s="292">
        <f t="shared" si="2"/>
        <v>0</v>
      </c>
      <c r="R42" s="292">
        <f t="shared" si="2"/>
        <v>0</v>
      </c>
      <c r="S42" s="292">
        <f t="shared" si="2"/>
        <v>3806418.7</v>
      </c>
      <c r="T42" s="292">
        <f>+T43+T450</f>
        <v>1928152</v>
      </c>
      <c r="U42" s="292">
        <f t="shared" si="2"/>
        <v>891307.98230000003</v>
      </c>
      <c r="V42" s="323">
        <f>U42/T42*100</f>
        <v>46.226022756504676</v>
      </c>
      <c r="W42" s="292">
        <f>+W43+W450</f>
        <v>1753197.3</v>
      </c>
      <c r="X42" s="323">
        <f t="shared" ref="X42:X97" si="3">+W42/T42*100</f>
        <v>90.926301453412378</v>
      </c>
      <c r="Y42" s="324"/>
      <c r="AA42" s="325"/>
      <c r="AB42" s="325"/>
      <c r="AC42" s="325"/>
    </row>
    <row r="43" spans="1:29" s="309" customFormat="1" ht="26.45" customHeight="1">
      <c r="A43" s="304" t="s">
        <v>10</v>
      </c>
      <c r="B43" s="305" t="s">
        <v>1311</v>
      </c>
      <c r="C43" s="306"/>
      <c r="D43" s="306"/>
      <c r="E43" s="306"/>
      <c r="F43" s="306"/>
      <c r="G43" s="306"/>
      <c r="H43" s="306"/>
      <c r="I43" s="308"/>
      <c r="J43" s="292"/>
      <c r="K43" s="292"/>
      <c r="L43" s="292"/>
      <c r="M43" s="292"/>
      <c r="N43" s="292"/>
      <c r="O43" s="292"/>
      <c r="P43" s="292"/>
      <c r="Q43" s="292"/>
      <c r="R43" s="292"/>
      <c r="S43" s="292">
        <f>+S56</f>
        <v>2022634.7000000002</v>
      </c>
      <c r="T43" s="292">
        <v>645975</v>
      </c>
      <c r="U43" s="292">
        <f>369343+14605</f>
        <v>383948</v>
      </c>
      <c r="V43" s="323">
        <f>U43/T43*100</f>
        <v>59.436975115136036</v>
      </c>
      <c r="W43" s="292">
        <f>+T43</f>
        <v>645975</v>
      </c>
      <c r="X43" s="323">
        <f t="shared" si="3"/>
        <v>100</v>
      </c>
      <c r="Y43" s="324"/>
      <c r="Z43" s="326"/>
      <c r="AA43" s="325"/>
    </row>
    <row r="44" spans="1:29" s="309" customFormat="1" ht="41.1" hidden="1" customHeight="1">
      <c r="A44" s="268" t="s">
        <v>493</v>
      </c>
      <c r="B44" s="291" t="s">
        <v>470</v>
      </c>
      <c r="C44" s="306"/>
      <c r="D44" s="306"/>
      <c r="E44" s="306"/>
      <c r="F44" s="306"/>
      <c r="G44" s="306"/>
      <c r="H44" s="306"/>
      <c r="I44" s="308"/>
      <c r="J44" s="292"/>
      <c r="K44" s="292"/>
      <c r="L44" s="292"/>
      <c r="M44" s="292"/>
      <c r="N44" s="292"/>
      <c r="O44" s="292"/>
      <c r="P44" s="292"/>
      <c r="Q44" s="292"/>
      <c r="R44" s="292"/>
      <c r="S44" s="292">
        <f>S45+S47+S48</f>
        <v>2842293</v>
      </c>
      <c r="T44" s="292" t="e">
        <f>T45+T47+T48</f>
        <v>#REF!</v>
      </c>
      <c r="U44" s="292"/>
      <c r="V44" s="292"/>
      <c r="W44" s="292"/>
      <c r="X44" s="323" t="e">
        <f t="shared" si="3"/>
        <v>#REF!</v>
      </c>
      <c r="Y44" s="324"/>
    </row>
    <row r="45" spans="1:29" ht="34.5" hidden="1" customHeight="1">
      <c r="A45" s="327" t="s">
        <v>471</v>
      </c>
      <c r="B45" s="328" t="s">
        <v>494</v>
      </c>
      <c r="C45" s="329"/>
      <c r="D45" s="329"/>
      <c r="E45" s="329"/>
      <c r="F45" s="329"/>
      <c r="G45" s="329"/>
      <c r="H45" s="329"/>
      <c r="I45" s="330"/>
      <c r="J45" s="331"/>
      <c r="K45" s="331"/>
      <c r="L45" s="331">
        <f t="shared" ref="L45:Q45" si="4">L59+L82+L115+L138+L162+L179+L200+L229+L249+L270+L283+L311+L316+L342+L380+L399</f>
        <v>806752.69</v>
      </c>
      <c r="M45" s="331">
        <f t="shared" si="4"/>
        <v>25655</v>
      </c>
      <c r="N45" s="331">
        <f t="shared" si="4"/>
        <v>319043</v>
      </c>
      <c r="O45" s="331">
        <f t="shared" si="4"/>
        <v>106234</v>
      </c>
      <c r="P45" s="290" t="e">
        <f t="shared" si="4"/>
        <v>#REF!</v>
      </c>
      <c r="Q45" s="290" t="e">
        <f t="shared" si="4"/>
        <v>#REF!</v>
      </c>
      <c r="R45" s="331"/>
      <c r="S45" s="331">
        <v>2582193</v>
      </c>
      <c r="T45" s="290" t="e">
        <f>T59+T82+T115+T138+T162+T179+T200+T229+T249+T270+T283+T311+T316+T342+T380+T399+T49-18045</f>
        <v>#REF!</v>
      </c>
      <c r="U45" s="290"/>
      <c r="V45" s="290"/>
      <c r="W45" s="290"/>
      <c r="X45" s="323" t="e">
        <f t="shared" si="3"/>
        <v>#REF!</v>
      </c>
      <c r="Y45" s="332"/>
    </row>
    <row r="46" spans="1:29" s="339" customFormat="1" ht="34.5" hidden="1" customHeight="1">
      <c r="A46" s="333"/>
      <c r="B46" s="334" t="s">
        <v>473</v>
      </c>
      <c r="C46" s="335"/>
      <c r="D46" s="335"/>
      <c r="E46" s="335"/>
      <c r="F46" s="335"/>
      <c r="G46" s="335"/>
      <c r="H46" s="335"/>
      <c r="I46" s="336"/>
      <c r="J46" s="337"/>
      <c r="K46" s="337"/>
      <c r="L46" s="337"/>
      <c r="M46" s="337"/>
      <c r="N46" s="337"/>
      <c r="O46" s="337"/>
      <c r="P46" s="300"/>
      <c r="Q46" s="300"/>
      <c r="R46" s="337"/>
      <c r="S46" s="337"/>
      <c r="T46" s="300"/>
      <c r="U46" s="300"/>
      <c r="V46" s="300"/>
      <c r="W46" s="300"/>
      <c r="X46" s="323" t="e">
        <f t="shared" si="3"/>
        <v>#DIV/0!</v>
      </c>
      <c r="Y46" s="338"/>
    </row>
    <row r="47" spans="1:29" ht="48.6" hidden="1" customHeight="1">
      <c r="A47" s="267" t="s">
        <v>475</v>
      </c>
      <c r="B47" s="296" t="s">
        <v>495</v>
      </c>
      <c r="C47" s="270"/>
      <c r="D47" s="270"/>
      <c r="E47" s="270"/>
      <c r="F47" s="270"/>
      <c r="G47" s="270"/>
      <c r="H47" s="270"/>
      <c r="I47" s="340"/>
      <c r="J47" s="290"/>
      <c r="K47" s="290"/>
      <c r="L47" s="290"/>
      <c r="M47" s="290"/>
      <c r="N47" s="290"/>
      <c r="O47" s="290"/>
      <c r="P47" s="290"/>
      <c r="Q47" s="290"/>
      <c r="R47" s="341"/>
      <c r="S47" s="341">
        <v>150300</v>
      </c>
      <c r="T47" s="290">
        <v>18045</v>
      </c>
      <c r="U47" s="290"/>
      <c r="V47" s="290"/>
      <c r="W47" s="290"/>
      <c r="X47" s="323">
        <f t="shared" si="3"/>
        <v>0</v>
      </c>
      <c r="Y47" s="322"/>
    </row>
    <row r="48" spans="1:29" ht="36" hidden="1" customHeight="1">
      <c r="A48" s="267" t="s">
        <v>477</v>
      </c>
      <c r="B48" s="296" t="s">
        <v>478</v>
      </c>
      <c r="C48" s="270"/>
      <c r="D48" s="270"/>
      <c r="E48" s="270"/>
      <c r="F48" s="270"/>
      <c r="G48" s="270"/>
      <c r="H48" s="270"/>
      <c r="I48" s="340"/>
      <c r="J48" s="290"/>
      <c r="K48" s="290"/>
      <c r="L48" s="290"/>
      <c r="M48" s="290"/>
      <c r="N48" s="290"/>
      <c r="O48" s="290"/>
      <c r="P48" s="290"/>
      <c r="Q48" s="290"/>
      <c r="R48" s="341"/>
      <c r="S48" s="341">
        <v>109800</v>
      </c>
      <c r="T48" s="290">
        <v>25000</v>
      </c>
      <c r="U48" s="290"/>
      <c r="V48" s="290"/>
      <c r="W48" s="290"/>
      <c r="X48" s="323">
        <f t="shared" si="3"/>
        <v>0</v>
      </c>
      <c r="Y48" s="322"/>
    </row>
    <row r="49" spans="1:26" s="344" customFormat="1" ht="38.450000000000003" hidden="1" customHeight="1">
      <c r="A49" s="268" t="s">
        <v>496</v>
      </c>
      <c r="B49" s="342" t="s">
        <v>497</v>
      </c>
      <c r="C49" s="306"/>
      <c r="D49" s="306"/>
      <c r="E49" s="306"/>
      <c r="F49" s="306"/>
      <c r="G49" s="306"/>
      <c r="H49" s="306"/>
      <c r="I49" s="308"/>
      <c r="J49" s="292"/>
      <c r="K49" s="292"/>
      <c r="L49" s="292"/>
      <c r="M49" s="292"/>
      <c r="N49" s="292"/>
      <c r="O49" s="292"/>
      <c r="P49" s="292"/>
      <c r="Q49" s="292"/>
      <c r="R49" s="307"/>
      <c r="S49" s="307"/>
      <c r="T49" s="292">
        <f>T50+T51+T52+T53+T54</f>
        <v>14605</v>
      </c>
      <c r="U49" s="292"/>
      <c r="V49" s="292"/>
      <c r="W49" s="292"/>
      <c r="X49" s="323">
        <f t="shared" si="3"/>
        <v>0</v>
      </c>
      <c r="Y49" s="343"/>
      <c r="Z49" s="309"/>
    </row>
    <row r="50" spans="1:26" s="309" customFormat="1" ht="37.15" hidden="1" customHeight="1">
      <c r="A50" s="345">
        <v>1</v>
      </c>
      <c r="B50" s="346" t="s">
        <v>498</v>
      </c>
      <c r="C50" s="347"/>
      <c r="D50" s="347"/>
      <c r="E50" s="347"/>
      <c r="F50" s="347"/>
      <c r="G50" s="347"/>
      <c r="H50" s="347"/>
      <c r="I50" s="308"/>
      <c r="J50" s="319"/>
      <c r="K50" s="319"/>
      <c r="L50" s="319"/>
      <c r="M50" s="319"/>
      <c r="N50" s="319"/>
      <c r="O50" s="319"/>
      <c r="P50" s="290" t="e">
        <f>L50+#REF!</f>
        <v>#REF!</v>
      </c>
      <c r="Q50" s="290" t="e">
        <f>M50+#REF!</f>
        <v>#REF!</v>
      </c>
      <c r="R50" s="292"/>
      <c r="S50" s="292"/>
      <c r="T50" s="349">
        <v>417</v>
      </c>
      <c r="U50" s="349"/>
      <c r="V50" s="348"/>
      <c r="W50" s="349"/>
      <c r="X50" s="323">
        <f t="shared" si="3"/>
        <v>0</v>
      </c>
      <c r="Y50" s="329"/>
    </row>
    <row r="51" spans="1:26" s="309" customFormat="1" ht="41.1" hidden="1" customHeight="1">
      <c r="A51" s="345">
        <v>2</v>
      </c>
      <c r="B51" s="346" t="s">
        <v>499</v>
      </c>
      <c r="C51" s="347"/>
      <c r="D51" s="347"/>
      <c r="E51" s="347"/>
      <c r="F51" s="347"/>
      <c r="G51" s="347"/>
      <c r="H51" s="347"/>
      <c r="I51" s="308"/>
      <c r="J51" s="319"/>
      <c r="K51" s="319"/>
      <c r="L51" s="319"/>
      <c r="M51" s="319"/>
      <c r="N51" s="319"/>
      <c r="O51" s="319"/>
      <c r="P51" s="290" t="e">
        <f>L51+#REF!</f>
        <v>#REF!</v>
      </c>
      <c r="Q51" s="290" t="e">
        <f>M51+#REF!</f>
        <v>#REF!</v>
      </c>
      <c r="R51" s="292"/>
      <c r="S51" s="292"/>
      <c r="T51" s="349">
        <v>647</v>
      </c>
      <c r="U51" s="349"/>
      <c r="V51" s="348"/>
      <c r="W51" s="349"/>
      <c r="X51" s="323">
        <f t="shared" si="3"/>
        <v>0</v>
      </c>
      <c r="Y51" s="329"/>
    </row>
    <row r="52" spans="1:26" s="309" customFormat="1" ht="47.1" hidden="1" customHeight="1">
      <c r="A52" s="345">
        <v>3</v>
      </c>
      <c r="B52" s="350" t="s">
        <v>500</v>
      </c>
      <c r="C52" s="347"/>
      <c r="D52" s="347"/>
      <c r="E52" s="347"/>
      <c r="F52" s="347"/>
      <c r="G52" s="347"/>
      <c r="H52" s="347"/>
      <c r="I52" s="308"/>
      <c r="J52" s="319"/>
      <c r="K52" s="319"/>
      <c r="L52" s="319"/>
      <c r="M52" s="319"/>
      <c r="N52" s="319"/>
      <c r="O52" s="319"/>
      <c r="P52" s="290" t="e">
        <f>L52+#REF!</f>
        <v>#REF!</v>
      </c>
      <c r="Q52" s="290" t="e">
        <f>M52+#REF!</f>
        <v>#REF!</v>
      </c>
      <c r="R52" s="292"/>
      <c r="S52" s="292"/>
      <c r="T52" s="349">
        <v>197</v>
      </c>
      <c r="U52" s="349"/>
      <c r="V52" s="348"/>
      <c r="W52" s="349"/>
      <c r="X52" s="323">
        <f t="shared" si="3"/>
        <v>0</v>
      </c>
      <c r="Y52" s="329"/>
    </row>
    <row r="53" spans="1:26" s="309" customFormat="1" ht="45.75" hidden="1" customHeight="1">
      <c r="A53" s="345">
        <v>4</v>
      </c>
      <c r="B53" s="350" t="s">
        <v>501</v>
      </c>
      <c r="C53" s="347"/>
      <c r="D53" s="347"/>
      <c r="E53" s="347"/>
      <c r="F53" s="347"/>
      <c r="G53" s="347"/>
      <c r="H53" s="347"/>
      <c r="I53" s="308"/>
      <c r="J53" s="319"/>
      <c r="K53" s="319"/>
      <c r="L53" s="319"/>
      <c r="M53" s="319"/>
      <c r="N53" s="319"/>
      <c r="O53" s="319"/>
      <c r="P53" s="290"/>
      <c r="Q53" s="290"/>
      <c r="R53" s="292"/>
      <c r="S53" s="292"/>
      <c r="T53" s="349">
        <v>44</v>
      </c>
      <c r="U53" s="349"/>
      <c r="V53" s="348"/>
      <c r="W53" s="349"/>
      <c r="X53" s="323">
        <f t="shared" si="3"/>
        <v>0</v>
      </c>
      <c r="Y53" s="329"/>
    </row>
    <row r="54" spans="1:26" s="309" customFormat="1" ht="47.1" hidden="1" customHeight="1">
      <c r="A54" s="345">
        <v>5</v>
      </c>
      <c r="B54" s="350" t="s">
        <v>502</v>
      </c>
      <c r="C54" s="347"/>
      <c r="D54" s="347"/>
      <c r="E54" s="347"/>
      <c r="F54" s="347"/>
      <c r="G54" s="347"/>
      <c r="H54" s="347"/>
      <c r="I54" s="308"/>
      <c r="J54" s="319"/>
      <c r="K54" s="319"/>
      <c r="L54" s="319"/>
      <c r="M54" s="319"/>
      <c r="N54" s="319"/>
      <c r="O54" s="319"/>
      <c r="P54" s="290"/>
      <c r="Q54" s="290"/>
      <c r="R54" s="292"/>
      <c r="S54" s="292"/>
      <c r="T54" s="349">
        <v>13300</v>
      </c>
      <c r="U54" s="349"/>
      <c r="V54" s="348"/>
      <c r="W54" s="349"/>
      <c r="X54" s="323">
        <f t="shared" si="3"/>
        <v>0</v>
      </c>
      <c r="Y54" s="329"/>
    </row>
    <row r="55" spans="1:26" ht="26.45" hidden="1" customHeight="1">
      <c r="A55" s="267"/>
      <c r="B55" s="296"/>
      <c r="C55" s="270"/>
      <c r="D55" s="270"/>
      <c r="E55" s="270"/>
      <c r="F55" s="270"/>
      <c r="G55" s="270"/>
      <c r="H55" s="270"/>
      <c r="I55" s="340"/>
      <c r="J55" s="290"/>
      <c r="K55" s="290"/>
      <c r="L55" s="290"/>
      <c r="M55" s="290"/>
      <c r="N55" s="290"/>
      <c r="O55" s="290"/>
      <c r="P55" s="290"/>
      <c r="Q55" s="290"/>
      <c r="R55" s="341"/>
      <c r="S55" s="341"/>
      <c r="T55" s="290"/>
      <c r="U55" s="290"/>
      <c r="V55" s="290"/>
      <c r="W55" s="290"/>
      <c r="X55" s="323" t="e">
        <f t="shared" si="3"/>
        <v>#DIV/0!</v>
      </c>
      <c r="Y55" s="322"/>
    </row>
    <row r="56" spans="1:26" s="344" customFormat="1" ht="38.450000000000003" hidden="1" customHeight="1">
      <c r="A56" s="268"/>
      <c r="B56" s="291" t="s">
        <v>486</v>
      </c>
      <c r="C56" s="306"/>
      <c r="D56" s="306"/>
      <c r="E56" s="306"/>
      <c r="F56" s="306"/>
      <c r="G56" s="306"/>
      <c r="H56" s="306"/>
      <c r="I56" s="308"/>
      <c r="J56" s="292"/>
      <c r="K56" s="292"/>
      <c r="L56" s="292"/>
      <c r="M56" s="292"/>
      <c r="N56" s="292"/>
      <c r="O56" s="292"/>
      <c r="P56" s="292"/>
      <c r="Q56" s="292"/>
      <c r="R56" s="292"/>
      <c r="S56" s="292">
        <f t="shared" ref="S56:T56" si="5">S57+S418+S441</f>
        <v>2022634.7000000002</v>
      </c>
      <c r="T56" s="292" t="e">
        <f t="shared" si="5"/>
        <v>#REF!</v>
      </c>
      <c r="U56" s="292">
        <f>U57+U418+W441</f>
        <v>298076</v>
      </c>
      <c r="V56" s="323" t="e">
        <f>U56/T56*100</f>
        <v>#REF!</v>
      </c>
      <c r="W56" s="292" t="e">
        <f>W57+W418</f>
        <v>#REF!</v>
      </c>
      <c r="X56" s="323" t="e">
        <f t="shared" si="3"/>
        <v>#REF!</v>
      </c>
      <c r="Y56" s="324"/>
      <c r="Z56" s="309"/>
    </row>
    <row r="57" spans="1:26" s="344" customFormat="1" ht="34.5" hidden="1" customHeight="1">
      <c r="A57" s="268"/>
      <c r="B57" s="291" t="s">
        <v>489</v>
      </c>
      <c r="C57" s="306"/>
      <c r="D57" s="306"/>
      <c r="E57" s="306"/>
      <c r="F57" s="306"/>
      <c r="G57" s="306"/>
      <c r="H57" s="306"/>
      <c r="I57" s="308"/>
      <c r="J57" s="292">
        <f t="shared" ref="J57:U57" si="6">J59+J82+J115+J138+J162+J179+J200+J229+J249+J270+J283+J311+J316+J342+J380+J399</f>
        <v>7554076.2999999998</v>
      </c>
      <c r="K57" s="292">
        <f t="shared" si="6"/>
        <v>2446094.5</v>
      </c>
      <c r="L57" s="292">
        <f t="shared" si="6"/>
        <v>806752.69</v>
      </c>
      <c r="M57" s="292">
        <f t="shared" si="6"/>
        <v>25655</v>
      </c>
      <c r="N57" s="292">
        <f t="shared" si="6"/>
        <v>319043</v>
      </c>
      <c r="O57" s="292">
        <f t="shared" si="6"/>
        <v>106234</v>
      </c>
      <c r="P57" s="292" t="e">
        <f t="shared" si="6"/>
        <v>#REF!</v>
      </c>
      <c r="Q57" s="292" t="e">
        <f t="shared" si="6"/>
        <v>#REF!</v>
      </c>
      <c r="R57" s="292">
        <f t="shared" si="6"/>
        <v>3240584</v>
      </c>
      <c r="S57" s="292">
        <f t="shared" si="6"/>
        <v>1932727.7000000002</v>
      </c>
      <c r="T57" s="292" t="e">
        <f t="shared" si="6"/>
        <v>#REF!</v>
      </c>
      <c r="U57" s="292">
        <f t="shared" si="6"/>
        <v>271814</v>
      </c>
      <c r="V57" s="323" t="e">
        <f>U57/T57*100</f>
        <v>#REF!</v>
      </c>
      <c r="W57" s="292" t="e">
        <f>W59+W82+W115+W138+W162+W179+W200+W229+W249+W270+W283+W311+W316+W342+W380+W399</f>
        <v>#REF!</v>
      </c>
      <c r="X57" s="323" t="e">
        <f t="shared" si="3"/>
        <v>#REF!</v>
      </c>
      <c r="Y57" s="324"/>
      <c r="Z57" s="309"/>
    </row>
    <row r="58" spans="1:26" s="309" customFormat="1" ht="26.45" hidden="1" customHeight="1">
      <c r="A58" s="304"/>
      <c r="B58" s="305" t="s">
        <v>503</v>
      </c>
      <c r="C58" s="306"/>
      <c r="D58" s="306"/>
      <c r="E58" s="306"/>
      <c r="F58" s="306"/>
      <c r="G58" s="306"/>
      <c r="H58" s="306"/>
      <c r="I58" s="308"/>
      <c r="J58" s="292"/>
      <c r="K58" s="292"/>
      <c r="L58" s="292"/>
      <c r="M58" s="292"/>
      <c r="N58" s="292"/>
      <c r="O58" s="292"/>
      <c r="P58" s="292"/>
      <c r="Q58" s="292"/>
      <c r="R58" s="292"/>
      <c r="S58" s="292"/>
      <c r="T58" s="292">
        <v>53002</v>
      </c>
      <c r="U58" s="292"/>
      <c r="V58" s="292"/>
      <c r="W58" s="292"/>
      <c r="X58" s="323">
        <f t="shared" si="3"/>
        <v>0</v>
      </c>
      <c r="Y58" s="322"/>
    </row>
    <row r="59" spans="1:26" s="344" customFormat="1" ht="29.25" hidden="1" customHeight="1">
      <c r="A59" s="351" t="s">
        <v>12</v>
      </c>
      <c r="B59" s="352" t="s">
        <v>504</v>
      </c>
      <c r="C59" s="306"/>
      <c r="D59" s="306"/>
      <c r="E59" s="306"/>
      <c r="F59" s="306"/>
      <c r="G59" s="353"/>
      <c r="H59" s="306"/>
      <c r="I59" s="308"/>
      <c r="J59" s="319">
        <f t="shared" ref="J59:U59" si="7">J60+J71+J76</f>
        <v>527456.69999999995</v>
      </c>
      <c r="K59" s="319">
        <f t="shared" si="7"/>
        <v>289432.90000000002</v>
      </c>
      <c r="L59" s="319">
        <f t="shared" si="7"/>
        <v>66406</v>
      </c>
      <c r="M59" s="319">
        <f t="shared" si="7"/>
        <v>0</v>
      </c>
      <c r="N59" s="319">
        <f t="shared" si="7"/>
        <v>48184</v>
      </c>
      <c r="O59" s="319">
        <f t="shared" si="7"/>
        <v>0</v>
      </c>
      <c r="P59" s="319" t="e">
        <f t="shared" si="7"/>
        <v>#REF!</v>
      </c>
      <c r="Q59" s="319" t="e">
        <f t="shared" si="7"/>
        <v>#REF!</v>
      </c>
      <c r="R59" s="319">
        <f t="shared" si="7"/>
        <v>222346</v>
      </c>
      <c r="S59" s="319">
        <f t="shared" si="7"/>
        <v>201574</v>
      </c>
      <c r="T59" s="319" t="e">
        <f t="shared" si="7"/>
        <v>#REF!</v>
      </c>
      <c r="U59" s="319">
        <f t="shared" si="7"/>
        <v>33304</v>
      </c>
      <c r="V59" s="323" t="e">
        <f>U59/T59*100</f>
        <v>#REF!</v>
      </c>
      <c r="W59" s="319" t="e">
        <f t="shared" ref="W59" si="8">W60+W71+W76</f>
        <v>#REF!</v>
      </c>
      <c r="X59" s="323" t="e">
        <f t="shared" si="3"/>
        <v>#REF!</v>
      </c>
      <c r="Y59" s="322"/>
      <c r="Z59" s="309"/>
    </row>
    <row r="60" spans="1:26" s="309" customFormat="1" ht="37.5" hidden="1" customHeight="1">
      <c r="A60" s="354" t="s">
        <v>13</v>
      </c>
      <c r="B60" s="355" t="s">
        <v>505</v>
      </c>
      <c r="C60" s="347"/>
      <c r="D60" s="347"/>
      <c r="E60" s="347"/>
      <c r="F60" s="347"/>
      <c r="G60" s="356"/>
      <c r="H60" s="347"/>
      <c r="I60" s="357"/>
      <c r="J60" s="358">
        <f>J61+J63</f>
        <v>139868.9</v>
      </c>
      <c r="K60" s="358">
        <f t="shared" ref="K60:S60" si="9">K61+K63</f>
        <v>89134.9</v>
      </c>
      <c r="L60" s="358">
        <f t="shared" si="9"/>
        <v>48184</v>
      </c>
      <c r="M60" s="358">
        <f t="shared" si="9"/>
        <v>0</v>
      </c>
      <c r="N60" s="358">
        <f t="shared" si="9"/>
        <v>48184</v>
      </c>
      <c r="O60" s="358">
        <f t="shared" si="9"/>
        <v>0</v>
      </c>
      <c r="P60" s="358" t="e">
        <f t="shared" si="9"/>
        <v>#REF!</v>
      </c>
      <c r="Q60" s="358" t="e">
        <f t="shared" si="9"/>
        <v>#REF!</v>
      </c>
      <c r="R60" s="358">
        <f t="shared" si="9"/>
        <v>87885</v>
      </c>
      <c r="S60" s="358">
        <f t="shared" si="9"/>
        <v>85335</v>
      </c>
      <c r="T60" s="292" t="e">
        <f>T61+T63</f>
        <v>#REF!</v>
      </c>
      <c r="U60" s="292">
        <f t="shared" ref="U60" si="10">U61+U63</f>
        <v>2847</v>
      </c>
      <c r="V60" s="323" t="e">
        <f>U60/T60*100</f>
        <v>#REF!</v>
      </c>
      <c r="W60" s="292" t="e">
        <f t="shared" ref="W60" si="11">W61+W63</f>
        <v>#REF!</v>
      </c>
      <c r="X60" s="323" t="e">
        <f t="shared" si="3"/>
        <v>#REF!</v>
      </c>
      <c r="Y60" s="347"/>
    </row>
    <row r="61" spans="1:26" s="362" customFormat="1" ht="29.25" hidden="1" customHeight="1">
      <c r="A61" s="314" t="s">
        <v>20</v>
      </c>
      <c r="B61" s="311" t="s">
        <v>272</v>
      </c>
      <c r="C61" s="359"/>
      <c r="D61" s="359"/>
      <c r="E61" s="359"/>
      <c r="F61" s="359"/>
      <c r="G61" s="312"/>
      <c r="H61" s="359"/>
      <c r="I61" s="360"/>
      <c r="J61" s="292">
        <f t="shared" ref="J61:W61" si="12">J62</f>
        <v>74900</v>
      </c>
      <c r="K61" s="292">
        <f t="shared" si="12"/>
        <v>26716</v>
      </c>
      <c r="L61" s="292">
        <f t="shared" si="12"/>
        <v>48184</v>
      </c>
      <c r="M61" s="292">
        <f t="shared" si="12"/>
        <v>0</v>
      </c>
      <c r="N61" s="292">
        <f t="shared" si="12"/>
        <v>48184</v>
      </c>
      <c r="O61" s="292">
        <f t="shared" si="12"/>
        <v>0</v>
      </c>
      <c r="P61" s="292" t="e">
        <f t="shared" si="12"/>
        <v>#REF!</v>
      </c>
      <c r="Q61" s="292" t="e">
        <f t="shared" si="12"/>
        <v>#REF!</v>
      </c>
      <c r="R61" s="292">
        <f t="shared" si="12"/>
        <v>26716</v>
      </c>
      <c r="S61" s="292">
        <f t="shared" si="12"/>
        <v>26716</v>
      </c>
      <c r="T61" s="292">
        <f t="shared" si="12"/>
        <v>6072</v>
      </c>
      <c r="U61" s="292">
        <f t="shared" si="12"/>
        <v>0</v>
      </c>
      <c r="V61" s="323">
        <f>U61/T61*100</f>
        <v>0</v>
      </c>
      <c r="W61" s="292">
        <f t="shared" si="12"/>
        <v>0</v>
      </c>
      <c r="X61" s="323">
        <f t="shared" si="3"/>
        <v>0</v>
      </c>
      <c r="Y61" s="359"/>
      <c r="Z61" s="361"/>
    </row>
    <row r="62" spans="1:26" s="369" customFormat="1" ht="49.7" hidden="1" customHeight="1">
      <c r="A62" s="363">
        <v>1</v>
      </c>
      <c r="B62" s="364" t="s">
        <v>506</v>
      </c>
      <c r="C62" s="365" t="s">
        <v>507</v>
      </c>
      <c r="D62" s="365"/>
      <c r="E62" s="329" t="s">
        <v>508</v>
      </c>
      <c r="F62" s="365"/>
      <c r="G62" s="270"/>
      <c r="H62" s="270"/>
      <c r="I62" s="329" t="s">
        <v>509</v>
      </c>
      <c r="J62" s="366">
        <v>74900</v>
      </c>
      <c r="K62" s="366">
        <v>26716</v>
      </c>
      <c r="L62" s="290">
        <v>48184</v>
      </c>
      <c r="M62" s="290">
        <v>0</v>
      </c>
      <c r="N62" s="290">
        <v>48184</v>
      </c>
      <c r="O62" s="290">
        <v>0</v>
      </c>
      <c r="P62" s="290" t="e">
        <f>L62+#REF!</f>
        <v>#REF!</v>
      </c>
      <c r="Q62" s="290" t="e">
        <f>M62+#REF!</f>
        <v>#REF!</v>
      </c>
      <c r="R62" s="367">
        <f>S62</f>
        <v>26716</v>
      </c>
      <c r="S62" s="290">
        <f>20700+6016</f>
        <v>26716</v>
      </c>
      <c r="T62" s="290">
        <v>6072</v>
      </c>
      <c r="U62" s="290"/>
      <c r="V62" s="290"/>
      <c r="W62" s="290"/>
      <c r="X62" s="323">
        <f t="shared" si="3"/>
        <v>0</v>
      </c>
      <c r="Y62" s="368" t="s">
        <v>510</v>
      </c>
      <c r="Z62" s="274"/>
    </row>
    <row r="63" spans="1:26" s="344" customFormat="1" ht="33.75" hidden="1" customHeight="1">
      <c r="A63" s="370" t="s">
        <v>21</v>
      </c>
      <c r="B63" s="311" t="s">
        <v>379</v>
      </c>
      <c r="C63" s="371"/>
      <c r="D63" s="371"/>
      <c r="E63" s="371"/>
      <c r="F63" s="371"/>
      <c r="G63" s="306"/>
      <c r="H63" s="306"/>
      <c r="I63" s="308"/>
      <c r="J63" s="292">
        <f>SUM(J64:J70)</f>
        <v>64968.9</v>
      </c>
      <c r="K63" s="292">
        <f t="shared" ref="K63:W63" si="13">SUM(K64:K70)</f>
        <v>62418.9</v>
      </c>
      <c r="L63" s="292">
        <f t="shared" si="13"/>
        <v>0</v>
      </c>
      <c r="M63" s="292">
        <f t="shared" si="13"/>
        <v>0</v>
      </c>
      <c r="N63" s="292">
        <f t="shared" si="13"/>
        <v>0</v>
      </c>
      <c r="O63" s="292">
        <f t="shared" si="13"/>
        <v>0</v>
      </c>
      <c r="P63" s="292" t="e">
        <f t="shared" si="13"/>
        <v>#REF!</v>
      </c>
      <c r="Q63" s="292" t="e">
        <f t="shared" si="13"/>
        <v>#REF!</v>
      </c>
      <c r="R63" s="292">
        <f t="shared" si="13"/>
        <v>61169</v>
      </c>
      <c r="S63" s="292">
        <f t="shared" si="13"/>
        <v>58619</v>
      </c>
      <c r="T63" s="292" t="e">
        <f t="shared" si="13"/>
        <v>#REF!</v>
      </c>
      <c r="U63" s="292">
        <f t="shared" si="13"/>
        <v>2847</v>
      </c>
      <c r="V63" s="372" t="e">
        <f t="shared" ref="V63:V68" si="14">U63/T63*100</f>
        <v>#REF!</v>
      </c>
      <c r="W63" s="292" t="e">
        <f t="shared" si="13"/>
        <v>#REF!</v>
      </c>
      <c r="X63" s="323" t="e">
        <f t="shared" si="3"/>
        <v>#REF!</v>
      </c>
      <c r="Y63" s="373"/>
      <c r="Z63" s="309"/>
    </row>
    <row r="64" spans="1:26" s="369" customFormat="1" ht="61.5" hidden="1" customHeight="1">
      <c r="A64" s="374">
        <v>1</v>
      </c>
      <c r="B64" s="375" t="s">
        <v>511</v>
      </c>
      <c r="C64" s="365" t="s">
        <v>507</v>
      </c>
      <c r="D64" s="365"/>
      <c r="E64" s="365"/>
      <c r="F64" s="365"/>
      <c r="G64" s="270"/>
      <c r="H64" s="270"/>
      <c r="I64" s="340" t="s">
        <v>512</v>
      </c>
      <c r="J64" s="290">
        <f>K64</f>
        <v>14990</v>
      </c>
      <c r="K64" s="290">
        <v>14990</v>
      </c>
      <c r="L64" s="290">
        <v>0</v>
      </c>
      <c r="M64" s="290">
        <v>0</v>
      </c>
      <c r="N64" s="290">
        <v>0</v>
      </c>
      <c r="O64" s="290">
        <v>0</v>
      </c>
      <c r="P64" s="290" t="e">
        <f>L64+#REF!</f>
        <v>#REF!</v>
      </c>
      <c r="Q64" s="290" t="e">
        <f>M64+#REF!</f>
        <v>#REF!</v>
      </c>
      <c r="R64" s="290">
        <f>S64</f>
        <v>14990</v>
      </c>
      <c r="S64" s="290">
        <v>14990</v>
      </c>
      <c r="T64" s="290" t="e">
        <f>S64-#REF!</f>
        <v>#REF!</v>
      </c>
      <c r="U64" s="290"/>
      <c r="V64" s="372" t="e">
        <f t="shared" si="14"/>
        <v>#REF!</v>
      </c>
      <c r="W64" s="290" t="e">
        <f>+T64</f>
        <v>#REF!</v>
      </c>
      <c r="X64" s="323" t="e">
        <f t="shared" si="3"/>
        <v>#REF!</v>
      </c>
      <c r="Y64" s="368" t="s">
        <v>513</v>
      </c>
      <c r="Z64" s="274" t="e">
        <f>T64</f>
        <v>#REF!</v>
      </c>
    </row>
    <row r="65" spans="1:26" s="280" customFormat="1" ht="36.75" hidden="1" customHeight="1">
      <c r="A65" s="363">
        <v>2</v>
      </c>
      <c r="B65" s="376" t="s">
        <v>514</v>
      </c>
      <c r="C65" s="365" t="s">
        <v>507</v>
      </c>
      <c r="D65" s="365"/>
      <c r="E65" s="329" t="s">
        <v>508</v>
      </c>
      <c r="F65" s="365"/>
      <c r="G65" s="377"/>
      <c r="H65" s="271" t="s">
        <v>397</v>
      </c>
      <c r="I65" s="340" t="s">
        <v>515</v>
      </c>
      <c r="J65" s="348">
        <v>14950</v>
      </c>
      <c r="K65" s="348">
        <v>12400</v>
      </c>
      <c r="L65" s="290"/>
      <c r="M65" s="290"/>
      <c r="N65" s="290"/>
      <c r="O65" s="290"/>
      <c r="P65" s="290" t="e">
        <f>L65+#REF!</f>
        <v>#REF!</v>
      </c>
      <c r="Q65" s="290" t="e">
        <f>M65+#REF!</f>
        <v>#REF!</v>
      </c>
      <c r="R65" s="348">
        <v>14950</v>
      </c>
      <c r="S65" s="348">
        <v>12400</v>
      </c>
      <c r="T65" s="290" t="e">
        <f>S65-#REF!</f>
        <v>#REF!</v>
      </c>
      <c r="U65" s="290"/>
      <c r="V65" s="372" t="e">
        <f t="shared" si="14"/>
        <v>#REF!</v>
      </c>
      <c r="W65" s="290" t="e">
        <f>+T65</f>
        <v>#REF!</v>
      </c>
      <c r="X65" s="323" t="e">
        <f t="shared" si="3"/>
        <v>#REF!</v>
      </c>
      <c r="Y65" s="368" t="s">
        <v>516</v>
      </c>
      <c r="Z65" s="339" t="e">
        <f>T65</f>
        <v>#REF!</v>
      </c>
    </row>
    <row r="66" spans="1:26" s="369" customFormat="1" ht="35.1" hidden="1" customHeight="1">
      <c r="A66" s="374">
        <v>3</v>
      </c>
      <c r="B66" s="376" t="s">
        <v>517</v>
      </c>
      <c r="C66" s="365" t="s">
        <v>507</v>
      </c>
      <c r="D66" s="365"/>
      <c r="E66" s="329" t="s">
        <v>508</v>
      </c>
      <c r="F66" s="365"/>
      <c r="G66" s="270"/>
      <c r="H66" s="271" t="s">
        <v>397</v>
      </c>
      <c r="I66" s="340" t="s">
        <v>518</v>
      </c>
      <c r="J66" s="290">
        <v>8400</v>
      </c>
      <c r="K66" s="290">
        <v>8400</v>
      </c>
      <c r="L66" s="290"/>
      <c r="M66" s="290"/>
      <c r="N66" s="290"/>
      <c r="O66" s="290"/>
      <c r="P66" s="290" t="e">
        <f>L66+#REF!</f>
        <v>#REF!</v>
      </c>
      <c r="Q66" s="290" t="e">
        <f>M66+#REF!</f>
        <v>#REF!</v>
      </c>
      <c r="R66" s="348">
        <v>8400</v>
      </c>
      <c r="S66" s="290">
        <v>8400</v>
      </c>
      <c r="T66" s="290" t="e">
        <f>S66-#REF!</f>
        <v>#REF!</v>
      </c>
      <c r="U66" s="290"/>
      <c r="V66" s="372" t="e">
        <f t="shared" si="14"/>
        <v>#REF!</v>
      </c>
      <c r="W66" s="290"/>
      <c r="X66" s="323" t="e">
        <f t="shared" si="3"/>
        <v>#REF!</v>
      </c>
      <c r="Y66" s="368" t="s">
        <v>519</v>
      </c>
      <c r="Z66" s="274" t="e">
        <f>T66</f>
        <v>#REF!</v>
      </c>
    </row>
    <row r="67" spans="1:26" s="369" customFormat="1" ht="35.1" hidden="1" customHeight="1">
      <c r="A67" s="363">
        <v>4</v>
      </c>
      <c r="B67" s="376" t="s">
        <v>520</v>
      </c>
      <c r="C67" s="365" t="s">
        <v>507</v>
      </c>
      <c r="D67" s="365"/>
      <c r="E67" s="329" t="s">
        <v>508</v>
      </c>
      <c r="F67" s="365"/>
      <c r="G67" s="270"/>
      <c r="H67" s="271" t="s">
        <v>397</v>
      </c>
      <c r="I67" s="340" t="s">
        <v>521</v>
      </c>
      <c r="J67" s="290">
        <v>10170</v>
      </c>
      <c r="K67" s="290">
        <v>10170</v>
      </c>
      <c r="L67" s="290"/>
      <c r="M67" s="290"/>
      <c r="N67" s="290"/>
      <c r="O67" s="290"/>
      <c r="P67" s="290" t="e">
        <f>L67+#REF!</f>
        <v>#REF!</v>
      </c>
      <c r="Q67" s="290" t="e">
        <f>M67+#REF!</f>
        <v>#REF!</v>
      </c>
      <c r="R67" s="348">
        <f>S67</f>
        <v>10170</v>
      </c>
      <c r="S67" s="290">
        <v>10170</v>
      </c>
      <c r="T67" s="290" t="e">
        <f>S67-#REF!</f>
        <v>#REF!</v>
      </c>
      <c r="U67" s="290">
        <v>2847</v>
      </c>
      <c r="V67" s="372" t="e">
        <f t="shared" si="14"/>
        <v>#REF!</v>
      </c>
      <c r="W67" s="290" t="e">
        <f>+T67</f>
        <v>#REF!</v>
      </c>
      <c r="X67" s="323" t="e">
        <f t="shared" si="3"/>
        <v>#REF!</v>
      </c>
      <c r="Y67" s="368" t="s">
        <v>513</v>
      </c>
      <c r="Z67" s="274"/>
    </row>
    <row r="68" spans="1:26" s="280" customFormat="1" ht="46.5" hidden="1" customHeight="1">
      <c r="A68" s="374">
        <v>5</v>
      </c>
      <c r="B68" s="376" t="s">
        <v>522</v>
      </c>
      <c r="C68" s="365" t="s">
        <v>507</v>
      </c>
      <c r="D68" s="365"/>
      <c r="E68" s="365"/>
      <c r="F68" s="365"/>
      <c r="G68" s="377"/>
      <c r="H68" s="271" t="s">
        <v>523</v>
      </c>
      <c r="I68" s="378" t="s">
        <v>524</v>
      </c>
      <c r="J68" s="348">
        <v>3000</v>
      </c>
      <c r="K68" s="348">
        <v>3000</v>
      </c>
      <c r="L68" s="290"/>
      <c r="M68" s="290"/>
      <c r="N68" s="290"/>
      <c r="O68" s="290"/>
      <c r="P68" s="290" t="e">
        <f>L68+#REF!</f>
        <v>#REF!</v>
      </c>
      <c r="Q68" s="290" t="e">
        <f>M68+#REF!</f>
        <v>#REF!</v>
      </c>
      <c r="R68" s="348">
        <f>S68</f>
        <v>3000</v>
      </c>
      <c r="S68" s="290">
        <v>3000</v>
      </c>
      <c r="T68" s="290">
        <v>1900</v>
      </c>
      <c r="U68" s="290"/>
      <c r="V68" s="372">
        <f t="shared" si="14"/>
        <v>0</v>
      </c>
      <c r="W68" s="290">
        <v>32</v>
      </c>
      <c r="X68" s="323">
        <f t="shared" si="3"/>
        <v>1.6842105263157894</v>
      </c>
      <c r="Y68" s="368" t="s">
        <v>525</v>
      </c>
      <c r="Z68" s="339">
        <f>T68</f>
        <v>1900</v>
      </c>
    </row>
    <row r="69" spans="1:26" s="280" customFormat="1" ht="38.450000000000003" hidden="1" customHeight="1">
      <c r="A69" s="363">
        <v>6</v>
      </c>
      <c r="B69" s="376" t="s">
        <v>526</v>
      </c>
      <c r="C69" s="365" t="s">
        <v>507</v>
      </c>
      <c r="D69" s="365"/>
      <c r="E69" s="365"/>
      <c r="F69" s="365"/>
      <c r="G69" s="377"/>
      <c r="H69" s="271" t="s">
        <v>397</v>
      </c>
      <c r="I69" s="379" t="s">
        <v>527</v>
      </c>
      <c r="J69" s="290">
        <v>9658.9</v>
      </c>
      <c r="K69" s="290">
        <v>9658.9</v>
      </c>
      <c r="L69" s="290"/>
      <c r="M69" s="290"/>
      <c r="N69" s="290" t="s">
        <v>481</v>
      </c>
      <c r="O69" s="290"/>
      <c r="P69" s="290" t="e">
        <f>L69+#REF!</f>
        <v>#REF!</v>
      </c>
      <c r="Q69" s="290" t="e">
        <f>M69+#REF!</f>
        <v>#REF!</v>
      </c>
      <c r="R69" s="348">
        <f>S69</f>
        <v>9659</v>
      </c>
      <c r="S69" s="290">
        <v>9659</v>
      </c>
      <c r="T69" s="290"/>
      <c r="U69" s="290"/>
      <c r="V69" s="372"/>
      <c r="W69" s="290"/>
      <c r="X69" s="323" t="e">
        <f t="shared" si="3"/>
        <v>#DIV/0!</v>
      </c>
      <c r="Y69" s="368" t="s">
        <v>528</v>
      </c>
      <c r="Z69" s="339">
        <f>T69</f>
        <v>0</v>
      </c>
    </row>
    <row r="70" spans="1:26" s="389" customFormat="1" ht="38.450000000000003" hidden="1" customHeight="1">
      <c r="A70" s="380">
        <v>7</v>
      </c>
      <c r="B70" s="381" t="s">
        <v>529</v>
      </c>
      <c r="C70" s="382"/>
      <c r="D70" s="382"/>
      <c r="E70" s="382"/>
      <c r="F70" s="382"/>
      <c r="G70" s="383"/>
      <c r="H70" s="384"/>
      <c r="I70" s="385" t="s">
        <v>530</v>
      </c>
      <c r="J70" s="386">
        <v>3800</v>
      </c>
      <c r="K70" s="386">
        <v>3800</v>
      </c>
      <c r="L70" s="367"/>
      <c r="M70" s="367"/>
      <c r="N70" s="367"/>
      <c r="O70" s="367"/>
      <c r="P70" s="367"/>
      <c r="Q70" s="367"/>
      <c r="R70" s="387"/>
      <c r="S70" s="367"/>
      <c r="T70" s="290"/>
      <c r="U70" s="290"/>
      <c r="V70" s="372"/>
      <c r="W70" s="290">
        <f>+T70</f>
        <v>0</v>
      </c>
      <c r="X70" s="323" t="e">
        <f t="shared" si="3"/>
        <v>#DIV/0!</v>
      </c>
      <c r="Y70" s="388"/>
    </row>
    <row r="71" spans="1:26" s="344" customFormat="1" ht="32.450000000000003" hidden="1" customHeight="1">
      <c r="A71" s="370" t="s">
        <v>271</v>
      </c>
      <c r="B71" s="390" t="s">
        <v>531</v>
      </c>
      <c r="C71" s="371"/>
      <c r="D71" s="371"/>
      <c r="E71" s="371"/>
      <c r="F71" s="371"/>
      <c r="G71" s="306"/>
      <c r="H71" s="306"/>
      <c r="I71" s="308"/>
      <c r="J71" s="292">
        <f>J72</f>
        <v>329697.8</v>
      </c>
      <c r="K71" s="292">
        <f t="shared" ref="K71:U71" si="15">K72</f>
        <v>151738</v>
      </c>
      <c r="L71" s="292">
        <f t="shared" si="15"/>
        <v>18222</v>
      </c>
      <c r="M71" s="292">
        <f t="shared" si="15"/>
        <v>0</v>
      </c>
      <c r="N71" s="292">
        <f t="shared" si="15"/>
        <v>0</v>
      </c>
      <c r="O71" s="292">
        <f t="shared" si="15"/>
        <v>0</v>
      </c>
      <c r="P71" s="292" t="e">
        <f t="shared" si="15"/>
        <v>#REF!</v>
      </c>
      <c r="Q71" s="292" t="e">
        <f t="shared" si="15"/>
        <v>#REF!</v>
      </c>
      <c r="R71" s="292">
        <f t="shared" si="15"/>
        <v>96344</v>
      </c>
      <c r="S71" s="292">
        <f t="shared" si="15"/>
        <v>78122</v>
      </c>
      <c r="T71" s="292">
        <f t="shared" si="15"/>
        <v>21400</v>
      </c>
      <c r="U71" s="292">
        <f t="shared" si="15"/>
        <v>20582</v>
      </c>
      <c r="V71" s="323">
        <f>U71/T71*100</f>
        <v>96.177570093457945</v>
      </c>
      <c r="W71" s="292">
        <f t="shared" ref="W71" si="16">W72</f>
        <v>21400</v>
      </c>
      <c r="X71" s="323">
        <f t="shared" si="3"/>
        <v>100</v>
      </c>
      <c r="Y71" s="373"/>
      <c r="Z71" s="309"/>
    </row>
    <row r="72" spans="1:26" s="344" customFormat="1" ht="33.75" hidden="1" customHeight="1">
      <c r="A72" s="391" t="s">
        <v>21</v>
      </c>
      <c r="B72" s="313" t="s">
        <v>379</v>
      </c>
      <c r="C72" s="371"/>
      <c r="D72" s="371"/>
      <c r="E72" s="371"/>
      <c r="F72" s="371"/>
      <c r="G72" s="306"/>
      <c r="H72" s="306"/>
      <c r="I72" s="294"/>
      <c r="J72" s="292">
        <f>SUM(J73:J75)</f>
        <v>329697.8</v>
      </c>
      <c r="K72" s="292">
        <f t="shared" ref="K72:S72" si="17">SUM(K73:K75)</f>
        <v>151738</v>
      </c>
      <c r="L72" s="292">
        <f t="shared" si="17"/>
        <v>18222</v>
      </c>
      <c r="M72" s="292">
        <f t="shared" si="17"/>
        <v>0</v>
      </c>
      <c r="N72" s="292">
        <f t="shared" si="17"/>
        <v>0</v>
      </c>
      <c r="O72" s="292">
        <f t="shared" si="17"/>
        <v>0</v>
      </c>
      <c r="P72" s="292" t="e">
        <f t="shared" si="17"/>
        <v>#REF!</v>
      </c>
      <c r="Q72" s="292" t="e">
        <f t="shared" si="17"/>
        <v>#REF!</v>
      </c>
      <c r="R72" s="292">
        <f t="shared" si="17"/>
        <v>96344</v>
      </c>
      <c r="S72" s="292">
        <f t="shared" si="17"/>
        <v>78122</v>
      </c>
      <c r="T72" s="292">
        <f>SUM(T73:T75)</f>
        <v>21400</v>
      </c>
      <c r="U72" s="292">
        <f t="shared" ref="U72:W72" si="18">SUM(U73:U75)</f>
        <v>20582</v>
      </c>
      <c r="V72" s="323">
        <f>U72/T72*100</f>
        <v>96.177570093457945</v>
      </c>
      <c r="W72" s="292">
        <f t="shared" si="18"/>
        <v>21400</v>
      </c>
      <c r="X72" s="323">
        <f t="shared" si="3"/>
        <v>100</v>
      </c>
      <c r="Y72" s="373"/>
      <c r="Z72" s="309"/>
    </row>
    <row r="73" spans="1:26" s="369" customFormat="1" ht="46.5" hidden="1" customHeight="1">
      <c r="A73" s="392" t="s">
        <v>36</v>
      </c>
      <c r="B73" s="393" t="s">
        <v>532</v>
      </c>
      <c r="C73" s="365" t="s">
        <v>507</v>
      </c>
      <c r="D73" s="365"/>
      <c r="E73" s="365" t="s">
        <v>533</v>
      </c>
      <c r="F73" s="365"/>
      <c r="G73" s="270"/>
      <c r="H73" s="270" t="s">
        <v>534</v>
      </c>
      <c r="I73" s="340" t="s">
        <v>535</v>
      </c>
      <c r="J73" s="290">
        <v>40000</v>
      </c>
      <c r="K73" s="290">
        <v>20000</v>
      </c>
      <c r="L73" s="290">
        <v>18222</v>
      </c>
      <c r="M73" s="290"/>
      <c r="N73" s="290"/>
      <c r="O73" s="290"/>
      <c r="P73" s="290" t="e">
        <f>L73+#REF!</f>
        <v>#REF!</v>
      </c>
      <c r="Q73" s="290" t="e">
        <f>M73+#REF!</f>
        <v>#REF!</v>
      </c>
      <c r="R73" s="290">
        <v>36444</v>
      </c>
      <c r="S73" s="290">
        <v>18222</v>
      </c>
      <c r="T73" s="290">
        <v>5500</v>
      </c>
      <c r="U73" s="290">
        <v>5000</v>
      </c>
      <c r="V73" s="290">
        <f t="shared" ref="V73:V80" si="19">+U73/T73*100</f>
        <v>90.909090909090907</v>
      </c>
      <c r="W73" s="290">
        <f>+T73</f>
        <v>5500</v>
      </c>
      <c r="X73" s="323">
        <f t="shared" si="3"/>
        <v>100</v>
      </c>
      <c r="Y73" s="368"/>
      <c r="Z73" s="274"/>
    </row>
    <row r="74" spans="1:26" s="280" customFormat="1" ht="51" hidden="1" customHeight="1">
      <c r="A74" s="374">
        <v>2</v>
      </c>
      <c r="B74" s="394" t="s">
        <v>536</v>
      </c>
      <c r="C74" s="365" t="s">
        <v>507</v>
      </c>
      <c r="D74" s="365"/>
      <c r="E74" s="365" t="s">
        <v>537</v>
      </c>
      <c r="F74" s="365"/>
      <c r="G74" s="377"/>
      <c r="H74" s="329" t="s">
        <v>538</v>
      </c>
      <c r="I74" s="395" t="s">
        <v>539</v>
      </c>
      <c r="J74" s="366">
        <v>279797.8</v>
      </c>
      <c r="K74" s="366">
        <v>121838</v>
      </c>
      <c r="L74" s="290"/>
      <c r="M74" s="290"/>
      <c r="N74" s="290"/>
      <c r="O74" s="290"/>
      <c r="P74" s="290"/>
      <c r="Q74" s="290"/>
      <c r="R74" s="348">
        <f>S74</f>
        <v>50000</v>
      </c>
      <c r="S74" s="290">
        <v>50000</v>
      </c>
      <c r="T74" s="290">
        <v>13400</v>
      </c>
      <c r="U74" s="290">
        <v>13400</v>
      </c>
      <c r="V74" s="290">
        <f t="shared" si="19"/>
        <v>100</v>
      </c>
      <c r="W74" s="290">
        <f>+T74</f>
        <v>13400</v>
      </c>
      <c r="X74" s="323">
        <f t="shared" si="3"/>
        <v>100</v>
      </c>
      <c r="Y74" s="233" t="s">
        <v>540</v>
      </c>
      <c r="Z74" s="339"/>
    </row>
    <row r="75" spans="1:26" s="280" customFormat="1" ht="44.1" hidden="1" customHeight="1">
      <c r="A75" s="374">
        <v>3</v>
      </c>
      <c r="B75" s="375" t="s">
        <v>541</v>
      </c>
      <c r="C75" s="365" t="s">
        <v>507</v>
      </c>
      <c r="D75" s="365"/>
      <c r="E75" s="329" t="s">
        <v>508</v>
      </c>
      <c r="F75" s="365"/>
      <c r="G75" s="377"/>
      <c r="H75" s="270" t="s">
        <v>542</v>
      </c>
      <c r="I75" s="340" t="s">
        <v>543</v>
      </c>
      <c r="J75" s="290">
        <f>K75</f>
        <v>9900</v>
      </c>
      <c r="K75" s="290">
        <v>9900</v>
      </c>
      <c r="L75" s="396"/>
      <c r="M75" s="396"/>
      <c r="N75" s="396"/>
      <c r="O75" s="396"/>
      <c r="P75" s="290" t="e">
        <f>L75+#REF!</f>
        <v>#REF!</v>
      </c>
      <c r="Q75" s="290" t="e">
        <f>M75+#REF!</f>
        <v>#REF!</v>
      </c>
      <c r="R75" s="348">
        <v>9900</v>
      </c>
      <c r="S75" s="348">
        <v>9900</v>
      </c>
      <c r="T75" s="290">
        <v>2500</v>
      </c>
      <c r="U75" s="290">
        <v>2182</v>
      </c>
      <c r="V75" s="290">
        <f t="shared" si="19"/>
        <v>87.28</v>
      </c>
      <c r="W75" s="290">
        <f>+T75</f>
        <v>2500</v>
      </c>
      <c r="X75" s="323">
        <f t="shared" si="3"/>
        <v>100</v>
      </c>
      <c r="Y75" s="329"/>
      <c r="Z75" s="339"/>
    </row>
    <row r="76" spans="1:26" s="344" customFormat="1" ht="38.450000000000003" hidden="1" customHeight="1">
      <c r="A76" s="268" t="s">
        <v>277</v>
      </c>
      <c r="B76" s="352" t="s">
        <v>430</v>
      </c>
      <c r="C76" s="371"/>
      <c r="D76" s="371"/>
      <c r="E76" s="371"/>
      <c r="F76" s="371"/>
      <c r="G76" s="306"/>
      <c r="H76" s="306"/>
      <c r="I76" s="294"/>
      <c r="J76" s="292">
        <f>J77</f>
        <v>57890</v>
      </c>
      <c r="K76" s="292">
        <f t="shared" ref="K76:W76" si="20">K77</f>
        <v>48560</v>
      </c>
      <c r="L76" s="292">
        <f t="shared" si="20"/>
        <v>0</v>
      </c>
      <c r="M76" s="292">
        <f t="shared" si="20"/>
        <v>0</v>
      </c>
      <c r="N76" s="292">
        <f t="shared" si="20"/>
        <v>0</v>
      </c>
      <c r="O76" s="292">
        <f t="shared" si="20"/>
        <v>0</v>
      </c>
      <c r="P76" s="292" t="e">
        <f t="shared" si="20"/>
        <v>#REF!</v>
      </c>
      <c r="Q76" s="292" t="e">
        <f t="shared" si="20"/>
        <v>#REF!</v>
      </c>
      <c r="R76" s="292">
        <f t="shared" si="20"/>
        <v>38117</v>
      </c>
      <c r="S76" s="292">
        <f t="shared" si="20"/>
        <v>38117</v>
      </c>
      <c r="T76" s="292">
        <f t="shared" si="20"/>
        <v>13800</v>
      </c>
      <c r="U76" s="292">
        <f t="shared" si="20"/>
        <v>9875</v>
      </c>
      <c r="V76" s="323">
        <f t="shared" si="19"/>
        <v>71.55797101449275</v>
      </c>
      <c r="W76" s="292">
        <f t="shared" si="20"/>
        <v>13800</v>
      </c>
      <c r="X76" s="323">
        <f t="shared" si="3"/>
        <v>100</v>
      </c>
      <c r="Y76" s="306"/>
      <c r="Z76" s="309"/>
    </row>
    <row r="77" spans="1:26" s="344" customFormat="1" ht="28.5" hidden="1" customHeight="1">
      <c r="A77" s="268"/>
      <c r="B77" s="313" t="s">
        <v>379</v>
      </c>
      <c r="C77" s="371"/>
      <c r="D77" s="371"/>
      <c r="E77" s="371"/>
      <c r="F77" s="371"/>
      <c r="G77" s="397"/>
      <c r="H77" s="306"/>
      <c r="I77" s="308"/>
      <c r="J77" s="319">
        <f>SUM(J78:J81)</f>
        <v>57890</v>
      </c>
      <c r="K77" s="319">
        <f t="shared" ref="K77:S77" si="21">SUM(K78:K81)</f>
        <v>48560</v>
      </c>
      <c r="L77" s="319">
        <f t="shared" si="21"/>
        <v>0</v>
      </c>
      <c r="M77" s="319">
        <f t="shared" si="21"/>
        <v>0</v>
      </c>
      <c r="N77" s="319">
        <f t="shared" si="21"/>
        <v>0</v>
      </c>
      <c r="O77" s="319">
        <f t="shared" si="21"/>
        <v>0</v>
      </c>
      <c r="P77" s="319" t="e">
        <f t="shared" si="21"/>
        <v>#REF!</v>
      </c>
      <c r="Q77" s="319" t="e">
        <f t="shared" si="21"/>
        <v>#REF!</v>
      </c>
      <c r="R77" s="319">
        <f t="shared" si="21"/>
        <v>38117</v>
      </c>
      <c r="S77" s="319">
        <f t="shared" si="21"/>
        <v>38117</v>
      </c>
      <c r="T77" s="319">
        <f>SUM(T78:T81)</f>
        <v>13800</v>
      </c>
      <c r="U77" s="319">
        <f t="shared" ref="U77:W77" si="22">SUM(U78:U81)</f>
        <v>9875</v>
      </c>
      <c r="V77" s="323">
        <f t="shared" si="19"/>
        <v>71.55797101449275</v>
      </c>
      <c r="W77" s="319">
        <f t="shared" si="22"/>
        <v>13800</v>
      </c>
      <c r="X77" s="323">
        <f t="shared" si="3"/>
        <v>100</v>
      </c>
      <c r="Y77" s="308"/>
      <c r="Z77" s="309"/>
    </row>
    <row r="78" spans="1:26" s="369" customFormat="1" ht="34.5" hidden="1" customHeight="1">
      <c r="A78" s="374">
        <v>1</v>
      </c>
      <c r="B78" s="376" t="s">
        <v>544</v>
      </c>
      <c r="C78" s="365" t="s">
        <v>507</v>
      </c>
      <c r="D78" s="365"/>
      <c r="E78" s="329" t="s">
        <v>508</v>
      </c>
      <c r="F78" s="365"/>
      <c r="G78" s="270" t="s">
        <v>545</v>
      </c>
      <c r="H78" s="270" t="s">
        <v>383</v>
      </c>
      <c r="I78" s="340" t="s">
        <v>546</v>
      </c>
      <c r="J78" s="290">
        <v>14900</v>
      </c>
      <c r="K78" s="290">
        <v>5570</v>
      </c>
      <c r="L78" s="290"/>
      <c r="M78" s="290"/>
      <c r="N78" s="290"/>
      <c r="O78" s="290"/>
      <c r="P78" s="290" t="e">
        <f>L78+#REF!</f>
        <v>#REF!</v>
      </c>
      <c r="Q78" s="290" t="e">
        <f>M78+#REF!</f>
        <v>#REF!</v>
      </c>
      <c r="R78" s="290">
        <f>+S78</f>
        <v>5571</v>
      </c>
      <c r="S78" s="290">
        <v>5571</v>
      </c>
      <c r="T78" s="290">
        <v>3400</v>
      </c>
      <c r="U78" s="290">
        <v>3075</v>
      </c>
      <c r="V78" s="290">
        <f t="shared" si="19"/>
        <v>90.441176470588232</v>
      </c>
      <c r="W78" s="290">
        <f>+T78</f>
        <v>3400</v>
      </c>
      <c r="X78" s="323">
        <f t="shared" si="3"/>
        <v>100</v>
      </c>
      <c r="Y78" s="270" t="s">
        <v>547</v>
      </c>
      <c r="Z78" s="274">
        <f>T78</f>
        <v>3400</v>
      </c>
    </row>
    <row r="79" spans="1:26" s="369" customFormat="1" ht="42" hidden="1" customHeight="1">
      <c r="A79" s="374">
        <v>2</v>
      </c>
      <c r="B79" s="394" t="s">
        <v>548</v>
      </c>
      <c r="C79" s="365" t="s">
        <v>507</v>
      </c>
      <c r="D79" s="365"/>
      <c r="E79" s="329" t="s">
        <v>549</v>
      </c>
      <c r="F79" s="365"/>
      <c r="G79" s="270"/>
      <c r="H79" s="270" t="s">
        <v>550</v>
      </c>
      <c r="I79" s="398" t="s">
        <v>551</v>
      </c>
      <c r="J79" s="366">
        <f>+K79</f>
        <v>8000</v>
      </c>
      <c r="K79" s="366">
        <v>8000</v>
      </c>
      <c r="L79" s="290"/>
      <c r="M79" s="290"/>
      <c r="N79" s="290"/>
      <c r="O79" s="290"/>
      <c r="P79" s="290"/>
      <c r="Q79" s="290"/>
      <c r="R79" s="290">
        <f>S79</f>
        <v>8000</v>
      </c>
      <c r="S79" s="290">
        <v>8000</v>
      </c>
      <c r="T79" s="290">
        <v>3000</v>
      </c>
      <c r="U79" s="290">
        <v>3000</v>
      </c>
      <c r="V79" s="290">
        <f t="shared" si="19"/>
        <v>100</v>
      </c>
      <c r="W79" s="290">
        <f>+T79</f>
        <v>3000</v>
      </c>
      <c r="X79" s="323">
        <f t="shared" si="3"/>
        <v>100</v>
      </c>
      <c r="Y79" s="270" t="s">
        <v>547</v>
      </c>
      <c r="Z79" s="274"/>
    </row>
    <row r="80" spans="1:26" s="369" customFormat="1" ht="42" hidden="1" customHeight="1">
      <c r="A80" s="374">
        <v>3</v>
      </c>
      <c r="B80" s="394" t="s">
        <v>552</v>
      </c>
      <c r="C80" s="365"/>
      <c r="D80" s="365"/>
      <c r="E80" s="329" t="s">
        <v>508</v>
      </c>
      <c r="F80" s="365"/>
      <c r="G80" s="270"/>
      <c r="H80" s="270"/>
      <c r="I80" s="398" t="s">
        <v>553</v>
      </c>
      <c r="J80" s="366">
        <f>+K80</f>
        <v>20000</v>
      </c>
      <c r="K80" s="366">
        <v>20000</v>
      </c>
      <c r="L80" s="290"/>
      <c r="M80" s="290"/>
      <c r="N80" s="290"/>
      <c r="O80" s="290"/>
      <c r="P80" s="290"/>
      <c r="Q80" s="290"/>
      <c r="R80" s="290">
        <f>+S80</f>
        <v>9546</v>
      </c>
      <c r="S80" s="399">
        <f>10000-454</f>
        <v>9546</v>
      </c>
      <c r="T80" s="290">
        <v>4400</v>
      </c>
      <c r="U80" s="290">
        <v>3800</v>
      </c>
      <c r="V80" s="290">
        <f t="shared" si="19"/>
        <v>86.36363636363636</v>
      </c>
      <c r="W80" s="290">
        <f>+T80</f>
        <v>4400</v>
      </c>
      <c r="X80" s="323">
        <f t="shared" si="3"/>
        <v>100</v>
      </c>
      <c r="Y80" s="270" t="s">
        <v>547</v>
      </c>
      <c r="Z80" s="274"/>
    </row>
    <row r="81" spans="1:26" s="280" customFormat="1" ht="54" hidden="1" customHeight="1">
      <c r="A81" s="374">
        <v>4</v>
      </c>
      <c r="B81" s="394" t="s">
        <v>554</v>
      </c>
      <c r="C81" s="365" t="s">
        <v>507</v>
      </c>
      <c r="D81" s="365"/>
      <c r="E81" s="365"/>
      <c r="F81" s="365"/>
      <c r="G81" s="377"/>
      <c r="H81" s="270" t="s">
        <v>550</v>
      </c>
      <c r="I81" s="398" t="s">
        <v>555</v>
      </c>
      <c r="J81" s="400">
        <f>+K81</f>
        <v>14990</v>
      </c>
      <c r="K81" s="400">
        <v>14990</v>
      </c>
      <c r="L81" s="331"/>
      <c r="M81" s="331"/>
      <c r="N81" s="331"/>
      <c r="O81" s="331"/>
      <c r="P81" s="331"/>
      <c r="Q81" s="331"/>
      <c r="R81" s="331">
        <f>+S81</f>
        <v>15000</v>
      </c>
      <c r="S81" s="331">
        <v>15000</v>
      </c>
      <c r="T81" s="290">
        <v>3000</v>
      </c>
      <c r="U81" s="290"/>
      <c r="V81" s="290"/>
      <c r="W81" s="290">
        <f>+T81</f>
        <v>3000</v>
      </c>
      <c r="X81" s="323">
        <f t="shared" si="3"/>
        <v>100</v>
      </c>
      <c r="Y81" s="270" t="s">
        <v>556</v>
      </c>
      <c r="Z81" s="339"/>
    </row>
    <row r="82" spans="1:26" s="344" customFormat="1" ht="36.75" hidden="1" customHeight="1">
      <c r="A82" s="351" t="s">
        <v>17</v>
      </c>
      <c r="B82" s="352" t="s">
        <v>368</v>
      </c>
      <c r="C82" s="306"/>
      <c r="D82" s="306"/>
      <c r="E82" s="306"/>
      <c r="F82" s="306"/>
      <c r="G82" s="312"/>
      <c r="H82" s="306"/>
      <c r="I82" s="308"/>
      <c r="J82" s="292">
        <f>J83+J89+J100+J108+J112</f>
        <v>312442</v>
      </c>
      <c r="K82" s="292">
        <f t="shared" ref="K82:U82" si="23">K83+K89+K100+K108+K112</f>
        <v>184650</v>
      </c>
      <c r="L82" s="292">
        <f t="shared" si="23"/>
        <v>12320</v>
      </c>
      <c r="M82" s="292">
        <f t="shared" si="23"/>
        <v>0</v>
      </c>
      <c r="N82" s="292">
        <f t="shared" si="23"/>
        <v>12320</v>
      </c>
      <c r="O82" s="292">
        <f t="shared" si="23"/>
        <v>0</v>
      </c>
      <c r="P82" s="292" t="e">
        <f t="shared" si="23"/>
        <v>#REF!</v>
      </c>
      <c r="Q82" s="292" t="e">
        <f t="shared" si="23"/>
        <v>#REF!</v>
      </c>
      <c r="R82" s="292">
        <f t="shared" si="23"/>
        <v>246779.6</v>
      </c>
      <c r="S82" s="292">
        <f t="shared" si="23"/>
        <v>150626</v>
      </c>
      <c r="T82" s="292" t="e">
        <f t="shared" si="23"/>
        <v>#REF!</v>
      </c>
      <c r="U82" s="292">
        <f t="shared" si="23"/>
        <v>31525</v>
      </c>
      <c r="V82" s="323" t="e">
        <f>+U82/T82*100</f>
        <v>#REF!</v>
      </c>
      <c r="W82" s="292" t="e">
        <f t="shared" ref="W82" si="24">W83+W89+W100+W108+W112</f>
        <v>#REF!</v>
      </c>
      <c r="X82" s="323" t="e">
        <f t="shared" si="3"/>
        <v>#REF!</v>
      </c>
      <c r="Y82" s="373"/>
      <c r="Z82" s="309"/>
    </row>
    <row r="83" spans="1:26" s="236" customFormat="1" ht="39.75" hidden="1" customHeight="1">
      <c r="A83" s="354" t="s">
        <v>13</v>
      </c>
      <c r="B83" s="355" t="s">
        <v>505</v>
      </c>
      <c r="C83" s="359"/>
      <c r="D83" s="359"/>
      <c r="E83" s="359"/>
      <c r="F83" s="359"/>
      <c r="G83" s="359"/>
      <c r="H83" s="359"/>
      <c r="I83" s="360"/>
      <c r="J83" s="401">
        <f>J84</f>
        <v>111000</v>
      </c>
      <c r="K83" s="401">
        <f t="shared" ref="K83:W84" si="25">K84</f>
        <v>11100</v>
      </c>
      <c r="L83" s="401">
        <f t="shared" si="25"/>
        <v>12320</v>
      </c>
      <c r="M83" s="401">
        <f t="shared" si="25"/>
        <v>0</v>
      </c>
      <c r="N83" s="401">
        <f t="shared" si="25"/>
        <v>12320</v>
      </c>
      <c r="O83" s="401">
        <f t="shared" si="25"/>
        <v>0</v>
      </c>
      <c r="P83" s="401" t="e">
        <f t="shared" si="25"/>
        <v>#REF!</v>
      </c>
      <c r="Q83" s="401" t="e">
        <f t="shared" si="25"/>
        <v>#REF!</v>
      </c>
      <c r="R83" s="401">
        <f t="shared" si="25"/>
        <v>87580</v>
      </c>
      <c r="S83" s="401">
        <f t="shared" si="25"/>
        <v>9990</v>
      </c>
      <c r="T83" s="401">
        <f t="shared" si="25"/>
        <v>1000</v>
      </c>
      <c r="U83" s="401">
        <f t="shared" si="25"/>
        <v>0</v>
      </c>
      <c r="V83" s="402">
        <f>+U83/T83*100</f>
        <v>0</v>
      </c>
      <c r="W83" s="401">
        <f t="shared" si="25"/>
        <v>1000</v>
      </c>
      <c r="X83" s="323">
        <f t="shared" si="3"/>
        <v>100</v>
      </c>
      <c r="Y83" s="359"/>
      <c r="Z83" s="403"/>
    </row>
    <row r="84" spans="1:26" s="405" customFormat="1" ht="39.75" hidden="1" customHeight="1">
      <c r="A84" s="304" t="s">
        <v>20</v>
      </c>
      <c r="B84" s="311" t="s">
        <v>272</v>
      </c>
      <c r="C84" s="306"/>
      <c r="D84" s="306"/>
      <c r="E84" s="306"/>
      <c r="F84" s="306"/>
      <c r="G84" s="306"/>
      <c r="H84" s="306"/>
      <c r="I84" s="308"/>
      <c r="J84" s="292">
        <f>J85</f>
        <v>111000</v>
      </c>
      <c r="K84" s="292">
        <f t="shared" si="25"/>
        <v>11100</v>
      </c>
      <c r="L84" s="292">
        <f t="shared" si="25"/>
        <v>12320</v>
      </c>
      <c r="M84" s="292">
        <f t="shared" si="25"/>
        <v>0</v>
      </c>
      <c r="N84" s="292">
        <f t="shared" si="25"/>
        <v>12320</v>
      </c>
      <c r="O84" s="292">
        <f t="shared" si="25"/>
        <v>0</v>
      </c>
      <c r="P84" s="292" t="e">
        <f t="shared" si="25"/>
        <v>#REF!</v>
      </c>
      <c r="Q84" s="292" t="e">
        <f t="shared" si="25"/>
        <v>#REF!</v>
      </c>
      <c r="R84" s="292">
        <f t="shared" si="25"/>
        <v>87580</v>
      </c>
      <c r="S84" s="292">
        <f t="shared" si="25"/>
        <v>9990</v>
      </c>
      <c r="T84" s="292">
        <f t="shared" si="25"/>
        <v>1000</v>
      </c>
      <c r="U84" s="292">
        <f t="shared" si="25"/>
        <v>0</v>
      </c>
      <c r="V84" s="402">
        <f>+U84/T84*100</f>
        <v>0</v>
      </c>
      <c r="W84" s="292">
        <f t="shared" si="25"/>
        <v>1000</v>
      </c>
      <c r="X84" s="323">
        <f t="shared" si="3"/>
        <v>100</v>
      </c>
      <c r="Y84" s="306"/>
      <c r="Z84" s="404"/>
    </row>
    <row r="85" spans="1:26" s="235" customFormat="1" ht="38.25" hidden="1" customHeight="1">
      <c r="A85" s="363">
        <v>1</v>
      </c>
      <c r="B85" s="406" t="s">
        <v>301</v>
      </c>
      <c r="C85" s="270" t="s">
        <v>557</v>
      </c>
      <c r="D85" s="270"/>
      <c r="E85" s="270" t="s">
        <v>558</v>
      </c>
      <c r="F85" s="270"/>
      <c r="G85" s="407" t="s">
        <v>559</v>
      </c>
      <c r="H85" s="407" t="s">
        <v>560</v>
      </c>
      <c r="I85" s="340" t="s">
        <v>302</v>
      </c>
      <c r="J85" s="408">
        <v>111000</v>
      </c>
      <c r="K85" s="408">
        <f>J85-99900</f>
        <v>11100</v>
      </c>
      <c r="L85" s="290">
        <v>12320</v>
      </c>
      <c r="M85" s="290"/>
      <c r="N85" s="290">
        <f>L85</f>
        <v>12320</v>
      </c>
      <c r="O85" s="290"/>
      <c r="P85" s="290" t="e">
        <f>L85+#REF!</f>
        <v>#REF!</v>
      </c>
      <c r="Q85" s="290" t="e">
        <f>M85+#REF!</f>
        <v>#REF!</v>
      </c>
      <c r="R85" s="348">
        <v>87580</v>
      </c>
      <c r="S85" s="348">
        <v>9990</v>
      </c>
      <c r="T85" s="290">
        <v>1000</v>
      </c>
      <c r="U85" s="290"/>
      <c r="V85" s="290">
        <f>+U85/T85*100</f>
        <v>0</v>
      </c>
      <c r="W85" s="290">
        <f>+T85</f>
        <v>1000</v>
      </c>
      <c r="X85" s="323">
        <f t="shared" si="3"/>
        <v>100</v>
      </c>
      <c r="Y85" s="368"/>
      <c r="Z85" s="409"/>
    </row>
    <row r="86" spans="1:26" s="405" customFormat="1" ht="29.25" hidden="1" customHeight="1">
      <c r="A86" s="391" t="s">
        <v>21</v>
      </c>
      <c r="B86" s="313" t="s">
        <v>379</v>
      </c>
      <c r="C86" s="306"/>
      <c r="D86" s="306"/>
      <c r="E86" s="306"/>
      <c r="F86" s="306"/>
      <c r="G86" s="410"/>
      <c r="H86" s="410"/>
      <c r="I86" s="308"/>
      <c r="J86" s="411">
        <f>SUM(J87:J87)</f>
        <v>50000</v>
      </c>
      <c r="K86" s="411">
        <f t="shared" ref="K86:T86" si="26">SUM(K87:K87)</f>
        <v>20000</v>
      </c>
      <c r="L86" s="411">
        <f t="shared" si="26"/>
        <v>30000</v>
      </c>
      <c r="M86" s="411">
        <f t="shared" si="26"/>
        <v>0</v>
      </c>
      <c r="N86" s="411">
        <f t="shared" si="26"/>
        <v>30000</v>
      </c>
      <c r="O86" s="411">
        <f t="shared" si="26"/>
        <v>0</v>
      </c>
      <c r="P86" s="411" t="e">
        <f t="shared" si="26"/>
        <v>#REF!</v>
      </c>
      <c r="Q86" s="411" t="e">
        <f t="shared" si="26"/>
        <v>#REF!</v>
      </c>
      <c r="R86" s="411">
        <f t="shared" si="26"/>
        <v>15000</v>
      </c>
      <c r="S86" s="411">
        <f t="shared" si="26"/>
        <v>15000</v>
      </c>
      <c r="T86" s="411">
        <f t="shared" si="26"/>
        <v>0</v>
      </c>
      <c r="U86" s="411"/>
      <c r="V86" s="411"/>
      <c r="W86" s="411"/>
      <c r="X86" s="323" t="e">
        <f t="shared" si="3"/>
        <v>#DIV/0!</v>
      </c>
      <c r="Y86" s="373"/>
      <c r="Z86" s="404"/>
    </row>
    <row r="87" spans="1:26" s="369" customFormat="1" ht="39.200000000000003" hidden="1" customHeight="1">
      <c r="A87" s="412">
        <v>1</v>
      </c>
      <c r="B87" s="413" t="s">
        <v>561</v>
      </c>
      <c r="C87" s="270" t="s">
        <v>557</v>
      </c>
      <c r="D87" s="270"/>
      <c r="E87" s="270"/>
      <c r="F87" s="270"/>
      <c r="G87" s="270"/>
      <c r="H87" s="270"/>
      <c r="I87" s="340" t="s">
        <v>562</v>
      </c>
      <c r="J87" s="290">
        <v>50000</v>
      </c>
      <c r="K87" s="290">
        <v>20000</v>
      </c>
      <c r="L87" s="290">
        <v>30000</v>
      </c>
      <c r="M87" s="290"/>
      <c r="N87" s="290">
        <v>30000</v>
      </c>
      <c r="O87" s="290">
        <v>0</v>
      </c>
      <c r="P87" s="290" t="e">
        <f>L87+#REF!</f>
        <v>#REF!</v>
      </c>
      <c r="Q87" s="290" t="e">
        <f>M87+#REF!</f>
        <v>#REF!</v>
      </c>
      <c r="R87" s="290">
        <f>S87</f>
        <v>15000</v>
      </c>
      <c r="S87" s="290">
        <v>15000</v>
      </c>
      <c r="T87" s="290"/>
      <c r="U87" s="290"/>
      <c r="V87" s="290"/>
      <c r="W87" s="290"/>
      <c r="X87" s="323" t="e">
        <f t="shared" si="3"/>
        <v>#DIV/0!</v>
      </c>
      <c r="Y87" s="368"/>
      <c r="Z87" s="274"/>
    </row>
    <row r="88" spans="1:26" s="280" customFormat="1" ht="48.95" hidden="1" customHeight="1">
      <c r="A88" s="267">
        <v>2</v>
      </c>
      <c r="B88" s="414" t="s">
        <v>563</v>
      </c>
      <c r="C88" s="270" t="s">
        <v>557</v>
      </c>
      <c r="D88" s="270"/>
      <c r="E88" s="270" t="s">
        <v>558</v>
      </c>
      <c r="F88" s="270"/>
      <c r="G88" s="377"/>
      <c r="H88" s="270" t="s">
        <v>523</v>
      </c>
      <c r="I88" s="340" t="s">
        <v>564</v>
      </c>
      <c r="J88" s="290">
        <v>13000</v>
      </c>
      <c r="K88" s="290">
        <v>13000</v>
      </c>
      <c r="L88" s="290"/>
      <c r="M88" s="290"/>
      <c r="N88" s="290"/>
      <c r="O88" s="290"/>
      <c r="P88" s="290" t="e">
        <f>L88+#REF!</f>
        <v>#REF!</v>
      </c>
      <c r="Q88" s="290" t="e">
        <f>M88+#REF!</f>
        <v>#REF!</v>
      </c>
      <c r="R88" s="290">
        <f>S88</f>
        <v>13000</v>
      </c>
      <c r="S88" s="290">
        <v>13000</v>
      </c>
      <c r="T88" s="290"/>
      <c r="U88" s="290"/>
      <c r="V88" s="290"/>
      <c r="W88" s="290"/>
      <c r="X88" s="323" t="e">
        <f t="shared" si="3"/>
        <v>#DIV/0!</v>
      </c>
      <c r="Y88" s="415"/>
      <c r="Z88" s="339"/>
    </row>
    <row r="89" spans="1:26" s="361" customFormat="1" ht="38.25" hidden="1" customHeight="1">
      <c r="A89" s="304" t="s">
        <v>15</v>
      </c>
      <c r="B89" s="311" t="s">
        <v>565</v>
      </c>
      <c r="C89" s="359"/>
      <c r="D89" s="359"/>
      <c r="E89" s="359"/>
      <c r="F89" s="359"/>
      <c r="G89" s="359"/>
      <c r="H89" s="359"/>
      <c r="I89" s="360"/>
      <c r="J89" s="401">
        <f>J90</f>
        <v>125542</v>
      </c>
      <c r="K89" s="401">
        <f t="shared" ref="K89:U89" si="27">K90</f>
        <v>97650</v>
      </c>
      <c r="L89" s="401">
        <f t="shared" si="27"/>
        <v>0</v>
      </c>
      <c r="M89" s="401">
        <f t="shared" si="27"/>
        <v>0</v>
      </c>
      <c r="N89" s="401">
        <f t="shared" si="27"/>
        <v>0</v>
      </c>
      <c r="O89" s="401">
        <f t="shared" si="27"/>
        <v>0</v>
      </c>
      <c r="P89" s="401" t="e">
        <f t="shared" si="27"/>
        <v>#REF!</v>
      </c>
      <c r="Q89" s="401" t="e">
        <f t="shared" si="27"/>
        <v>#REF!</v>
      </c>
      <c r="R89" s="401">
        <f t="shared" si="27"/>
        <v>93377.600000000006</v>
      </c>
      <c r="S89" s="401">
        <f t="shared" si="27"/>
        <v>83126</v>
      </c>
      <c r="T89" s="401" t="e">
        <f t="shared" si="27"/>
        <v>#REF!</v>
      </c>
      <c r="U89" s="401">
        <f t="shared" si="27"/>
        <v>6455</v>
      </c>
      <c r="V89" s="402" t="e">
        <f t="shared" ref="V89:V97" si="28">+U89/T89*100</f>
        <v>#REF!</v>
      </c>
      <c r="W89" s="401" t="e">
        <f t="shared" ref="W89" si="29">W90</f>
        <v>#REF!</v>
      </c>
      <c r="X89" s="323" t="e">
        <f t="shared" si="3"/>
        <v>#REF!</v>
      </c>
      <c r="Y89" s="377"/>
    </row>
    <row r="90" spans="1:26" s="361" customFormat="1" ht="38.25" hidden="1" customHeight="1">
      <c r="A90" s="391" t="s">
        <v>39</v>
      </c>
      <c r="B90" s="313" t="s">
        <v>379</v>
      </c>
      <c r="C90" s="359"/>
      <c r="D90" s="359"/>
      <c r="E90" s="359"/>
      <c r="F90" s="359"/>
      <c r="G90" s="359"/>
      <c r="H90" s="359"/>
      <c r="I90" s="360"/>
      <c r="J90" s="401">
        <f>SUM(J91:J99)</f>
        <v>125542</v>
      </c>
      <c r="K90" s="401">
        <f t="shared" ref="K90:W90" si="30">SUM(K91:K99)</f>
        <v>97650</v>
      </c>
      <c r="L90" s="401">
        <f t="shared" si="30"/>
        <v>0</v>
      </c>
      <c r="M90" s="401">
        <f t="shared" si="30"/>
        <v>0</v>
      </c>
      <c r="N90" s="401">
        <f t="shared" si="30"/>
        <v>0</v>
      </c>
      <c r="O90" s="401">
        <f t="shared" si="30"/>
        <v>0</v>
      </c>
      <c r="P90" s="401" t="e">
        <f t="shared" si="30"/>
        <v>#REF!</v>
      </c>
      <c r="Q90" s="401" t="e">
        <f t="shared" si="30"/>
        <v>#REF!</v>
      </c>
      <c r="R90" s="401">
        <f t="shared" si="30"/>
        <v>93377.600000000006</v>
      </c>
      <c r="S90" s="401">
        <f t="shared" si="30"/>
        <v>83126</v>
      </c>
      <c r="T90" s="401" t="e">
        <f t="shared" si="30"/>
        <v>#REF!</v>
      </c>
      <c r="U90" s="401">
        <f t="shared" si="30"/>
        <v>6455</v>
      </c>
      <c r="V90" s="402" t="e">
        <f t="shared" si="28"/>
        <v>#REF!</v>
      </c>
      <c r="W90" s="401" t="e">
        <f t="shared" si="30"/>
        <v>#REF!</v>
      </c>
      <c r="X90" s="323" t="e">
        <f t="shared" si="3"/>
        <v>#REF!</v>
      </c>
      <c r="Y90" s="377"/>
    </row>
    <row r="91" spans="1:26" s="280" customFormat="1" ht="58.7" hidden="1" customHeight="1">
      <c r="A91" s="267">
        <v>1</v>
      </c>
      <c r="B91" s="376" t="s">
        <v>566</v>
      </c>
      <c r="C91" s="270" t="s">
        <v>557</v>
      </c>
      <c r="D91" s="270"/>
      <c r="E91" s="270" t="s">
        <v>558</v>
      </c>
      <c r="F91" s="270"/>
      <c r="G91" s="270"/>
      <c r="H91" s="270"/>
      <c r="I91" s="340" t="s">
        <v>567</v>
      </c>
      <c r="J91" s="290">
        <f>K91</f>
        <v>32000</v>
      </c>
      <c r="K91" s="290">
        <v>32000</v>
      </c>
      <c r="L91" s="290"/>
      <c r="M91" s="290"/>
      <c r="N91" s="290"/>
      <c r="O91" s="290"/>
      <c r="P91" s="290" t="e">
        <f>L91+#REF!</f>
        <v>#REF!</v>
      </c>
      <c r="Q91" s="290" t="e">
        <f>M91+#REF!</f>
        <v>#REF!</v>
      </c>
      <c r="R91" s="290">
        <f>S91</f>
        <v>28800</v>
      </c>
      <c r="S91" s="290">
        <v>28800</v>
      </c>
      <c r="T91" s="290">
        <f>10700+1180</f>
        <v>11880</v>
      </c>
      <c r="U91" s="290">
        <v>573</v>
      </c>
      <c r="V91" s="372">
        <f t="shared" si="28"/>
        <v>4.8232323232323226</v>
      </c>
      <c r="W91" s="290">
        <f t="shared" ref="W91:W98" si="31">+T91</f>
        <v>11880</v>
      </c>
      <c r="X91" s="323">
        <f t="shared" si="3"/>
        <v>100</v>
      </c>
      <c r="Y91" s="412" t="s">
        <v>568</v>
      </c>
      <c r="Z91" s="339"/>
    </row>
    <row r="92" spans="1:26" s="280" customFormat="1" ht="46.5" hidden="1" customHeight="1">
      <c r="A92" s="267">
        <v>2</v>
      </c>
      <c r="B92" s="416" t="s">
        <v>569</v>
      </c>
      <c r="C92" s="270" t="s">
        <v>557</v>
      </c>
      <c r="D92" s="270"/>
      <c r="E92" s="270" t="s">
        <v>558</v>
      </c>
      <c r="F92" s="270"/>
      <c r="G92" s="270" t="s">
        <v>570</v>
      </c>
      <c r="H92" s="270" t="s">
        <v>397</v>
      </c>
      <c r="I92" s="340" t="s">
        <v>571</v>
      </c>
      <c r="J92" s="290">
        <f>K92</f>
        <v>7914</v>
      </c>
      <c r="K92" s="290">
        <v>7914</v>
      </c>
      <c r="L92" s="290"/>
      <c r="M92" s="290"/>
      <c r="N92" s="290"/>
      <c r="O92" s="290"/>
      <c r="P92" s="290" t="e">
        <f>L92+#REF!</f>
        <v>#REF!</v>
      </c>
      <c r="Q92" s="290" t="e">
        <f>M92+#REF!</f>
        <v>#REF!</v>
      </c>
      <c r="R92" s="290">
        <f>S92</f>
        <v>7928</v>
      </c>
      <c r="S92" s="290">
        <v>7928</v>
      </c>
      <c r="T92" s="290">
        <v>3100</v>
      </c>
      <c r="U92" s="290">
        <v>1983</v>
      </c>
      <c r="V92" s="372">
        <f t="shared" si="28"/>
        <v>63.967741935483872</v>
      </c>
      <c r="W92" s="290">
        <f t="shared" si="31"/>
        <v>3100</v>
      </c>
      <c r="X92" s="323">
        <f t="shared" si="3"/>
        <v>100</v>
      </c>
      <c r="Y92" s="415" t="s">
        <v>513</v>
      </c>
      <c r="Z92" s="339"/>
    </row>
    <row r="93" spans="1:26" s="280" customFormat="1" ht="48.95" hidden="1" customHeight="1">
      <c r="A93" s="267">
        <v>3</v>
      </c>
      <c r="B93" s="416" t="s">
        <v>572</v>
      </c>
      <c r="C93" s="270" t="s">
        <v>557</v>
      </c>
      <c r="D93" s="270"/>
      <c r="E93" s="270" t="s">
        <v>558</v>
      </c>
      <c r="F93" s="270"/>
      <c r="G93" s="377"/>
      <c r="H93" s="270" t="s">
        <v>523</v>
      </c>
      <c r="I93" s="340" t="s">
        <v>573</v>
      </c>
      <c r="J93" s="290">
        <v>9000</v>
      </c>
      <c r="K93" s="290">
        <v>9000</v>
      </c>
      <c r="L93" s="290"/>
      <c r="M93" s="290"/>
      <c r="N93" s="290"/>
      <c r="O93" s="290"/>
      <c r="P93" s="290" t="e">
        <f>L93+#REF!</f>
        <v>#REF!</v>
      </c>
      <c r="Q93" s="290" t="e">
        <f>M93+#REF!</f>
        <v>#REF!</v>
      </c>
      <c r="R93" s="290">
        <f>S93</f>
        <v>9000</v>
      </c>
      <c r="S93" s="290">
        <v>9000</v>
      </c>
      <c r="T93" s="290"/>
      <c r="U93" s="290"/>
      <c r="V93" s="372" t="e">
        <f t="shared" si="28"/>
        <v>#DIV/0!</v>
      </c>
      <c r="W93" s="290">
        <f t="shared" si="31"/>
        <v>0</v>
      </c>
      <c r="X93" s="323" t="e">
        <f t="shared" si="3"/>
        <v>#DIV/0!</v>
      </c>
      <c r="Y93" s="415" t="s">
        <v>513</v>
      </c>
      <c r="Z93" s="339"/>
    </row>
    <row r="94" spans="1:26" s="280" customFormat="1" ht="42.6" hidden="1" customHeight="1">
      <c r="A94" s="267">
        <v>4</v>
      </c>
      <c r="B94" s="376" t="s">
        <v>574</v>
      </c>
      <c r="C94" s="270" t="s">
        <v>557</v>
      </c>
      <c r="D94" s="270"/>
      <c r="E94" s="270" t="s">
        <v>558</v>
      </c>
      <c r="F94" s="270"/>
      <c r="G94" s="377"/>
      <c r="H94" s="271" t="s">
        <v>575</v>
      </c>
      <c r="I94" s="340" t="s">
        <v>576</v>
      </c>
      <c r="J94" s="290">
        <v>4630</v>
      </c>
      <c r="K94" s="290">
        <v>4630</v>
      </c>
      <c r="L94" s="290"/>
      <c r="M94" s="290"/>
      <c r="N94" s="290"/>
      <c r="O94" s="290"/>
      <c r="P94" s="290" t="e">
        <f>L94+#REF!</f>
        <v>#REF!</v>
      </c>
      <c r="Q94" s="290" t="e">
        <f>M94+#REF!</f>
        <v>#REF!</v>
      </c>
      <c r="R94" s="290">
        <f>S94</f>
        <v>4630</v>
      </c>
      <c r="S94" s="290">
        <v>4630</v>
      </c>
      <c r="T94" s="290"/>
      <c r="U94" s="290"/>
      <c r="V94" s="372" t="e">
        <f t="shared" si="28"/>
        <v>#DIV/0!</v>
      </c>
      <c r="W94" s="290">
        <f t="shared" si="31"/>
        <v>0</v>
      </c>
      <c r="X94" s="323" t="e">
        <f t="shared" si="3"/>
        <v>#DIV/0!</v>
      </c>
      <c r="Y94" s="412" t="s">
        <v>513</v>
      </c>
      <c r="Z94" s="339"/>
    </row>
    <row r="95" spans="1:26" s="369" customFormat="1" ht="43.5" hidden="1" customHeight="1">
      <c r="A95" s="267">
        <v>5</v>
      </c>
      <c r="B95" s="376" t="s">
        <v>577</v>
      </c>
      <c r="C95" s="270" t="s">
        <v>557</v>
      </c>
      <c r="D95" s="270"/>
      <c r="E95" s="270" t="s">
        <v>558</v>
      </c>
      <c r="F95" s="270"/>
      <c r="G95" s="270"/>
      <c r="H95" s="270" t="s">
        <v>397</v>
      </c>
      <c r="I95" s="340" t="s">
        <v>578</v>
      </c>
      <c r="J95" s="290">
        <v>25000</v>
      </c>
      <c r="K95" s="290">
        <v>22000</v>
      </c>
      <c r="L95" s="290"/>
      <c r="M95" s="290"/>
      <c r="N95" s="290"/>
      <c r="O95" s="290"/>
      <c r="P95" s="290" t="e">
        <f>L95+#REF!</f>
        <v>#REF!</v>
      </c>
      <c r="Q95" s="290" t="e">
        <f>M95+#REF!</f>
        <v>#REF!</v>
      </c>
      <c r="R95" s="290">
        <v>22500</v>
      </c>
      <c r="S95" s="290">
        <v>19800</v>
      </c>
      <c r="T95" s="290">
        <v>8237</v>
      </c>
      <c r="U95" s="290">
        <v>3768</v>
      </c>
      <c r="V95" s="372">
        <f t="shared" si="28"/>
        <v>45.744810003642101</v>
      </c>
      <c r="W95" s="290">
        <f t="shared" si="31"/>
        <v>8237</v>
      </c>
      <c r="X95" s="323">
        <f t="shared" si="3"/>
        <v>100</v>
      </c>
      <c r="Y95" s="269" t="s">
        <v>579</v>
      </c>
      <c r="Z95" s="274"/>
    </row>
    <row r="96" spans="1:26" s="369" customFormat="1" ht="44.45" hidden="1" customHeight="1">
      <c r="A96" s="267">
        <v>6</v>
      </c>
      <c r="B96" s="376" t="s">
        <v>580</v>
      </c>
      <c r="C96" s="270" t="s">
        <v>557</v>
      </c>
      <c r="D96" s="270"/>
      <c r="E96" s="270" t="s">
        <v>558</v>
      </c>
      <c r="F96" s="270"/>
      <c r="G96" s="270"/>
      <c r="H96" s="270" t="s">
        <v>550</v>
      </c>
      <c r="I96" s="340" t="s">
        <v>581</v>
      </c>
      <c r="J96" s="290">
        <v>7484</v>
      </c>
      <c r="K96" s="290">
        <v>4184</v>
      </c>
      <c r="L96" s="290"/>
      <c r="M96" s="290"/>
      <c r="N96" s="290"/>
      <c r="O96" s="290"/>
      <c r="P96" s="290" t="e">
        <f>L96+#REF!</f>
        <v>#REF!</v>
      </c>
      <c r="Q96" s="290" t="e">
        <f>M96+#REF!</f>
        <v>#REF!</v>
      </c>
      <c r="R96" s="290">
        <v>7484</v>
      </c>
      <c r="S96" s="290">
        <v>7484</v>
      </c>
      <c r="T96" s="290" t="e">
        <f>S96-#REF!</f>
        <v>#REF!</v>
      </c>
      <c r="U96" s="290">
        <v>83</v>
      </c>
      <c r="V96" s="372" t="e">
        <f t="shared" si="28"/>
        <v>#REF!</v>
      </c>
      <c r="W96" s="290" t="e">
        <f t="shared" si="31"/>
        <v>#REF!</v>
      </c>
      <c r="X96" s="323" t="e">
        <f t="shared" si="3"/>
        <v>#REF!</v>
      </c>
      <c r="Y96" s="412" t="s">
        <v>513</v>
      </c>
      <c r="Z96" s="274"/>
    </row>
    <row r="97" spans="1:26" s="369" customFormat="1" ht="43.5" hidden="1" customHeight="1">
      <c r="A97" s="267">
        <v>7</v>
      </c>
      <c r="B97" s="413" t="s">
        <v>582</v>
      </c>
      <c r="C97" s="270"/>
      <c r="D97" s="270"/>
      <c r="E97" s="270" t="s">
        <v>583</v>
      </c>
      <c r="F97" s="270"/>
      <c r="G97" s="270"/>
      <c r="H97" s="270" t="s">
        <v>575</v>
      </c>
      <c r="I97" s="340" t="s">
        <v>584</v>
      </c>
      <c r="J97" s="290">
        <v>14484</v>
      </c>
      <c r="K97" s="290">
        <v>5484</v>
      </c>
      <c r="L97" s="290"/>
      <c r="M97" s="290"/>
      <c r="N97" s="290"/>
      <c r="O97" s="290"/>
      <c r="P97" s="290" t="e">
        <f>L97+#REF!</f>
        <v>#REF!</v>
      </c>
      <c r="Q97" s="290" t="e">
        <f>M97+#REF!</f>
        <v>#REF!</v>
      </c>
      <c r="R97" s="290">
        <v>13035.6</v>
      </c>
      <c r="S97" s="290">
        <v>5484</v>
      </c>
      <c r="T97" s="290" t="e">
        <f>S97-#REF!</f>
        <v>#REF!</v>
      </c>
      <c r="U97" s="290">
        <v>48</v>
      </c>
      <c r="V97" s="372" t="e">
        <f t="shared" si="28"/>
        <v>#REF!</v>
      </c>
      <c r="W97" s="290" t="e">
        <f t="shared" si="31"/>
        <v>#REF!</v>
      </c>
      <c r="X97" s="323" t="e">
        <f t="shared" si="3"/>
        <v>#REF!</v>
      </c>
      <c r="Y97" s="368" t="s">
        <v>585</v>
      </c>
      <c r="Z97" s="274"/>
    </row>
    <row r="98" spans="1:26" s="369" customFormat="1" ht="39.200000000000003" hidden="1" customHeight="1">
      <c r="A98" s="267">
        <v>8</v>
      </c>
      <c r="B98" s="413" t="s">
        <v>574</v>
      </c>
      <c r="C98" s="270"/>
      <c r="D98" s="270"/>
      <c r="E98" s="270"/>
      <c r="F98" s="270"/>
      <c r="G98" s="270"/>
      <c r="H98" s="270"/>
      <c r="I98" s="417" t="s">
        <v>576</v>
      </c>
      <c r="J98" s="418">
        <v>4630</v>
      </c>
      <c r="K98" s="418">
        <v>4630</v>
      </c>
      <c r="L98" s="290"/>
      <c r="M98" s="290"/>
      <c r="N98" s="290"/>
      <c r="O98" s="290"/>
      <c r="P98" s="290"/>
      <c r="Q98" s="290"/>
      <c r="R98" s="290"/>
      <c r="S98" s="290"/>
      <c r="T98" s="290"/>
      <c r="U98" s="290"/>
      <c r="V98" s="372"/>
      <c r="W98" s="290">
        <f t="shared" si="31"/>
        <v>0</v>
      </c>
      <c r="X98" s="323"/>
      <c r="Y98" s="368"/>
      <c r="Z98" s="274"/>
    </row>
    <row r="99" spans="1:26" s="369" customFormat="1" ht="49.7" hidden="1" customHeight="1">
      <c r="A99" s="267">
        <v>9</v>
      </c>
      <c r="B99" s="413" t="s">
        <v>586</v>
      </c>
      <c r="C99" s="270"/>
      <c r="D99" s="270"/>
      <c r="E99" s="270"/>
      <c r="F99" s="270"/>
      <c r="G99" s="270"/>
      <c r="H99" s="270"/>
      <c r="I99" s="419" t="s">
        <v>587</v>
      </c>
      <c r="J99" s="418">
        <v>20400</v>
      </c>
      <c r="K99" s="418">
        <v>7808</v>
      </c>
      <c r="L99" s="290"/>
      <c r="M99" s="290"/>
      <c r="N99" s="290"/>
      <c r="O99" s="290"/>
      <c r="P99" s="290"/>
      <c r="Q99" s="290"/>
      <c r="R99" s="290"/>
      <c r="S99" s="290"/>
      <c r="T99" s="290"/>
      <c r="U99" s="290"/>
      <c r="V99" s="372"/>
      <c r="W99" s="290"/>
      <c r="X99" s="323"/>
      <c r="Y99" s="368"/>
      <c r="Z99" s="274"/>
    </row>
    <row r="100" spans="1:26" s="344" customFormat="1" ht="34.5" hidden="1" customHeight="1">
      <c r="A100" s="268" t="s">
        <v>271</v>
      </c>
      <c r="B100" s="390" t="s">
        <v>531</v>
      </c>
      <c r="C100" s="306"/>
      <c r="D100" s="306"/>
      <c r="E100" s="306"/>
      <c r="F100" s="306"/>
      <c r="G100" s="306"/>
      <c r="H100" s="306"/>
      <c r="I100" s="308"/>
      <c r="J100" s="319">
        <f>J101</f>
        <v>57900</v>
      </c>
      <c r="K100" s="319">
        <f t="shared" ref="K100:U100" si="32">K101</f>
        <v>57900</v>
      </c>
      <c r="L100" s="319">
        <f t="shared" si="32"/>
        <v>0</v>
      </c>
      <c r="M100" s="319">
        <f t="shared" si="32"/>
        <v>0</v>
      </c>
      <c r="N100" s="319">
        <f t="shared" si="32"/>
        <v>0</v>
      </c>
      <c r="O100" s="319">
        <f t="shared" si="32"/>
        <v>0</v>
      </c>
      <c r="P100" s="319" t="e">
        <f t="shared" si="32"/>
        <v>#REF!</v>
      </c>
      <c r="Q100" s="319" t="e">
        <f t="shared" si="32"/>
        <v>#REF!</v>
      </c>
      <c r="R100" s="319">
        <f t="shared" si="32"/>
        <v>55400</v>
      </c>
      <c r="S100" s="319">
        <f t="shared" si="32"/>
        <v>47088</v>
      </c>
      <c r="T100" s="319" t="e">
        <f t="shared" si="32"/>
        <v>#REF!</v>
      </c>
      <c r="U100" s="319">
        <f t="shared" si="32"/>
        <v>22986</v>
      </c>
      <c r="V100" s="402" t="e">
        <f t="shared" ref="V100:V107" si="33">+U100/T100*100</f>
        <v>#REF!</v>
      </c>
      <c r="W100" s="319" t="e">
        <f t="shared" ref="W100" si="34">W101</f>
        <v>#REF!</v>
      </c>
      <c r="X100" s="323" t="e">
        <f t="shared" ref="X100:X118" si="35">+W100/T100*100</f>
        <v>#REF!</v>
      </c>
      <c r="Y100" s="373"/>
      <c r="Z100" s="309"/>
    </row>
    <row r="101" spans="1:26" s="361" customFormat="1" ht="30.95" hidden="1" customHeight="1">
      <c r="A101" s="391" t="s">
        <v>20</v>
      </c>
      <c r="B101" s="313" t="s">
        <v>379</v>
      </c>
      <c r="C101" s="359"/>
      <c r="D101" s="359"/>
      <c r="E101" s="359"/>
      <c r="F101" s="359"/>
      <c r="G101" s="359"/>
      <c r="H101" s="359"/>
      <c r="I101" s="360"/>
      <c r="J101" s="420">
        <f>SUM(J102:J106)</f>
        <v>57900</v>
      </c>
      <c r="K101" s="420">
        <f t="shared" ref="K101:S101" si="36">SUM(K102:K106)</f>
        <v>57900</v>
      </c>
      <c r="L101" s="420">
        <f t="shared" si="36"/>
        <v>0</v>
      </c>
      <c r="M101" s="420">
        <f t="shared" si="36"/>
        <v>0</v>
      </c>
      <c r="N101" s="420">
        <f t="shared" si="36"/>
        <v>0</v>
      </c>
      <c r="O101" s="420">
        <f t="shared" si="36"/>
        <v>0</v>
      </c>
      <c r="P101" s="420" t="e">
        <f t="shared" si="36"/>
        <v>#REF!</v>
      </c>
      <c r="Q101" s="420" t="e">
        <f t="shared" si="36"/>
        <v>#REF!</v>
      </c>
      <c r="R101" s="420">
        <f t="shared" si="36"/>
        <v>55400</v>
      </c>
      <c r="S101" s="420">
        <f t="shared" si="36"/>
        <v>47088</v>
      </c>
      <c r="T101" s="420" t="e">
        <f>SUM(T102:T107)</f>
        <v>#REF!</v>
      </c>
      <c r="U101" s="420">
        <f t="shared" ref="U101" si="37">SUM(U102:U107)</f>
        <v>22986</v>
      </c>
      <c r="V101" s="402" t="e">
        <f t="shared" si="33"/>
        <v>#REF!</v>
      </c>
      <c r="W101" s="420" t="e">
        <f t="shared" ref="W101" si="38">SUM(W102:W107)</f>
        <v>#REF!</v>
      </c>
      <c r="X101" s="323" t="e">
        <f t="shared" si="35"/>
        <v>#REF!</v>
      </c>
      <c r="Y101" s="421"/>
    </row>
    <row r="102" spans="1:26" s="280" customFormat="1" ht="91.5" hidden="1" customHeight="1">
      <c r="A102" s="267">
        <v>1</v>
      </c>
      <c r="B102" s="376" t="s">
        <v>588</v>
      </c>
      <c r="C102" s="270" t="s">
        <v>557</v>
      </c>
      <c r="D102" s="270"/>
      <c r="E102" s="270" t="s">
        <v>589</v>
      </c>
      <c r="F102" s="270"/>
      <c r="G102" s="377"/>
      <c r="H102" s="270" t="s">
        <v>397</v>
      </c>
      <c r="I102" s="340" t="s">
        <v>590</v>
      </c>
      <c r="J102" s="290">
        <v>13400</v>
      </c>
      <c r="K102" s="290">
        <v>13400</v>
      </c>
      <c r="L102" s="290"/>
      <c r="M102" s="290"/>
      <c r="N102" s="290"/>
      <c r="O102" s="290"/>
      <c r="P102" s="290" t="e">
        <f>L102+#REF!</f>
        <v>#REF!</v>
      </c>
      <c r="Q102" s="290" t="e">
        <f>M102+#REF!</f>
        <v>#REF!</v>
      </c>
      <c r="R102" s="290">
        <v>13400</v>
      </c>
      <c r="S102" s="290">
        <v>5088</v>
      </c>
      <c r="T102" s="290">
        <v>2212</v>
      </c>
      <c r="U102" s="290">
        <v>1509</v>
      </c>
      <c r="V102" s="372">
        <f t="shared" si="33"/>
        <v>68.21880650994575</v>
      </c>
      <c r="W102" s="290">
        <f t="shared" ref="W102:W107" si="39">+T102</f>
        <v>2212</v>
      </c>
      <c r="X102" s="323">
        <f t="shared" si="35"/>
        <v>100</v>
      </c>
      <c r="Y102" s="422" t="s">
        <v>591</v>
      </c>
      <c r="Z102" s="339"/>
    </row>
    <row r="103" spans="1:26" s="369" customFormat="1" ht="48.2" hidden="1" customHeight="1">
      <c r="A103" s="267">
        <v>2</v>
      </c>
      <c r="B103" s="376" t="s">
        <v>592</v>
      </c>
      <c r="C103" s="270" t="s">
        <v>557</v>
      </c>
      <c r="D103" s="270"/>
      <c r="E103" s="270" t="s">
        <v>558</v>
      </c>
      <c r="F103" s="270"/>
      <c r="G103" s="270"/>
      <c r="H103" s="270" t="s">
        <v>542</v>
      </c>
      <c r="I103" s="395" t="s">
        <v>593</v>
      </c>
      <c r="J103" s="366">
        <v>5400</v>
      </c>
      <c r="K103" s="366">
        <v>5400</v>
      </c>
      <c r="L103" s="290"/>
      <c r="M103" s="290"/>
      <c r="N103" s="290"/>
      <c r="O103" s="290"/>
      <c r="P103" s="290" t="e">
        <f>L103+#REF!</f>
        <v>#REF!</v>
      </c>
      <c r="Q103" s="290" t="e">
        <f>M103+#REF!</f>
        <v>#REF!</v>
      </c>
      <c r="R103" s="290">
        <f>S103</f>
        <v>5400</v>
      </c>
      <c r="S103" s="290">
        <v>5400</v>
      </c>
      <c r="T103" s="290" t="e">
        <f>S103-#REF!</f>
        <v>#REF!</v>
      </c>
      <c r="U103" s="290">
        <v>1827</v>
      </c>
      <c r="V103" s="372" t="e">
        <f t="shared" si="33"/>
        <v>#REF!</v>
      </c>
      <c r="W103" s="290" t="e">
        <f t="shared" si="39"/>
        <v>#REF!</v>
      </c>
      <c r="X103" s="323" t="e">
        <f t="shared" si="35"/>
        <v>#REF!</v>
      </c>
      <c r="Y103" s="270"/>
      <c r="Z103" s="274"/>
    </row>
    <row r="104" spans="1:26" s="280" customFormat="1" ht="43.5" hidden="1" customHeight="1">
      <c r="A104" s="267">
        <v>3</v>
      </c>
      <c r="B104" s="376" t="s">
        <v>594</v>
      </c>
      <c r="C104" s="270" t="s">
        <v>557</v>
      </c>
      <c r="D104" s="270"/>
      <c r="E104" s="270" t="s">
        <v>558</v>
      </c>
      <c r="F104" s="270"/>
      <c r="G104" s="377"/>
      <c r="H104" s="329" t="s">
        <v>397</v>
      </c>
      <c r="I104" s="395" t="s">
        <v>595</v>
      </c>
      <c r="J104" s="366">
        <f>K104</f>
        <v>7300</v>
      </c>
      <c r="K104" s="366">
        <v>7300</v>
      </c>
      <c r="L104" s="290"/>
      <c r="M104" s="290"/>
      <c r="N104" s="290"/>
      <c r="O104" s="290"/>
      <c r="P104" s="290" t="e">
        <f>L104+#REF!</f>
        <v>#REF!</v>
      </c>
      <c r="Q104" s="290" t="e">
        <f>M104+#REF!</f>
        <v>#REF!</v>
      </c>
      <c r="R104" s="290">
        <f>S104</f>
        <v>7300</v>
      </c>
      <c r="S104" s="290">
        <v>7300</v>
      </c>
      <c r="T104" s="290">
        <v>3500</v>
      </c>
      <c r="U104" s="290">
        <v>2517</v>
      </c>
      <c r="V104" s="372">
        <f t="shared" si="33"/>
        <v>71.914285714285725</v>
      </c>
      <c r="W104" s="290">
        <f t="shared" si="39"/>
        <v>3500</v>
      </c>
      <c r="X104" s="323">
        <f t="shared" si="35"/>
        <v>100</v>
      </c>
      <c r="Y104" s="329"/>
      <c r="Z104" s="339">
        <f>T104</f>
        <v>3500</v>
      </c>
    </row>
    <row r="105" spans="1:26" s="369" customFormat="1" ht="49.7" hidden="1" customHeight="1">
      <c r="A105" s="267">
        <v>4</v>
      </c>
      <c r="B105" s="416" t="s">
        <v>596</v>
      </c>
      <c r="C105" s="270" t="s">
        <v>557</v>
      </c>
      <c r="D105" s="270"/>
      <c r="E105" s="270" t="s">
        <v>558</v>
      </c>
      <c r="F105" s="270"/>
      <c r="G105" s="270"/>
      <c r="H105" s="270" t="s">
        <v>550</v>
      </c>
      <c r="I105" s="368" t="s">
        <v>597</v>
      </c>
      <c r="J105" s="290">
        <f>K105</f>
        <v>25000</v>
      </c>
      <c r="K105" s="290">
        <v>25000</v>
      </c>
      <c r="L105" s="290"/>
      <c r="M105" s="290"/>
      <c r="N105" s="290"/>
      <c r="O105" s="290"/>
      <c r="P105" s="290" t="e">
        <f>L105+#REF!</f>
        <v>#REF!</v>
      </c>
      <c r="Q105" s="290" t="e">
        <f>M105+#REF!</f>
        <v>#REF!</v>
      </c>
      <c r="R105" s="290">
        <f>S105</f>
        <v>22500</v>
      </c>
      <c r="S105" s="290">
        <v>22500</v>
      </c>
      <c r="T105" s="290">
        <v>6000</v>
      </c>
      <c r="U105" s="290">
        <v>5342</v>
      </c>
      <c r="V105" s="372">
        <f t="shared" si="33"/>
        <v>89.033333333333331</v>
      </c>
      <c r="W105" s="290">
        <f t="shared" si="39"/>
        <v>6000</v>
      </c>
      <c r="X105" s="323">
        <f t="shared" si="35"/>
        <v>100</v>
      </c>
      <c r="Y105" s="270"/>
      <c r="Z105" s="274"/>
    </row>
    <row r="106" spans="1:26" s="369" customFormat="1" ht="44.45" hidden="1" customHeight="1">
      <c r="A106" s="267">
        <v>6</v>
      </c>
      <c r="B106" s="376" t="s">
        <v>598</v>
      </c>
      <c r="C106" s="270" t="s">
        <v>557</v>
      </c>
      <c r="D106" s="270"/>
      <c r="E106" s="270" t="s">
        <v>599</v>
      </c>
      <c r="F106" s="270"/>
      <c r="G106" s="270"/>
      <c r="H106" s="329" t="s">
        <v>397</v>
      </c>
      <c r="I106" s="395" t="s">
        <v>600</v>
      </c>
      <c r="J106" s="366">
        <v>6800</v>
      </c>
      <c r="K106" s="366">
        <v>6800</v>
      </c>
      <c r="L106" s="290"/>
      <c r="M106" s="290"/>
      <c r="N106" s="290"/>
      <c r="O106" s="290"/>
      <c r="P106" s="290" t="e">
        <f>L106+#REF!</f>
        <v>#REF!</v>
      </c>
      <c r="Q106" s="290" t="e">
        <f>M106+#REF!</f>
        <v>#REF!</v>
      </c>
      <c r="R106" s="290">
        <v>6800</v>
      </c>
      <c r="S106" s="290">
        <v>6800</v>
      </c>
      <c r="T106" s="290">
        <v>2500</v>
      </c>
      <c r="U106" s="290">
        <v>2399</v>
      </c>
      <c r="V106" s="372">
        <f t="shared" si="33"/>
        <v>95.960000000000008</v>
      </c>
      <c r="W106" s="290">
        <f t="shared" si="39"/>
        <v>2500</v>
      </c>
      <c r="X106" s="323">
        <f t="shared" si="35"/>
        <v>100</v>
      </c>
      <c r="Y106" s="269"/>
      <c r="Z106" s="274"/>
    </row>
    <row r="107" spans="1:26" ht="49.7" hidden="1" customHeight="1">
      <c r="A107" s="327">
        <v>7</v>
      </c>
      <c r="B107" s="394" t="s">
        <v>601</v>
      </c>
      <c r="C107" s="329"/>
      <c r="D107" s="329"/>
      <c r="E107" s="329"/>
      <c r="F107" s="329"/>
      <c r="G107" s="329"/>
      <c r="H107" s="270" t="s">
        <v>550</v>
      </c>
      <c r="I107" s="398" t="s">
        <v>555</v>
      </c>
      <c r="J107" s="400">
        <f>+K107</f>
        <v>14990</v>
      </c>
      <c r="K107" s="400">
        <v>14990</v>
      </c>
      <c r="L107" s="331"/>
      <c r="M107" s="331"/>
      <c r="N107" s="331"/>
      <c r="O107" s="331"/>
      <c r="P107" s="331"/>
      <c r="Q107" s="331"/>
      <c r="R107" s="331">
        <f>+S107</f>
        <v>15000</v>
      </c>
      <c r="S107" s="331">
        <v>15000</v>
      </c>
      <c r="T107" s="290">
        <v>10000</v>
      </c>
      <c r="U107" s="290">
        <v>9392</v>
      </c>
      <c r="V107" s="372">
        <f t="shared" si="33"/>
        <v>93.92</v>
      </c>
      <c r="W107" s="290">
        <f t="shared" si="39"/>
        <v>10000</v>
      </c>
      <c r="X107" s="323">
        <f t="shared" si="35"/>
        <v>100</v>
      </c>
      <c r="Y107" s="423" t="s">
        <v>602</v>
      </c>
    </row>
    <row r="108" spans="1:26" s="344" customFormat="1" ht="32.25" hidden="1" customHeight="1">
      <c r="A108" s="268" t="s">
        <v>277</v>
      </c>
      <c r="B108" s="352" t="s">
        <v>603</v>
      </c>
      <c r="C108" s="306"/>
      <c r="D108" s="306"/>
      <c r="E108" s="306"/>
      <c r="F108" s="306"/>
      <c r="G108" s="306"/>
      <c r="H108" s="306"/>
      <c r="I108" s="308"/>
      <c r="J108" s="292">
        <f>J109</f>
        <v>7000</v>
      </c>
      <c r="K108" s="292">
        <f t="shared" ref="K108:W108" si="40">K109</f>
        <v>7000</v>
      </c>
      <c r="L108" s="292">
        <f t="shared" si="40"/>
        <v>0</v>
      </c>
      <c r="M108" s="292">
        <f t="shared" si="40"/>
        <v>0</v>
      </c>
      <c r="N108" s="292">
        <f t="shared" si="40"/>
        <v>0</v>
      </c>
      <c r="O108" s="292">
        <f t="shared" si="40"/>
        <v>0</v>
      </c>
      <c r="P108" s="292" t="e">
        <f t="shared" si="40"/>
        <v>#REF!</v>
      </c>
      <c r="Q108" s="292" t="e">
        <f t="shared" si="40"/>
        <v>#REF!</v>
      </c>
      <c r="R108" s="292">
        <f t="shared" si="40"/>
        <v>3000</v>
      </c>
      <c r="S108" s="292">
        <f t="shared" si="40"/>
        <v>3000</v>
      </c>
      <c r="T108" s="292">
        <f t="shared" si="40"/>
        <v>2450</v>
      </c>
      <c r="U108" s="292">
        <f t="shared" si="40"/>
        <v>2084</v>
      </c>
      <c r="V108" s="292">
        <f t="shared" si="40"/>
        <v>85.061224489795919</v>
      </c>
      <c r="W108" s="292">
        <f t="shared" si="40"/>
        <v>2450</v>
      </c>
      <c r="X108" s="323">
        <f t="shared" si="35"/>
        <v>100</v>
      </c>
      <c r="Y108" s="424"/>
      <c r="Z108" s="309"/>
    </row>
    <row r="109" spans="1:26" s="344" customFormat="1" ht="35.450000000000003" hidden="1" customHeight="1">
      <c r="A109" s="391" t="s">
        <v>20</v>
      </c>
      <c r="B109" s="313" t="s">
        <v>379</v>
      </c>
      <c r="C109" s="306"/>
      <c r="D109" s="306"/>
      <c r="E109" s="306"/>
      <c r="F109" s="306"/>
      <c r="G109" s="306"/>
      <c r="H109" s="306"/>
      <c r="I109" s="308"/>
      <c r="J109" s="292">
        <f>+J110</f>
        <v>7000</v>
      </c>
      <c r="K109" s="292">
        <f t="shared" ref="K109:W109" si="41">+K110</f>
        <v>7000</v>
      </c>
      <c r="L109" s="292">
        <f t="shared" si="41"/>
        <v>0</v>
      </c>
      <c r="M109" s="292">
        <f t="shared" si="41"/>
        <v>0</v>
      </c>
      <c r="N109" s="292">
        <f t="shared" si="41"/>
        <v>0</v>
      </c>
      <c r="O109" s="292">
        <f t="shared" si="41"/>
        <v>0</v>
      </c>
      <c r="P109" s="292" t="e">
        <f t="shared" si="41"/>
        <v>#REF!</v>
      </c>
      <c r="Q109" s="292" t="e">
        <f t="shared" si="41"/>
        <v>#REF!</v>
      </c>
      <c r="R109" s="292">
        <f t="shared" si="41"/>
        <v>3000</v>
      </c>
      <c r="S109" s="292">
        <f t="shared" si="41"/>
        <v>3000</v>
      </c>
      <c r="T109" s="292">
        <f t="shared" si="41"/>
        <v>2450</v>
      </c>
      <c r="U109" s="292">
        <f t="shared" si="41"/>
        <v>2084</v>
      </c>
      <c r="V109" s="292">
        <f t="shared" si="41"/>
        <v>85.061224489795919</v>
      </c>
      <c r="W109" s="292">
        <f t="shared" si="41"/>
        <v>2450</v>
      </c>
      <c r="X109" s="323">
        <f t="shared" si="35"/>
        <v>100</v>
      </c>
      <c r="Y109" s="424"/>
      <c r="Z109" s="309"/>
    </row>
    <row r="110" spans="1:26" s="369" customFormat="1" ht="41.25" hidden="1" customHeight="1">
      <c r="A110" s="267">
        <v>1</v>
      </c>
      <c r="B110" s="425" t="s">
        <v>604</v>
      </c>
      <c r="C110" s="270" t="s">
        <v>557</v>
      </c>
      <c r="D110" s="270"/>
      <c r="E110" s="270" t="s">
        <v>558</v>
      </c>
      <c r="F110" s="270"/>
      <c r="G110" s="270"/>
      <c r="H110" s="270" t="s">
        <v>605</v>
      </c>
      <c r="I110" s="368" t="s">
        <v>606</v>
      </c>
      <c r="J110" s="290">
        <v>7000</v>
      </c>
      <c r="K110" s="290">
        <v>7000</v>
      </c>
      <c r="L110" s="290"/>
      <c r="M110" s="290"/>
      <c r="N110" s="290"/>
      <c r="O110" s="290"/>
      <c r="P110" s="290" t="e">
        <f>L110+#REF!</f>
        <v>#REF!</v>
      </c>
      <c r="Q110" s="290" t="e">
        <f>M110+#REF!</f>
        <v>#REF!</v>
      </c>
      <c r="R110" s="348">
        <f>S110</f>
        <v>3000</v>
      </c>
      <c r="S110" s="348">
        <v>3000</v>
      </c>
      <c r="T110" s="290">
        <v>2450</v>
      </c>
      <c r="U110" s="290">
        <v>2084</v>
      </c>
      <c r="V110" s="372">
        <f>+U110/T110*100</f>
        <v>85.061224489795919</v>
      </c>
      <c r="W110" s="290">
        <f>+T110</f>
        <v>2450</v>
      </c>
      <c r="X110" s="323">
        <f t="shared" si="35"/>
        <v>100</v>
      </c>
      <c r="Y110" s="269" t="s">
        <v>547</v>
      </c>
      <c r="Z110" s="274"/>
    </row>
    <row r="111" spans="1:26" s="369" customFormat="1" ht="38.25" hidden="1" customHeight="1">
      <c r="A111" s="267">
        <v>2</v>
      </c>
      <c r="B111" s="376" t="s">
        <v>607</v>
      </c>
      <c r="C111" s="270" t="s">
        <v>557</v>
      </c>
      <c r="D111" s="270"/>
      <c r="E111" s="270" t="s">
        <v>558</v>
      </c>
      <c r="F111" s="270"/>
      <c r="G111" s="270"/>
      <c r="H111" s="270"/>
      <c r="I111" s="340"/>
      <c r="J111" s="290">
        <f>+K111</f>
        <v>7000</v>
      </c>
      <c r="K111" s="290">
        <v>7000</v>
      </c>
      <c r="L111" s="290"/>
      <c r="M111" s="290"/>
      <c r="N111" s="290"/>
      <c r="O111" s="290"/>
      <c r="P111" s="290" t="e">
        <f>L111+#REF!</f>
        <v>#REF!</v>
      </c>
      <c r="Q111" s="290" t="e">
        <f>M111+#REF!</f>
        <v>#REF!</v>
      </c>
      <c r="R111" s="290">
        <f>S111</f>
        <v>5000</v>
      </c>
      <c r="S111" s="290">
        <v>5000</v>
      </c>
      <c r="T111" s="290"/>
      <c r="U111" s="290"/>
      <c r="V111" s="290"/>
      <c r="W111" s="290"/>
      <c r="X111" s="323" t="e">
        <f t="shared" si="35"/>
        <v>#DIV/0!</v>
      </c>
      <c r="Y111" s="270"/>
      <c r="Z111" s="274"/>
    </row>
    <row r="112" spans="1:26" s="362" customFormat="1" ht="28.5" hidden="1" customHeight="1">
      <c r="A112" s="426"/>
      <c r="B112" s="427" t="s">
        <v>92</v>
      </c>
      <c r="C112" s="359"/>
      <c r="D112" s="359"/>
      <c r="E112" s="359"/>
      <c r="F112" s="359"/>
      <c r="G112" s="359"/>
      <c r="H112" s="359"/>
      <c r="I112" s="360"/>
      <c r="J112" s="401">
        <f>+J113+J114</f>
        <v>11000</v>
      </c>
      <c r="K112" s="401">
        <f t="shared" ref="K112:W112" si="42">+K113+K114</f>
        <v>11000</v>
      </c>
      <c r="L112" s="401">
        <f t="shared" si="42"/>
        <v>0</v>
      </c>
      <c r="M112" s="401">
        <f t="shared" si="42"/>
        <v>0</v>
      </c>
      <c r="N112" s="401">
        <f t="shared" si="42"/>
        <v>0</v>
      </c>
      <c r="O112" s="401">
        <f t="shared" si="42"/>
        <v>0</v>
      </c>
      <c r="P112" s="401">
        <f t="shared" si="42"/>
        <v>0</v>
      </c>
      <c r="Q112" s="401">
        <f t="shared" si="42"/>
        <v>0</v>
      </c>
      <c r="R112" s="401">
        <f t="shared" si="42"/>
        <v>7422</v>
      </c>
      <c r="S112" s="401">
        <f t="shared" si="42"/>
        <v>7422</v>
      </c>
      <c r="T112" s="401">
        <f t="shared" si="42"/>
        <v>100</v>
      </c>
      <c r="U112" s="401">
        <f t="shared" si="42"/>
        <v>0</v>
      </c>
      <c r="V112" s="401">
        <f t="shared" si="42"/>
        <v>0</v>
      </c>
      <c r="W112" s="401">
        <f t="shared" si="42"/>
        <v>100</v>
      </c>
      <c r="X112" s="323">
        <f t="shared" si="35"/>
        <v>100</v>
      </c>
      <c r="Y112" s="359"/>
      <c r="Z112" s="361"/>
    </row>
    <row r="113" spans="1:26" s="369" customFormat="1" ht="37.5" hidden="1" customHeight="1">
      <c r="A113" s="267">
        <v>1</v>
      </c>
      <c r="B113" s="394" t="s">
        <v>608</v>
      </c>
      <c r="C113" s="270"/>
      <c r="D113" s="270"/>
      <c r="E113" s="270"/>
      <c r="F113" s="270"/>
      <c r="G113" s="270"/>
      <c r="H113" s="270"/>
      <c r="I113" s="340"/>
      <c r="J113" s="290">
        <f>+K113</f>
        <v>4000</v>
      </c>
      <c r="K113" s="290">
        <v>4000</v>
      </c>
      <c r="L113" s="290"/>
      <c r="M113" s="290"/>
      <c r="N113" s="290"/>
      <c r="O113" s="290"/>
      <c r="P113" s="290"/>
      <c r="Q113" s="290"/>
      <c r="R113" s="290">
        <f>+S113</f>
        <v>4000</v>
      </c>
      <c r="S113" s="290">
        <v>4000</v>
      </c>
      <c r="T113" s="290">
        <v>50</v>
      </c>
      <c r="U113" s="290"/>
      <c r="V113" s="290"/>
      <c r="W113" s="290">
        <f>+T113</f>
        <v>50</v>
      </c>
      <c r="X113" s="323">
        <f t="shared" si="35"/>
        <v>100</v>
      </c>
      <c r="Y113" s="270" t="s">
        <v>609</v>
      </c>
      <c r="Z113" s="274">
        <f>+T113</f>
        <v>50</v>
      </c>
    </row>
    <row r="114" spans="1:26" s="369" customFormat="1" ht="37.5" hidden="1" customHeight="1">
      <c r="A114" s="267">
        <v>2</v>
      </c>
      <c r="B114" s="428" t="s">
        <v>610</v>
      </c>
      <c r="C114" s="270"/>
      <c r="D114" s="270"/>
      <c r="E114" s="270"/>
      <c r="F114" s="270"/>
      <c r="G114" s="270"/>
      <c r="H114" s="270"/>
      <c r="I114" s="340"/>
      <c r="J114" s="290">
        <f>+K114</f>
        <v>7000</v>
      </c>
      <c r="K114" s="290">
        <v>7000</v>
      </c>
      <c r="L114" s="290"/>
      <c r="M114" s="290"/>
      <c r="N114" s="290"/>
      <c r="O114" s="290"/>
      <c r="P114" s="290"/>
      <c r="Q114" s="290"/>
      <c r="R114" s="290">
        <f>+S114</f>
        <v>3422</v>
      </c>
      <c r="S114" s="290">
        <v>3422</v>
      </c>
      <c r="T114" s="290">
        <v>50</v>
      </c>
      <c r="U114" s="290"/>
      <c r="V114" s="290"/>
      <c r="W114" s="290">
        <f>+T114</f>
        <v>50</v>
      </c>
      <c r="X114" s="323">
        <f t="shared" si="35"/>
        <v>100</v>
      </c>
      <c r="Y114" s="270" t="s">
        <v>609</v>
      </c>
      <c r="Z114" s="274"/>
    </row>
    <row r="115" spans="1:26" s="344" customFormat="1" ht="28.5" hidden="1" customHeight="1">
      <c r="A115" s="351" t="s">
        <v>120</v>
      </c>
      <c r="B115" s="352" t="s">
        <v>366</v>
      </c>
      <c r="C115" s="306"/>
      <c r="D115" s="306"/>
      <c r="E115" s="306"/>
      <c r="F115" s="306"/>
      <c r="G115" s="312"/>
      <c r="H115" s="306"/>
      <c r="I115" s="308"/>
      <c r="J115" s="292">
        <f t="shared" ref="J115:W115" si="43">J116+J122+J130</f>
        <v>164580</v>
      </c>
      <c r="K115" s="292">
        <f t="shared" si="43"/>
        <v>110521</v>
      </c>
      <c r="L115" s="292">
        <f t="shared" si="43"/>
        <v>0</v>
      </c>
      <c r="M115" s="292">
        <f t="shared" si="43"/>
        <v>0</v>
      </c>
      <c r="N115" s="292">
        <f t="shared" si="43"/>
        <v>0</v>
      </c>
      <c r="O115" s="292">
        <f t="shared" si="43"/>
        <v>0</v>
      </c>
      <c r="P115" s="292" t="e">
        <f t="shared" si="43"/>
        <v>#REF!</v>
      </c>
      <c r="Q115" s="292" t="e">
        <f t="shared" si="43"/>
        <v>#REF!</v>
      </c>
      <c r="R115" s="292">
        <f t="shared" si="43"/>
        <v>89364</v>
      </c>
      <c r="S115" s="292">
        <f t="shared" si="43"/>
        <v>84705</v>
      </c>
      <c r="T115" s="292" t="e">
        <f t="shared" si="43"/>
        <v>#REF!</v>
      </c>
      <c r="U115" s="292">
        <f t="shared" si="43"/>
        <v>16952</v>
      </c>
      <c r="V115" s="323" t="e">
        <f>+U115/T115*100</f>
        <v>#REF!</v>
      </c>
      <c r="W115" s="292" t="e">
        <f t="shared" si="43"/>
        <v>#REF!</v>
      </c>
      <c r="X115" s="323" t="e">
        <f t="shared" si="35"/>
        <v>#REF!</v>
      </c>
      <c r="Y115" s="373"/>
      <c r="Z115" s="309"/>
    </row>
    <row r="116" spans="1:26" s="344" customFormat="1" ht="38.1" hidden="1" customHeight="1">
      <c r="A116" s="304" t="s">
        <v>15</v>
      </c>
      <c r="B116" s="311" t="s">
        <v>565</v>
      </c>
      <c r="C116" s="429"/>
      <c r="D116" s="429"/>
      <c r="E116" s="429"/>
      <c r="F116" s="429"/>
      <c r="G116" s="306"/>
      <c r="H116" s="306"/>
      <c r="I116" s="308"/>
      <c r="J116" s="319">
        <f>J117</f>
        <v>78680</v>
      </c>
      <c r="K116" s="319">
        <f t="shared" ref="K116:W116" si="44">K117</f>
        <v>29280</v>
      </c>
      <c r="L116" s="319">
        <f t="shared" si="44"/>
        <v>0</v>
      </c>
      <c r="M116" s="319">
        <f t="shared" si="44"/>
        <v>0</v>
      </c>
      <c r="N116" s="319">
        <f t="shared" si="44"/>
        <v>0</v>
      </c>
      <c r="O116" s="319">
        <f t="shared" si="44"/>
        <v>0</v>
      </c>
      <c r="P116" s="319" t="e">
        <f t="shared" si="44"/>
        <v>#REF!</v>
      </c>
      <c r="Q116" s="319" t="e">
        <f t="shared" si="44"/>
        <v>#REF!</v>
      </c>
      <c r="R116" s="319">
        <f t="shared" si="44"/>
        <v>7500</v>
      </c>
      <c r="S116" s="319">
        <f t="shared" si="44"/>
        <v>7500</v>
      </c>
      <c r="T116" s="319" t="e">
        <f t="shared" si="44"/>
        <v>#REF!</v>
      </c>
      <c r="U116" s="319">
        <f t="shared" si="44"/>
        <v>0</v>
      </c>
      <c r="V116" s="319" t="e">
        <f t="shared" si="44"/>
        <v>#REF!</v>
      </c>
      <c r="W116" s="319" t="e">
        <f t="shared" si="44"/>
        <v>#REF!</v>
      </c>
      <c r="X116" s="323" t="e">
        <f t="shared" si="35"/>
        <v>#REF!</v>
      </c>
      <c r="Y116" s="373"/>
      <c r="Z116" s="309"/>
    </row>
    <row r="117" spans="1:26" s="344" customFormat="1" ht="32.25" hidden="1" customHeight="1">
      <c r="A117" s="391" t="s">
        <v>20</v>
      </c>
      <c r="B117" s="313" t="s">
        <v>379</v>
      </c>
      <c r="C117" s="429"/>
      <c r="D117" s="429"/>
      <c r="E117" s="429"/>
      <c r="F117" s="429"/>
      <c r="G117" s="306"/>
      <c r="H117" s="306"/>
      <c r="I117" s="308"/>
      <c r="J117" s="319">
        <f>J118+J119+J120+J121</f>
        <v>78680</v>
      </c>
      <c r="K117" s="319">
        <f t="shared" ref="K117:W117" si="45">K118+K119+K120+K121</f>
        <v>29280</v>
      </c>
      <c r="L117" s="319">
        <f t="shared" si="45"/>
        <v>0</v>
      </c>
      <c r="M117" s="319">
        <f t="shared" si="45"/>
        <v>0</v>
      </c>
      <c r="N117" s="319">
        <f t="shared" si="45"/>
        <v>0</v>
      </c>
      <c r="O117" s="319">
        <f t="shared" si="45"/>
        <v>0</v>
      </c>
      <c r="P117" s="319" t="e">
        <f t="shared" si="45"/>
        <v>#REF!</v>
      </c>
      <c r="Q117" s="319" t="e">
        <f t="shared" si="45"/>
        <v>#REF!</v>
      </c>
      <c r="R117" s="319">
        <f t="shared" si="45"/>
        <v>7500</v>
      </c>
      <c r="S117" s="319">
        <f t="shared" si="45"/>
        <v>7500</v>
      </c>
      <c r="T117" s="319" t="e">
        <f t="shared" si="45"/>
        <v>#REF!</v>
      </c>
      <c r="U117" s="319">
        <f t="shared" si="45"/>
        <v>0</v>
      </c>
      <c r="V117" s="319" t="e">
        <f t="shared" si="45"/>
        <v>#REF!</v>
      </c>
      <c r="W117" s="319" t="e">
        <f t="shared" si="45"/>
        <v>#REF!</v>
      </c>
      <c r="X117" s="323" t="e">
        <f t="shared" si="35"/>
        <v>#REF!</v>
      </c>
      <c r="Y117" s="373"/>
      <c r="Z117" s="309"/>
    </row>
    <row r="118" spans="1:26" s="280" customFormat="1" ht="33.6" hidden="1" customHeight="1">
      <c r="A118" s="412">
        <v>1</v>
      </c>
      <c r="B118" s="376" t="s">
        <v>611</v>
      </c>
      <c r="C118" s="430" t="s">
        <v>612</v>
      </c>
      <c r="D118" s="430"/>
      <c r="E118" s="379" t="s">
        <v>613</v>
      </c>
      <c r="F118" s="430"/>
      <c r="G118" s="377"/>
      <c r="H118" s="271" t="s">
        <v>397</v>
      </c>
      <c r="I118" s="340" t="s">
        <v>614</v>
      </c>
      <c r="J118" s="348">
        <v>7500</v>
      </c>
      <c r="K118" s="348">
        <v>7500</v>
      </c>
      <c r="L118" s="290"/>
      <c r="M118" s="290"/>
      <c r="N118" s="290"/>
      <c r="O118" s="290"/>
      <c r="P118" s="290" t="e">
        <f>L118+#REF!</f>
        <v>#REF!</v>
      </c>
      <c r="Q118" s="290" t="e">
        <f>M118+#REF!</f>
        <v>#REF!</v>
      </c>
      <c r="R118" s="290">
        <f>S118</f>
        <v>7500</v>
      </c>
      <c r="S118" s="290">
        <v>7500</v>
      </c>
      <c r="T118" s="290" t="e">
        <f>S118-#REF!</f>
        <v>#REF!</v>
      </c>
      <c r="U118" s="290"/>
      <c r="V118" s="372" t="e">
        <f>+U118/T118*100</f>
        <v>#REF!</v>
      </c>
      <c r="W118" s="290" t="e">
        <f>+T118</f>
        <v>#REF!</v>
      </c>
      <c r="X118" s="323" t="e">
        <f t="shared" si="35"/>
        <v>#REF!</v>
      </c>
      <c r="Y118" s="270" t="s">
        <v>513</v>
      </c>
      <c r="Z118" s="339"/>
    </row>
    <row r="119" spans="1:26" s="280" customFormat="1" ht="33.6" hidden="1" customHeight="1">
      <c r="A119" s="412">
        <v>2</v>
      </c>
      <c r="B119" s="376" t="s">
        <v>615</v>
      </c>
      <c r="C119" s="430"/>
      <c r="D119" s="430"/>
      <c r="E119" s="379"/>
      <c r="F119" s="430"/>
      <c r="G119" s="377"/>
      <c r="H119" s="271"/>
      <c r="I119" s="419" t="s">
        <v>616</v>
      </c>
      <c r="J119" s="418">
        <v>14500</v>
      </c>
      <c r="K119" s="418">
        <v>14500</v>
      </c>
      <c r="L119" s="290"/>
      <c r="M119" s="290"/>
      <c r="N119" s="290"/>
      <c r="O119" s="290"/>
      <c r="P119" s="290"/>
      <c r="Q119" s="290"/>
      <c r="R119" s="290"/>
      <c r="S119" s="290"/>
      <c r="T119" s="290"/>
      <c r="U119" s="290"/>
      <c r="V119" s="372"/>
      <c r="W119" s="290">
        <f>+T119</f>
        <v>0</v>
      </c>
      <c r="X119" s="323"/>
      <c r="Y119" s="270"/>
      <c r="Z119" s="339"/>
    </row>
    <row r="120" spans="1:26" s="280" customFormat="1" ht="33.6" hidden="1" customHeight="1">
      <c r="A120" s="412">
        <v>3</v>
      </c>
      <c r="B120" s="376" t="s">
        <v>617</v>
      </c>
      <c r="C120" s="430"/>
      <c r="D120" s="430"/>
      <c r="E120" s="379"/>
      <c r="F120" s="430"/>
      <c r="G120" s="377"/>
      <c r="H120" s="271"/>
      <c r="I120" s="417" t="s">
        <v>618</v>
      </c>
      <c r="J120" s="418">
        <v>4680</v>
      </c>
      <c r="K120" s="418">
        <v>4680</v>
      </c>
      <c r="L120" s="290"/>
      <c r="M120" s="290"/>
      <c r="N120" s="290"/>
      <c r="O120" s="290"/>
      <c r="P120" s="290"/>
      <c r="Q120" s="290"/>
      <c r="R120" s="290"/>
      <c r="S120" s="290"/>
      <c r="T120" s="290"/>
      <c r="U120" s="290"/>
      <c r="V120" s="290"/>
      <c r="W120" s="290">
        <f>+T120</f>
        <v>0</v>
      </c>
      <c r="X120" s="323"/>
      <c r="Y120" s="270"/>
      <c r="Z120" s="339"/>
    </row>
    <row r="121" spans="1:26" s="280" customFormat="1" ht="60.75" hidden="1" customHeight="1">
      <c r="A121" s="412">
        <v>4</v>
      </c>
      <c r="B121" s="376" t="s">
        <v>619</v>
      </c>
      <c r="C121" s="430"/>
      <c r="D121" s="430"/>
      <c r="E121" s="379"/>
      <c r="F121" s="430"/>
      <c r="G121" s="377"/>
      <c r="H121" s="271"/>
      <c r="I121" s="419" t="s">
        <v>620</v>
      </c>
      <c r="J121" s="418">
        <v>52000</v>
      </c>
      <c r="K121" s="432">
        <v>2600</v>
      </c>
      <c r="L121" s="290"/>
      <c r="M121" s="290"/>
      <c r="N121" s="290"/>
      <c r="O121" s="290"/>
      <c r="P121" s="290"/>
      <c r="Q121" s="290"/>
      <c r="R121" s="290"/>
      <c r="S121" s="290"/>
      <c r="T121" s="290"/>
      <c r="U121" s="290"/>
      <c r="V121" s="290"/>
      <c r="W121" s="290">
        <f>+T121</f>
        <v>0</v>
      </c>
      <c r="X121" s="323"/>
      <c r="Y121" s="270"/>
      <c r="Z121" s="339"/>
    </row>
    <row r="122" spans="1:26" s="309" customFormat="1" ht="33.75" hidden="1" customHeight="1">
      <c r="A122" s="433" t="s">
        <v>271</v>
      </c>
      <c r="B122" s="390" t="s">
        <v>531</v>
      </c>
      <c r="C122" s="434"/>
      <c r="D122" s="434"/>
      <c r="E122" s="434"/>
      <c r="F122" s="434"/>
      <c r="G122" s="434"/>
      <c r="H122" s="434"/>
      <c r="I122" s="357"/>
      <c r="J122" s="435">
        <f>J123</f>
        <v>55400</v>
      </c>
      <c r="K122" s="435">
        <f t="shared" ref="K122:W122" si="46">K123</f>
        <v>55400</v>
      </c>
      <c r="L122" s="435">
        <f t="shared" si="46"/>
        <v>0</v>
      </c>
      <c r="M122" s="435">
        <f t="shared" si="46"/>
        <v>0</v>
      </c>
      <c r="N122" s="435">
        <f t="shared" si="46"/>
        <v>0</v>
      </c>
      <c r="O122" s="435">
        <f t="shared" si="46"/>
        <v>0</v>
      </c>
      <c r="P122" s="435" t="e">
        <f t="shared" si="46"/>
        <v>#REF!</v>
      </c>
      <c r="Q122" s="435" t="e">
        <f t="shared" si="46"/>
        <v>#REF!</v>
      </c>
      <c r="R122" s="435">
        <f t="shared" si="46"/>
        <v>53300</v>
      </c>
      <c r="S122" s="435">
        <f t="shared" si="46"/>
        <v>53300</v>
      </c>
      <c r="T122" s="319" t="e">
        <f t="shared" si="46"/>
        <v>#REF!</v>
      </c>
      <c r="U122" s="319">
        <f t="shared" si="46"/>
        <v>9626</v>
      </c>
      <c r="V122" s="323" t="e">
        <f t="shared" ref="V122:V135" si="47">+U122/T122*100</f>
        <v>#REF!</v>
      </c>
      <c r="W122" s="319" t="e">
        <f t="shared" si="46"/>
        <v>#REF!</v>
      </c>
      <c r="X122" s="323" t="e">
        <f t="shared" ref="X122:X154" si="48">+W122/T122*100</f>
        <v>#REF!</v>
      </c>
      <c r="Y122" s="347"/>
    </row>
    <row r="123" spans="1:26" s="361" customFormat="1" ht="33.75" hidden="1" customHeight="1">
      <c r="A123" s="391" t="s">
        <v>20</v>
      </c>
      <c r="B123" s="313" t="s">
        <v>379</v>
      </c>
      <c r="C123" s="436"/>
      <c r="D123" s="436"/>
      <c r="E123" s="436"/>
      <c r="F123" s="436"/>
      <c r="G123" s="436"/>
      <c r="H123" s="436"/>
      <c r="I123" s="360"/>
      <c r="J123" s="420">
        <f>SUM(J124:J129)</f>
        <v>55400</v>
      </c>
      <c r="K123" s="420">
        <f t="shared" ref="K123:S123" si="49">SUM(K124:K129)</f>
        <v>55400</v>
      </c>
      <c r="L123" s="420">
        <f t="shared" si="49"/>
        <v>0</v>
      </c>
      <c r="M123" s="420">
        <f t="shared" si="49"/>
        <v>0</v>
      </c>
      <c r="N123" s="420">
        <f t="shared" si="49"/>
        <v>0</v>
      </c>
      <c r="O123" s="420">
        <f t="shared" si="49"/>
        <v>0</v>
      </c>
      <c r="P123" s="420" t="e">
        <f t="shared" si="49"/>
        <v>#REF!</v>
      </c>
      <c r="Q123" s="420" t="e">
        <f t="shared" si="49"/>
        <v>#REF!</v>
      </c>
      <c r="R123" s="420">
        <f t="shared" si="49"/>
        <v>53300</v>
      </c>
      <c r="S123" s="420">
        <f t="shared" si="49"/>
        <v>53300</v>
      </c>
      <c r="T123" s="420" t="e">
        <f>SUM(T124:T129)</f>
        <v>#REF!</v>
      </c>
      <c r="U123" s="420">
        <f t="shared" ref="U123:W123" si="50">SUM(U124:U129)</f>
        <v>9626</v>
      </c>
      <c r="V123" s="402" t="e">
        <f t="shared" si="47"/>
        <v>#REF!</v>
      </c>
      <c r="W123" s="420" t="e">
        <f t="shared" si="50"/>
        <v>#REF!</v>
      </c>
      <c r="X123" s="323" t="e">
        <f t="shared" si="48"/>
        <v>#REF!</v>
      </c>
      <c r="Y123" s="359"/>
    </row>
    <row r="124" spans="1:26" s="369" customFormat="1" ht="41.1" hidden="1" customHeight="1">
      <c r="A124" s="412">
        <v>1</v>
      </c>
      <c r="B124" s="414" t="s">
        <v>621</v>
      </c>
      <c r="C124" s="430" t="s">
        <v>612</v>
      </c>
      <c r="D124" s="430"/>
      <c r="E124" s="379" t="s">
        <v>613</v>
      </c>
      <c r="F124" s="430"/>
      <c r="G124" s="270"/>
      <c r="H124" s="271" t="s">
        <v>622</v>
      </c>
      <c r="I124" s="289" t="s">
        <v>623</v>
      </c>
      <c r="J124" s="290">
        <v>21000</v>
      </c>
      <c r="K124" s="290">
        <v>21000</v>
      </c>
      <c r="L124" s="290"/>
      <c r="M124" s="290"/>
      <c r="N124" s="290"/>
      <c r="O124" s="290"/>
      <c r="P124" s="290" t="e">
        <f>L124+#REF!</f>
        <v>#REF!</v>
      </c>
      <c r="Q124" s="290" t="e">
        <f>M124+#REF!</f>
        <v>#REF!</v>
      </c>
      <c r="R124" s="290">
        <v>18900</v>
      </c>
      <c r="S124" s="290">
        <v>18900</v>
      </c>
      <c r="T124" s="290">
        <v>7500</v>
      </c>
      <c r="U124" s="290"/>
      <c r="V124" s="372">
        <f t="shared" si="47"/>
        <v>0</v>
      </c>
      <c r="W124" s="290">
        <f t="shared" ref="W124:W129" si="51">+T124</f>
        <v>7500</v>
      </c>
      <c r="X124" s="323">
        <f t="shared" si="48"/>
        <v>100</v>
      </c>
      <c r="Y124" s="368"/>
      <c r="Z124" s="274">
        <f>T124</f>
        <v>7500</v>
      </c>
    </row>
    <row r="125" spans="1:26" s="280" customFormat="1" ht="42.75" hidden="1" customHeight="1">
      <c r="A125" s="412">
        <v>3</v>
      </c>
      <c r="B125" s="376" t="s">
        <v>624</v>
      </c>
      <c r="C125" s="430" t="s">
        <v>612</v>
      </c>
      <c r="D125" s="430"/>
      <c r="E125" s="379" t="s">
        <v>613</v>
      </c>
      <c r="F125" s="430"/>
      <c r="G125" s="377"/>
      <c r="H125" s="271" t="s">
        <v>550</v>
      </c>
      <c r="I125" s="340" t="s">
        <v>625</v>
      </c>
      <c r="J125" s="290">
        <v>7300</v>
      </c>
      <c r="K125" s="290">
        <v>7300</v>
      </c>
      <c r="L125" s="290"/>
      <c r="M125" s="290"/>
      <c r="N125" s="290"/>
      <c r="O125" s="290"/>
      <c r="P125" s="290" t="e">
        <f>L125+#REF!</f>
        <v>#REF!</v>
      </c>
      <c r="Q125" s="290" t="e">
        <f>M125+#REF!</f>
        <v>#REF!</v>
      </c>
      <c r="R125" s="290">
        <f>S125</f>
        <v>7300</v>
      </c>
      <c r="S125" s="290">
        <v>7300</v>
      </c>
      <c r="T125" s="290">
        <v>4000</v>
      </c>
      <c r="U125" s="290">
        <v>2765</v>
      </c>
      <c r="V125" s="372">
        <f t="shared" si="47"/>
        <v>69.125</v>
      </c>
      <c r="W125" s="290">
        <f t="shared" si="51"/>
        <v>4000</v>
      </c>
      <c r="X125" s="323">
        <f t="shared" si="48"/>
        <v>100</v>
      </c>
      <c r="Y125" s="368"/>
      <c r="Z125" s="339"/>
    </row>
    <row r="126" spans="1:26" s="280" customFormat="1" ht="44.45" hidden="1" customHeight="1">
      <c r="A126" s="412">
        <v>4</v>
      </c>
      <c r="B126" s="437" t="s">
        <v>626</v>
      </c>
      <c r="C126" s="430" t="s">
        <v>612</v>
      </c>
      <c r="D126" s="430"/>
      <c r="E126" s="379" t="s">
        <v>613</v>
      </c>
      <c r="F126" s="430"/>
      <c r="G126" s="377"/>
      <c r="H126" s="271" t="s">
        <v>550</v>
      </c>
      <c r="I126" s="340" t="s">
        <v>627</v>
      </c>
      <c r="J126" s="290">
        <v>7300</v>
      </c>
      <c r="K126" s="290">
        <v>7300</v>
      </c>
      <c r="L126" s="290"/>
      <c r="M126" s="290"/>
      <c r="N126" s="290"/>
      <c r="O126" s="290"/>
      <c r="P126" s="290" t="e">
        <f>L126+#REF!</f>
        <v>#REF!</v>
      </c>
      <c r="Q126" s="290" t="e">
        <f>M126+#REF!</f>
        <v>#REF!</v>
      </c>
      <c r="R126" s="290">
        <f>S126</f>
        <v>7300</v>
      </c>
      <c r="S126" s="290">
        <v>7300</v>
      </c>
      <c r="T126" s="290">
        <v>4200</v>
      </c>
      <c r="U126" s="290">
        <v>3766</v>
      </c>
      <c r="V126" s="372">
        <f t="shared" si="47"/>
        <v>89.666666666666657</v>
      </c>
      <c r="W126" s="290">
        <f t="shared" si="51"/>
        <v>4200</v>
      </c>
      <c r="X126" s="323">
        <f t="shared" si="48"/>
        <v>100</v>
      </c>
      <c r="Y126" s="368"/>
      <c r="Z126" s="339"/>
    </row>
    <row r="127" spans="1:26" s="280" customFormat="1" ht="44.45" hidden="1" customHeight="1">
      <c r="A127" s="412">
        <v>5</v>
      </c>
      <c r="B127" s="376" t="s">
        <v>628</v>
      </c>
      <c r="C127" s="430" t="s">
        <v>612</v>
      </c>
      <c r="D127" s="430"/>
      <c r="E127" s="379" t="s">
        <v>613</v>
      </c>
      <c r="F127" s="430"/>
      <c r="G127" s="377"/>
      <c r="H127" s="271" t="s">
        <v>550</v>
      </c>
      <c r="I127" s="340" t="s">
        <v>629</v>
      </c>
      <c r="J127" s="290">
        <v>7500</v>
      </c>
      <c r="K127" s="290">
        <v>7500</v>
      </c>
      <c r="L127" s="290"/>
      <c r="M127" s="290"/>
      <c r="N127" s="290"/>
      <c r="O127" s="290"/>
      <c r="P127" s="290" t="e">
        <f>L127+#REF!</f>
        <v>#REF!</v>
      </c>
      <c r="Q127" s="290" t="e">
        <f>M127+#REF!</f>
        <v>#REF!</v>
      </c>
      <c r="R127" s="290">
        <f>S127</f>
        <v>7500</v>
      </c>
      <c r="S127" s="290">
        <v>7500</v>
      </c>
      <c r="T127" s="290">
        <v>2500</v>
      </c>
      <c r="U127" s="290">
        <v>2500</v>
      </c>
      <c r="V127" s="372">
        <f t="shared" si="47"/>
        <v>100</v>
      </c>
      <c r="W127" s="290">
        <f t="shared" si="51"/>
        <v>2500</v>
      </c>
      <c r="X127" s="323">
        <f t="shared" si="48"/>
        <v>100</v>
      </c>
      <c r="Y127" s="368"/>
      <c r="Z127" s="339"/>
    </row>
    <row r="128" spans="1:26" s="280" customFormat="1" ht="38.25" hidden="1" customHeight="1">
      <c r="A128" s="412">
        <v>6</v>
      </c>
      <c r="B128" s="376" t="s">
        <v>630</v>
      </c>
      <c r="C128" s="430" t="s">
        <v>612</v>
      </c>
      <c r="D128" s="430"/>
      <c r="E128" s="379" t="s">
        <v>613</v>
      </c>
      <c r="F128" s="430"/>
      <c r="G128" s="377"/>
      <c r="H128" s="271" t="s">
        <v>550</v>
      </c>
      <c r="I128" s="340" t="s">
        <v>631</v>
      </c>
      <c r="J128" s="290">
        <v>7300</v>
      </c>
      <c r="K128" s="290">
        <v>7300</v>
      </c>
      <c r="L128" s="290"/>
      <c r="M128" s="290"/>
      <c r="N128" s="290"/>
      <c r="O128" s="290"/>
      <c r="P128" s="290" t="e">
        <f>L128+#REF!</f>
        <v>#REF!</v>
      </c>
      <c r="Q128" s="290" t="e">
        <f>M128+#REF!</f>
        <v>#REF!</v>
      </c>
      <c r="R128" s="290">
        <f>S128</f>
        <v>7300</v>
      </c>
      <c r="S128" s="290">
        <v>7300</v>
      </c>
      <c r="T128" s="290">
        <v>2500</v>
      </c>
      <c r="U128" s="290">
        <v>595</v>
      </c>
      <c r="V128" s="372">
        <f t="shared" si="47"/>
        <v>23.799999999999997</v>
      </c>
      <c r="W128" s="290">
        <f t="shared" si="51"/>
        <v>2500</v>
      </c>
      <c r="X128" s="323">
        <f t="shared" si="48"/>
        <v>100</v>
      </c>
      <c r="Y128" s="368"/>
      <c r="Z128" s="339"/>
    </row>
    <row r="129" spans="1:26" s="280" customFormat="1" ht="40.700000000000003" hidden="1" customHeight="1">
      <c r="A129" s="412">
        <v>7</v>
      </c>
      <c r="B129" s="376" t="s">
        <v>632</v>
      </c>
      <c r="C129" s="430" t="s">
        <v>612</v>
      </c>
      <c r="D129" s="430"/>
      <c r="E129" s="379" t="s">
        <v>613</v>
      </c>
      <c r="F129" s="430"/>
      <c r="G129" s="377"/>
      <c r="H129" s="270" t="s">
        <v>550</v>
      </c>
      <c r="I129" s="368" t="s">
        <v>633</v>
      </c>
      <c r="J129" s="366">
        <v>5000</v>
      </c>
      <c r="K129" s="366">
        <v>5000</v>
      </c>
      <c r="L129" s="290"/>
      <c r="M129" s="290"/>
      <c r="N129" s="290"/>
      <c r="O129" s="290"/>
      <c r="P129" s="290" t="e">
        <f>L129+#REF!</f>
        <v>#REF!</v>
      </c>
      <c r="Q129" s="290" t="e">
        <f>M129+#REF!</f>
        <v>#REF!</v>
      </c>
      <c r="R129" s="290">
        <v>5000</v>
      </c>
      <c r="S129" s="290">
        <f>R129</f>
        <v>5000</v>
      </c>
      <c r="T129" s="290" t="e">
        <f>S129-#REF!</f>
        <v>#REF!</v>
      </c>
      <c r="U129" s="290"/>
      <c r="V129" s="372" t="e">
        <f t="shared" si="47"/>
        <v>#REF!</v>
      </c>
      <c r="W129" s="290" t="e">
        <f t="shared" si="51"/>
        <v>#REF!</v>
      </c>
      <c r="X129" s="323" t="e">
        <f t="shared" si="48"/>
        <v>#REF!</v>
      </c>
      <c r="Y129" s="368"/>
      <c r="Z129" s="339"/>
    </row>
    <row r="130" spans="1:26" s="362" customFormat="1" ht="39.200000000000003" hidden="1" customHeight="1">
      <c r="A130" s="370" t="s">
        <v>277</v>
      </c>
      <c r="B130" s="352" t="s">
        <v>603</v>
      </c>
      <c r="C130" s="429"/>
      <c r="D130" s="429"/>
      <c r="E130" s="429"/>
      <c r="F130" s="429"/>
      <c r="G130" s="359"/>
      <c r="H130" s="359"/>
      <c r="I130" s="308"/>
      <c r="J130" s="292">
        <f>J131</f>
        <v>30500</v>
      </c>
      <c r="K130" s="292">
        <f t="shared" ref="K130:W130" si="52">K131</f>
        <v>25841</v>
      </c>
      <c r="L130" s="292">
        <f t="shared" si="52"/>
        <v>0</v>
      </c>
      <c r="M130" s="292">
        <f t="shared" si="52"/>
        <v>0</v>
      </c>
      <c r="N130" s="292">
        <f t="shared" si="52"/>
        <v>0</v>
      </c>
      <c r="O130" s="292">
        <f t="shared" si="52"/>
        <v>0</v>
      </c>
      <c r="P130" s="292" t="e">
        <f t="shared" si="52"/>
        <v>#REF!</v>
      </c>
      <c r="Q130" s="292" t="e">
        <f t="shared" si="52"/>
        <v>#REF!</v>
      </c>
      <c r="R130" s="292">
        <f t="shared" si="52"/>
        <v>28564</v>
      </c>
      <c r="S130" s="292">
        <f t="shared" si="52"/>
        <v>23905</v>
      </c>
      <c r="T130" s="292">
        <f t="shared" si="52"/>
        <v>10434</v>
      </c>
      <c r="U130" s="292">
        <f t="shared" si="52"/>
        <v>7326</v>
      </c>
      <c r="V130" s="402">
        <f t="shared" si="47"/>
        <v>70.212765957446805</v>
      </c>
      <c r="W130" s="292">
        <f t="shared" si="52"/>
        <v>10434</v>
      </c>
      <c r="X130" s="323">
        <f t="shared" si="48"/>
        <v>100</v>
      </c>
      <c r="Y130" s="359"/>
      <c r="Z130" s="361"/>
    </row>
    <row r="131" spans="1:26" s="362" customFormat="1" ht="30.75" hidden="1" customHeight="1">
      <c r="A131" s="391" t="s">
        <v>20</v>
      </c>
      <c r="B131" s="313" t="s">
        <v>379</v>
      </c>
      <c r="C131" s="429"/>
      <c r="D131" s="429"/>
      <c r="E131" s="429"/>
      <c r="F131" s="429"/>
      <c r="G131" s="359"/>
      <c r="H131" s="359"/>
      <c r="I131" s="308"/>
      <c r="J131" s="292">
        <f>SUM(J132:J135)</f>
        <v>30500</v>
      </c>
      <c r="K131" s="292">
        <f t="shared" ref="K131:W131" si="53">SUM(K132:K135)</f>
        <v>25841</v>
      </c>
      <c r="L131" s="292">
        <f t="shared" si="53"/>
        <v>0</v>
      </c>
      <c r="M131" s="292">
        <f t="shared" si="53"/>
        <v>0</v>
      </c>
      <c r="N131" s="292">
        <f t="shared" si="53"/>
        <v>0</v>
      </c>
      <c r="O131" s="292">
        <f t="shared" si="53"/>
        <v>0</v>
      </c>
      <c r="P131" s="292" t="e">
        <f t="shared" si="53"/>
        <v>#REF!</v>
      </c>
      <c r="Q131" s="292" t="e">
        <f t="shared" si="53"/>
        <v>#REF!</v>
      </c>
      <c r="R131" s="292">
        <f t="shared" si="53"/>
        <v>28564</v>
      </c>
      <c r="S131" s="292">
        <f t="shared" si="53"/>
        <v>23905</v>
      </c>
      <c r="T131" s="292">
        <f t="shared" si="53"/>
        <v>10434</v>
      </c>
      <c r="U131" s="292">
        <f t="shared" si="53"/>
        <v>7326</v>
      </c>
      <c r="V131" s="402">
        <f t="shared" si="47"/>
        <v>70.212765957446805</v>
      </c>
      <c r="W131" s="292">
        <f t="shared" si="53"/>
        <v>10434</v>
      </c>
      <c r="X131" s="323">
        <f t="shared" si="48"/>
        <v>100</v>
      </c>
      <c r="Y131" s="359"/>
      <c r="Z131" s="361"/>
    </row>
    <row r="132" spans="1:26" s="361" customFormat="1" ht="42" hidden="1" customHeight="1">
      <c r="A132" s="438" t="s">
        <v>36</v>
      </c>
      <c r="B132" s="439" t="s">
        <v>634</v>
      </c>
      <c r="C132" s="440"/>
      <c r="D132" s="440"/>
      <c r="E132" s="379" t="s">
        <v>613</v>
      </c>
      <c r="F132" s="440"/>
      <c r="G132" s="270" t="s">
        <v>635</v>
      </c>
      <c r="H132" s="270" t="s">
        <v>550</v>
      </c>
      <c r="I132" s="368" t="s">
        <v>636</v>
      </c>
      <c r="J132" s="331">
        <f>K132</f>
        <v>6500</v>
      </c>
      <c r="K132" s="331">
        <v>6500</v>
      </c>
      <c r="L132" s="358"/>
      <c r="M132" s="358"/>
      <c r="N132" s="358"/>
      <c r="O132" s="358"/>
      <c r="P132" s="358"/>
      <c r="Q132" s="358"/>
      <c r="R132" s="331">
        <f>S132</f>
        <v>4564</v>
      </c>
      <c r="S132" s="331">
        <v>4564</v>
      </c>
      <c r="T132" s="290">
        <v>2900</v>
      </c>
      <c r="U132" s="290">
        <v>2781</v>
      </c>
      <c r="V132" s="372">
        <f t="shared" si="47"/>
        <v>95.896551724137936</v>
      </c>
      <c r="W132" s="290">
        <f>+T132</f>
        <v>2900</v>
      </c>
      <c r="X132" s="323">
        <f t="shared" si="48"/>
        <v>100</v>
      </c>
      <c r="Y132" s="270" t="s">
        <v>547</v>
      </c>
      <c r="Z132" s="361">
        <f>T132</f>
        <v>2900</v>
      </c>
    </row>
    <row r="133" spans="1:26" s="280" customFormat="1" ht="39.200000000000003" hidden="1" customHeight="1">
      <c r="A133" s="412">
        <v>2</v>
      </c>
      <c r="B133" s="414" t="s">
        <v>637</v>
      </c>
      <c r="C133" s="430"/>
      <c r="D133" s="430"/>
      <c r="E133" s="379" t="s">
        <v>613</v>
      </c>
      <c r="F133" s="430"/>
      <c r="G133" s="270" t="s">
        <v>638</v>
      </c>
      <c r="H133" s="270" t="s">
        <v>639</v>
      </c>
      <c r="I133" s="368" t="s">
        <v>640</v>
      </c>
      <c r="J133" s="290">
        <f>+K133</f>
        <v>8000</v>
      </c>
      <c r="K133" s="290">
        <v>8000</v>
      </c>
      <c r="L133" s="290"/>
      <c r="M133" s="290"/>
      <c r="N133" s="290"/>
      <c r="O133" s="290"/>
      <c r="P133" s="290" t="e">
        <f>L133+#REF!</f>
        <v>#REF!</v>
      </c>
      <c r="Q133" s="290" t="e">
        <f>M133+#REF!</f>
        <v>#REF!</v>
      </c>
      <c r="R133" s="290">
        <v>8000</v>
      </c>
      <c r="S133" s="290">
        <v>8000</v>
      </c>
      <c r="T133" s="290">
        <v>3034</v>
      </c>
      <c r="U133" s="290">
        <v>3034</v>
      </c>
      <c r="V133" s="372">
        <f t="shared" si="47"/>
        <v>100</v>
      </c>
      <c r="W133" s="290">
        <f>+T133</f>
        <v>3034</v>
      </c>
      <c r="X133" s="323">
        <f t="shared" si="48"/>
        <v>100</v>
      </c>
      <c r="Y133" s="270" t="s">
        <v>547</v>
      </c>
      <c r="Z133" s="339">
        <f>T133</f>
        <v>3034</v>
      </c>
    </row>
    <row r="134" spans="1:26" s="369" customFormat="1" ht="42.95" hidden="1" customHeight="1">
      <c r="A134" s="441" t="s">
        <v>281</v>
      </c>
      <c r="B134" s="442" t="s">
        <v>641</v>
      </c>
      <c r="C134" s="430" t="s">
        <v>612</v>
      </c>
      <c r="D134" s="430"/>
      <c r="E134" s="379" t="s">
        <v>613</v>
      </c>
      <c r="F134" s="430"/>
      <c r="G134" s="270" t="s">
        <v>642</v>
      </c>
      <c r="H134" s="270"/>
      <c r="I134" s="368" t="s">
        <v>643</v>
      </c>
      <c r="J134" s="290">
        <v>11000</v>
      </c>
      <c r="K134" s="290">
        <v>6341</v>
      </c>
      <c r="L134" s="290"/>
      <c r="M134" s="290"/>
      <c r="N134" s="290"/>
      <c r="O134" s="290"/>
      <c r="P134" s="290" t="e">
        <f>L134+#REF!</f>
        <v>#REF!</v>
      </c>
      <c r="Q134" s="290" t="e">
        <f>M134+#REF!</f>
        <v>#REF!</v>
      </c>
      <c r="R134" s="348">
        <v>11000</v>
      </c>
      <c r="S134" s="348">
        <v>6341</v>
      </c>
      <c r="T134" s="290">
        <v>3000</v>
      </c>
      <c r="U134" s="290">
        <v>11</v>
      </c>
      <c r="V134" s="372">
        <f t="shared" si="47"/>
        <v>0.36666666666666664</v>
      </c>
      <c r="W134" s="290">
        <f>+T134</f>
        <v>3000</v>
      </c>
      <c r="X134" s="323">
        <f t="shared" si="48"/>
        <v>100</v>
      </c>
      <c r="Y134" s="270" t="s">
        <v>547</v>
      </c>
      <c r="Z134" s="274"/>
    </row>
    <row r="135" spans="1:26" s="369" customFormat="1" ht="38.1" hidden="1" customHeight="1">
      <c r="A135" s="412">
        <v>4</v>
      </c>
      <c r="B135" s="414" t="s">
        <v>644</v>
      </c>
      <c r="C135" s="430" t="s">
        <v>612</v>
      </c>
      <c r="D135" s="430"/>
      <c r="E135" s="379" t="s">
        <v>613</v>
      </c>
      <c r="F135" s="430"/>
      <c r="G135" s="270"/>
      <c r="H135" s="270"/>
      <c r="I135" s="368" t="s">
        <v>645</v>
      </c>
      <c r="J135" s="290">
        <f>+K135</f>
        <v>5000</v>
      </c>
      <c r="K135" s="290">
        <v>5000</v>
      </c>
      <c r="L135" s="290"/>
      <c r="M135" s="290"/>
      <c r="N135" s="290"/>
      <c r="O135" s="290"/>
      <c r="P135" s="290" t="e">
        <f>L135+#REF!</f>
        <v>#REF!</v>
      </c>
      <c r="Q135" s="290" t="e">
        <f>M135+#REF!</f>
        <v>#REF!</v>
      </c>
      <c r="R135" s="290">
        <v>5000</v>
      </c>
      <c r="S135" s="290">
        <v>5000</v>
      </c>
      <c r="T135" s="290">
        <v>1500</v>
      </c>
      <c r="U135" s="290">
        <v>1500</v>
      </c>
      <c r="V135" s="372">
        <f t="shared" si="47"/>
        <v>100</v>
      </c>
      <c r="W135" s="290">
        <f>+T135</f>
        <v>1500</v>
      </c>
      <c r="X135" s="323">
        <f t="shared" si="48"/>
        <v>100</v>
      </c>
      <c r="Y135" s="270" t="s">
        <v>547</v>
      </c>
      <c r="Z135" s="274">
        <f>T135</f>
        <v>1500</v>
      </c>
    </row>
    <row r="136" spans="1:26" s="369" customFormat="1" ht="34.5" hidden="1" customHeight="1">
      <c r="A136" s="441" t="s">
        <v>646</v>
      </c>
      <c r="B136" s="376" t="s">
        <v>647</v>
      </c>
      <c r="C136" s="430" t="s">
        <v>612</v>
      </c>
      <c r="D136" s="430"/>
      <c r="E136" s="379" t="s">
        <v>613</v>
      </c>
      <c r="F136" s="430"/>
      <c r="G136" s="270"/>
      <c r="H136" s="270"/>
      <c r="I136" s="289"/>
      <c r="J136" s="290"/>
      <c r="K136" s="290"/>
      <c r="L136" s="290"/>
      <c r="M136" s="290"/>
      <c r="N136" s="290"/>
      <c r="O136" s="290"/>
      <c r="P136" s="290" t="e">
        <f>L136+#REF!</f>
        <v>#REF!</v>
      </c>
      <c r="Q136" s="290" t="e">
        <f>M136+#REF!</f>
        <v>#REF!</v>
      </c>
      <c r="R136" s="290">
        <v>3000</v>
      </c>
      <c r="S136" s="290">
        <v>3000</v>
      </c>
      <c r="T136" s="290"/>
      <c r="U136" s="290"/>
      <c r="V136" s="290"/>
      <c r="W136" s="290"/>
      <c r="X136" s="323" t="e">
        <f t="shared" si="48"/>
        <v>#DIV/0!</v>
      </c>
      <c r="Y136" s="270" t="s">
        <v>547</v>
      </c>
      <c r="Z136" s="339"/>
    </row>
    <row r="137" spans="1:26" s="361" customFormat="1" ht="31.7" hidden="1" customHeight="1">
      <c r="A137" s="314"/>
      <c r="B137" s="311" t="s">
        <v>503</v>
      </c>
      <c r="C137" s="359"/>
      <c r="D137" s="359"/>
      <c r="E137" s="359"/>
      <c r="F137" s="359"/>
      <c r="G137" s="312"/>
      <c r="H137" s="359"/>
      <c r="I137" s="360"/>
      <c r="J137" s="292"/>
      <c r="K137" s="292"/>
      <c r="L137" s="292"/>
      <c r="M137" s="292"/>
      <c r="N137" s="292"/>
      <c r="O137" s="292"/>
      <c r="P137" s="290"/>
      <c r="Q137" s="290"/>
      <c r="R137" s="292"/>
      <c r="S137" s="292"/>
      <c r="T137" s="292">
        <v>28851</v>
      </c>
      <c r="U137" s="292"/>
      <c r="V137" s="292"/>
      <c r="W137" s="292"/>
      <c r="X137" s="323">
        <f t="shared" si="48"/>
        <v>0</v>
      </c>
      <c r="Y137" s="347"/>
    </row>
    <row r="138" spans="1:26" s="344" customFormat="1" ht="33.950000000000003" hidden="1" customHeight="1">
      <c r="A138" s="351" t="s">
        <v>122</v>
      </c>
      <c r="B138" s="352" t="s">
        <v>648</v>
      </c>
      <c r="C138" s="306"/>
      <c r="D138" s="306"/>
      <c r="E138" s="306"/>
      <c r="F138" s="306"/>
      <c r="G138" s="312"/>
      <c r="H138" s="306"/>
      <c r="I138" s="308"/>
      <c r="J138" s="292">
        <f t="shared" ref="J138:W138" si="54">J139+J142+J146+J152</f>
        <v>198051</v>
      </c>
      <c r="K138" s="292">
        <f t="shared" si="54"/>
        <v>96322</v>
      </c>
      <c r="L138" s="292">
        <f t="shared" si="54"/>
        <v>36388</v>
      </c>
      <c r="M138" s="292">
        <f t="shared" si="54"/>
        <v>3542</v>
      </c>
      <c r="N138" s="292">
        <f t="shared" si="54"/>
        <v>36388</v>
      </c>
      <c r="O138" s="292">
        <f t="shared" si="54"/>
        <v>58184</v>
      </c>
      <c r="P138" s="292" t="e">
        <f t="shared" si="54"/>
        <v>#REF!</v>
      </c>
      <c r="Q138" s="292" t="e">
        <f t="shared" si="54"/>
        <v>#REF!</v>
      </c>
      <c r="R138" s="292">
        <f t="shared" si="54"/>
        <v>149842</v>
      </c>
      <c r="S138" s="292">
        <f t="shared" si="54"/>
        <v>89342</v>
      </c>
      <c r="T138" s="292" t="e">
        <f t="shared" si="54"/>
        <v>#REF!</v>
      </c>
      <c r="U138" s="292">
        <f t="shared" si="54"/>
        <v>12461</v>
      </c>
      <c r="V138" s="323" t="e">
        <f t="shared" ref="V138:V153" si="55">+U138/T138*100</f>
        <v>#REF!</v>
      </c>
      <c r="W138" s="292" t="e">
        <f t="shared" si="54"/>
        <v>#REF!</v>
      </c>
      <c r="X138" s="323" t="e">
        <f t="shared" si="48"/>
        <v>#REF!</v>
      </c>
      <c r="Y138" s="373"/>
      <c r="Z138" s="309"/>
    </row>
    <row r="139" spans="1:26" s="344" customFormat="1" ht="37.15" hidden="1" customHeight="1">
      <c r="A139" s="304" t="s">
        <v>13</v>
      </c>
      <c r="B139" s="355" t="s">
        <v>505</v>
      </c>
      <c r="C139" s="351"/>
      <c r="D139" s="351"/>
      <c r="E139" s="351"/>
      <c r="F139" s="351"/>
      <c r="G139" s="306"/>
      <c r="H139" s="306"/>
      <c r="I139" s="308"/>
      <c r="J139" s="292">
        <f>+J140</f>
        <v>87000</v>
      </c>
      <c r="K139" s="292">
        <f t="shared" ref="K139:W139" si="56">+K140</f>
        <v>23480</v>
      </c>
      <c r="L139" s="292">
        <f t="shared" si="56"/>
        <v>36388</v>
      </c>
      <c r="M139" s="292">
        <f t="shared" si="56"/>
        <v>3542</v>
      </c>
      <c r="N139" s="292">
        <f t="shared" si="56"/>
        <v>36388</v>
      </c>
      <c r="O139" s="292">
        <f t="shared" si="56"/>
        <v>11000</v>
      </c>
      <c r="P139" s="292" t="e">
        <f t="shared" si="56"/>
        <v>#REF!</v>
      </c>
      <c r="Q139" s="292" t="e">
        <f t="shared" si="56"/>
        <v>#REF!</v>
      </c>
      <c r="R139" s="292">
        <f t="shared" si="56"/>
        <v>47000</v>
      </c>
      <c r="S139" s="292">
        <f t="shared" si="56"/>
        <v>19000</v>
      </c>
      <c r="T139" s="292" t="e">
        <f t="shared" si="56"/>
        <v>#REF!</v>
      </c>
      <c r="U139" s="292">
        <f t="shared" si="56"/>
        <v>1384</v>
      </c>
      <c r="V139" s="323" t="e">
        <f t="shared" si="55"/>
        <v>#REF!</v>
      </c>
      <c r="W139" s="292" t="e">
        <f t="shared" si="56"/>
        <v>#REF!</v>
      </c>
      <c r="X139" s="323" t="e">
        <f t="shared" si="48"/>
        <v>#REF!</v>
      </c>
      <c r="Y139" s="373"/>
      <c r="Z139" s="309"/>
    </row>
    <row r="140" spans="1:26" s="344" customFormat="1" ht="30.95" hidden="1" customHeight="1">
      <c r="A140" s="391" t="s">
        <v>20</v>
      </c>
      <c r="B140" s="313" t="s">
        <v>272</v>
      </c>
      <c r="C140" s="351"/>
      <c r="D140" s="351"/>
      <c r="E140" s="351"/>
      <c r="F140" s="351"/>
      <c r="G140" s="306"/>
      <c r="H140" s="306"/>
      <c r="I140" s="308"/>
      <c r="J140" s="292">
        <f>J141</f>
        <v>87000</v>
      </c>
      <c r="K140" s="292">
        <f t="shared" ref="K140:S140" si="57">K141</f>
        <v>23480</v>
      </c>
      <c r="L140" s="292">
        <f t="shared" si="57"/>
        <v>36388</v>
      </c>
      <c r="M140" s="292">
        <f t="shared" si="57"/>
        <v>3542</v>
      </c>
      <c r="N140" s="292">
        <f t="shared" si="57"/>
        <v>36388</v>
      </c>
      <c r="O140" s="292">
        <f t="shared" si="57"/>
        <v>11000</v>
      </c>
      <c r="P140" s="292" t="e">
        <f t="shared" si="57"/>
        <v>#REF!</v>
      </c>
      <c r="Q140" s="292" t="e">
        <f t="shared" si="57"/>
        <v>#REF!</v>
      </c>
      <c r="R140" s="292">
        <f t="shared" si="57"/>
        <v>47000</v>
      </c>
      <c r="S140" s="292">
        <f t="shared" si="57"/>
        <v>19000</v>
      </c>
      <c r="T140" s="292" t="e">
        <f>T141</f>
        <v>#REF!</v>
      </c>
      <c r="U140" s="292">
        <f t="shared" ref="U140:W140" si="58">U141</f>
        <v>1384</v>
      </c>
      <c r="V140" s="402" t="e">
        <f t="shared" si="55"/>
        <v>#REF!</v>
      </c>
      <c r="W140" s="292" t="e">
        <f t="shared" si="58"/>
        <v>#REF!</v>
      </c>
      <c r="X140" s="323" t="e">
        <f t="shared" si="48"/>
        <v>#REF!</v>
      </c>
      <c r="Y140" s="373"/>
      <c r="Z140" s="309"/>
    </row>
    <row r="141" spans="1:26" s="369" customFormat="1" ht="38.450000000000003" hidden="1" customHeight="1">
      <c r="A141" s="392" t="s">
        <v>36</v>
      </c>
      <c r="B141" s="393" t="s">
        <v>649</v>
      </c>
      <c r="C141" s="412" t="s">
        <v>650</v>
      </c>
      <c r="D141" s="412"/>
      <c r="E141" s="379" t="s">
        <v>651</v>
      </c>
      <c r="F141" s="412"/>
      <c r="G141" s="270"/>
      <c r="H141" s="270"/>
      <c r="I141" s="340" t="s">
        <v>652</v>
      </c>
      <c r="J141" s="290">
        <v>87000</v>
      </c>
      <c r="K141" s="290">
        <v>23480</v>
      </c>
      <c r="L141" s="290">
        <v>36388</v>
      </c>
      <c r="M141" s="290">
        <v>3542</v>
      </c>
      <c r="N141" s="290">
        <v>36388</v>
      </c>
      <c r="O141" s="290">
        <v>11000</v>
      </c>
      <c r="P141" s="290" t="e">
        <f>L141+#REF!</f>
        <v>#REF!</v>
      </c>
      <c r="Q141" s="290" t="e">
        <f>M141+#REF!</f>
        <v>#REF!</v>
      </c>
      <c r="R141" s="290">
        <v>47000</v>
      </c>
      <c r="S141" s="290">
        <v>19000</v>
      </c>
      <c r="T141" s="290" t="e">
        <f>S141-#REF!</f>
        <v>#REF!</v>
      </c>
      <c r="U141" s="290">
        <v>1384</v>
      </c>
      <c r="V141" s="372" t="e">
        <f t="shared" si="55"/>
        <v>#REF!</v>
      </c>
      <c r="W141" s="290" t="e">
        <f>+T141</f>
        <v>#REF!</v>
      </c>
      <c r="X141" s="323" t="e">
        <f t="shared" si="48"/>
        <v>#REF!</v>
      </c>
      <c r="Y141" s="368" t="s">
        <v>513</v>
      </c>
      <c r="Z141" s="274"/>
    </row>
    <row r="142" spans="1:26" s="344" customFormat="1" ht="30.95" hidden="1" customHeight="1">
      <c r="A142" s="304" t="s">
        <v>15</v>
      </c>
      <c r="B142" s="311" t="s">
        <v>653</v>
      </c>
      <c r="C142" s="351"/>
      <c r="D142" s="351"/>
      <c r="E142" s="351"/>
      <c r="F142" s="351"/>
      <c r="G142" s="306"/>
      <c r="H142" s="306"/>
      <c r="I142" s="308"/>
      <c r="J142" s="292">
        <f>J143</f>
        <v>12800</v>
      </c>
      <c r="K142" s="292">
        <f t="shared" ref="K142:W142" si="59">K143</f>
        <v>12800</v>
      </c>
      <c r="L142" s="292">
        <f t="shared" si="59"/>
        <v>0</v>
      </c>
      <c r="M142" s="292">
        <f t="shared" si="59"/>
        <v>0</v>
      </c>
      <c r="N142" s="292">
        <f t="shared" si="59"/>
        <v>0</v>
      </c>
      <c r="O142" s="292">
        <f t="shared" si="59"/>
        <v>0</v>
      </c>
      <c r="P142" s="292" t="e">
        <f t="shared" si="59"/>
        <v>#REF!</v>
      </c>
      <c r="Q142" s="292" t="e">
        <f t="shared" si="59"/>
        <v>#REF!</v>
      </c>
      <c r="R142" s="292">
        <f t="shared" si="59"/>
        <v>12800</v>
      </c>
      <c r="S142" s="292">
        <f t="shared" si="59"/>
        <v>12800</v>
      </c>
      <c r="T142" s="292" t="e">
        <f t="shared" si="59"/>
        <v>#REF!</v>
      </c>
      <c r="U142" s="292">
        <f t="shared" si="59"/>
        <v>3902</v>
      </c>
      <c r="V142" s="323" t="e">
        <f t="shared" si="55"/>
        <v>#REF!</v>
      </c>
      <c r="W142" s="292" t="e">
        <f t="shared" si="59"/>
        <v>#REF!</v>
      </c>
      <c r="X142" s="323" t="e">
        <f t="shared" si="48"/>
        <v>#REF!</v>
      </c>
      <c r="Y142" s="373"/>
      <c r="Z142" s="309"/>
    </row>
    <row r="143" spans="1:26" s="362" customFormat="1" ht="24.75" hidden="1" customHeight="1">
      <c r="A143" s="391" t="s">
        <v>21</v>
      </c>
      <c r="B143" s="313" t="s">
        <v>379</v>
      </c>
      <c r="C143" s="359"/>
      <c r="D143" s="359"/>
      <c r="E143" s="359"/>
      <c r="F143" s="359"/>
      <c r="G143" s="359"/>
      <c r="H143" s="359"/>
      <c r="I143" s="360"/>
      <c r="J143" s="401">
        <f t="shared" ref="J143:T143" si="60">SUM(J144:J145)</f>
        <v>12800</v>
      </c>
      <c r="K143" s="401">
        <f t="shared" si="60"/>
        <v>12800</v>
      </c>
      <c r="L143" s="401">
        <f t="shared" si="60"/>
        <v>0</v>
      </c>
      <c r="M143" s="401">
        <f t="shared" si="60"/>
        <v>0</v>
      </c>
      <c r="N143" s="401">
        <f t="shared" si="60"/>
        <v>0</v>
      </c>
      <c r="O143" s="401">
        <f t="shared" si="60"/>
        <v>0</v>
      </c>
      <c r="P143" s="401" t="e">
        <f t="shared" si="60"/>
        <v>#REF!</v>
      </c>
      <c r="Q143" s="401" t="e">
        <f t="shared" si="60"/>
        <v>#REF!</v>
      </c>
      <c r="R143" s="401">
        <f t="shared" si="60"/>
        <v>12800</v>
      </c>
      <c r="S143" s="401">
        <f t="shared" si="60"/>
        <v>12800</v>
      </c>
      <c r="T143" s="401" t="e">
        <f t="shared" si="60"/>
        <v>#REF!</v>
      </c>
      <c r="U143" s="401">
        <f t="shared" ref="U143:W143" si="61">SUM(U144:U145)</f>
        <v>3902</v>
      </c>
      <c r="V143" s="402" t="e">
        <f t="shared" si="55"/>
        <v>#REF!</v>
      </c>
      <c r="W143" s="401" t="e">
        <f t="shared" si="61"/>
        <v>#REF!</v>
      </c>
      <c r="X143" s="323" t="e">
        <f t="shared" si="48"/>
        <v>#REF!</v>
      </c>
      <c r="Y143" s="377"/>
      <c r="Z143" s="361"/>
    </row>
    <row r="144" spans="1:26" s="280" customFormat="1" ht="38.1" hidden="1" customHeight="1">
      <c r="A144" s="267">
        <v>1</v>
      </c>
      <c r="B144" s="376" t="s">
        <v>654</v>
      </c>
      <c r="C144" s="412" t="s">
        <v>650</v>
      </c>
      <c r="D144" s="412"/>
      <c r="E144" s="379" t="s">
        <v>651</v>
      </c>
      <c r="F144" s="412"/>
      <c r="G144" s="377"/>
      <c r="H144" s="270" t="s">
        <v>575</v>
      </c>
      <c r="I144" s="340" t="s">
        <v>655</v>
      </c>
      <c r="J144" s="348">
        <v>4800</v>
      </c>
      <c r="K144" s="348">
        <v>4800</v>
      </c>
      <c r="L144" s="290"/>
      <c r="M144" s="290"/>
      <c r="N144" s="290"/>
      <c r="O144" s="290"/>
      <c r="P144" s="290" t="e">
        <f>L144+#REF!</f>
        <v>#REF!</v>
      </c>
      <c r="Q144" s="290" t="e">
        <f>M144+#REF!</f>
        <v>#REF!</v>
      </c>
      <c r="R144" s="290">
        <f>S144</f>
        <v>4800</v>
      </c>
      <c r="S144" s="290">
        <v>4800</v>
      </c>
      <c r="T144" s="290">
        <v>500</v>
      </c>
      <c r="U144" s="290">
        <v>319</v>
      </c>
      <c r="V144" s="372">
        <f t="shared" si="55"/>
        <v>63.800000000000004</v>
      </c>
      <c r="W144" s="290">
        <f>+T144</f>
        <v>500</v>
      </c>
      <c r="X144" s="323">
        <f t="shared" si="48"/>
        <v>100</v>
      </c>
      <c r="Y144" s="270"/>
      <c r="Z144" s="339">
        <f>T144</f>
        <v>500</v>
      </c>
    </row>
    <row r="145" spans="1:26" s="280" customFormat="1" ht="47.45" hidden="1" customHeight="1">
      <c r="A145" s="267">
        <v>2</v>
      </c>
      <c r="B145" s="376" t="s">
        <v>656</v>
      </c>
      <c r="C145" s="412" t="s">
        <v>650</v>
      </c>
      <c r="D145" s="412"/>
      <c r="E145" s="379" t="s">
        <v>651</v>
      </c>
      <c r="F145" s="412"/>
      <c r="G145" s="377"/>
      <c r="H145" s="270" t="s">
        <v>657</v>
      </c>
      <c r="I145" s="289" t="s">
        <v>658</v>
      </c>
      <c r="J145" s="290">
        <v>8000</v>
      </c>
      <c r="K145" s="290">
        <v>8000</v>
      </c>
      <c r="L145" s="290"/>
      <c r="M145" s="290"/>
      <c r="N145" s="290"/>
      <c r="O145" s="290"/>
      <c r="P145" s="290" t="e">
        <f>L145+#REF!</f>
        <v>#REF!</v>
      </c>
      <c r="Q145" s="290" t="e">
        <f>M145+#REF!</f>
        <v>#REF!</v>
      </c>
      <c r="R145" s="290">
        <f>S145</f>
        <v>8000</v>
      </c>
      <c r="S145" s="290">
        <v>8000</v>
      </c>
      <c r="T145" s="290" t="e">
        <f>S145-#REF!</f>
        <v>#REF!</v>
      </c>
      <c r="U145" s="290">
        <v>3583</v>
      </c>
      <c r="V145" s="372" t="e">
        <f t="shared" si="55"/>
        <v>#REF!</v>
      </c>
      <c r="W145" s="290" t="e">
        <f>+T145</f>
        <v>#REF!</v>
      </c>
      <c r="X145" s="323" t="e">
        <f t="shared" si="48"/>
        <v>#REF!</v>
      </c>
      <c r="Y145" s="270"/>
      <c r="Z145" s="339"/>
    </row>
    <row r="146" spans="1:26" s="309" customFormat="1" ht="33.75" hidden="1" customHeight="1">
      <c r="A146" s="433" t="s">
        <v>271</v>
      </c>
      <c r="B146" s="355" t="s">
        <v>659</v>
      </c>
      <c r="C146" s="434"/>
      <c r="D146" s="434"/>
      <c r="E146" s="434"/>
      <c r="F146" s="434"/>
      <c r="G146" s="434"/>
      <c r="H146" s="434"/>
      <c r="I146" s="357"/>
      <c r="J146" s="435">
        <f>J147</f>
        <v>87034</v>
      </c>
      <c r="K146" s="435">
        <f t="shared" ref="K146:W146" si="62">K147</f>
        <v>48825</v>
      </c>
      <c r="L146" s="435">
        <f t="shared" si="62"/>
        <v>0</v>
      </c>
      <c r="M146" s="435">
        <f t="shared" si="62"/>
        <v>0</v>
      </c>
      <c r="N146" s="435">
        <f t="shared" si="62"/>
        <v>0</v>
      </c>
      <c r="O146" s="435">
        <f t="shared" si="62"/>
        <v>47184</v>
      </c>
      <c r="P146" s="435" t="e">
        <f t="shared" si="62"/>
        <v>#REF!</v>
      </c>
      <c r="Q146" s="435" t="e">
        <f t="shared" si="62"/>
        <v>#REF!</v>
      </c>
      <c r="R146" s="435">
        <f t="shared" si="62"/>
        <v>78825</v>
      </c>
      <c r="S146" s="435">
        <f t="shared" si="62"/>
        <v>46325</v>
      </c>
      <c r="T146" s="319">
        <f t="shared" si="62"/>
        <v>19250</v>
      </c>
      <c r="U146" s="319">
        <f t="shared" si="62"/>
        <v>7175</v>
      </c>
      <c r="V146" s="323">
        <f t="shared" si="55"/>
        <v>37.272727272727273</v>
      </c>
      <c r="W146" s="319">
        <f t="shared" si="62"/>
        <v>19250</v>
      </c>
      <c r="X146" s="323">
        <f t="shared" si="48"/>
        <v>100</v>
      </c>
      <c r="Y146" s="347"/>
    </row>
    <row r="147" spans="1:26" s="361" customFormat="1" ht="33.75" hidden="1" customHeight="1">
      <c r="A147" s="391" t="s">
        <v>20</v>
      </c>
      <c r="B147" s="313" t="s">
        <v>379</v>
      </c>
      <c r="C147" s="436"/>
      <c r="D147" s="436"/>
      <c r="E147" s="436"/>
      <c r="F147" s="436"/>
      <c r="G147" s="436"/>
      <c r="H147" s="436"/>
      <c r="I147" s="360"/>
      <c r="J147" s="420">
        <f>SUM(J148:J151)</f>
        <v>87034</v>
      </c>
      <c r="K147" s="420">
        <f t="shared" ref="K147:S147" si="63">SUM(K148:K151)</f>
        <v>48825</v>
      </c>
      <c r="L147" s="420">
        <f t="shared" si="63"/>
        <v>0</v>
      </c>
      <c r="M147" s="420">
        <f t="shared" si="63"/>
        <v>0</v>
      </c>
      <c r="N147" s="420">
        <f t="shared" si="63"/>
        <v>0</v>
      </c>
      <c r="O147" s="420">
        <f t="shared" si="63"/>
        <v>47184</v>
      </c>
      <c r="P147" s="420" t="e">
        <f t="shared" si="63"/>
        <v>#REF!</v>
      </c>
      <c r="Q147" s="420" t="e">
        <f t="shared" si="63"/>
        <v>#REF!</v>
      </c>
      <c r="R147" s="420">
        <f t="shared" si="63"/>
        <v>78825</v>
      </c>
      <c r="S147" s="420">
        <f t="shared" si="63"/>
        <v>46325</v>
      </c>
      <c r="T147" s="420">
        <f>SUM(T148:T151)</f>
        <v>19250</v>
      </c>
      <c r="U147" s="420">
        <f t="shared" ref="U147:W147" si="64">SUM(U148:U151)</f>
        <v>7175</v>
      </c>
      <c r="V147" s="323">
        <f t="shared" si="55"/>
        <v>37.272727272727273</v>
      </c>
      <c r="W147" s="420">
        <f t="shared" si="64"/>
        <v>19250</v>
      </c>
      <c r="X147" s="323">
        <f t="shared" si="48"/>
        <v>100</v>
      </c>
      <c r="Y147" s="359"/>
    </row>
    <row r="148" spans="1:26" s="369" customFormat="1" ht="60" hidden="1">
      <c r="A148" s="267">
        <v>1</v>
      </c>
      <c r="B148" s="443" t="s">
        <v>297</v>
      </c>
      <c r="C148" s="379" t="s">
        <v>660</v>
      </c>
      <c r="D148" s="379"/>
      <c r="E148" s="379" t="s">
        <v>651</v>
      </c>
      <c r="F148" s="379"/>
      <c r="G148" s="379" t="s">
        <v>661</v>
      </c>
      <c r="H148" s="379" t="s">
        <v>534</v>
      </c>
      <c r="I148" s="379" t="s">
        <v>298</v>
      </c>
      <c r="J148" s="444">
        <v>47184</v>
      </c>
      <c r="K148" s="445">
        <v>8975</v>
      </c>
      <c r="L148" s="290"/>
      <c r="M148" s="290"/>
      <c r="N148" s="290"/>
      <c r="O148" s="290">
        <f>J148</f>
        <v>47184</v>
      </c>
      <c r="P148" s="290" t="e">
        <f>L148+#REF!</f>
        <v>#REF!</v>
      </c>
      <c r="Q148" s="290" t="e">
        <f>M148+#REF!</f>
        <v>#REF!</v>
      </c>
      <c r="R148" s="408">
        <f>S148+32500</f>
        <v>41475</v>
      </c>
      <c r="S148" s="290">
        <v>8975</v>
      </c>
      <c r="T148" s="290">
        <v>2500</v>
      </c>
      <c r="U148" s="290"/>
      <c r="V148" s="372">
        <f t="shared" si="55"/>
        <v>0</v>
      </c>
      <c r="W148" s="290">
        <f>+T148</f>
        <v>2500</v>
      </c>
      <c r="X148" s="323">
        <f t="shared" si="48"/>
        <v>100</v>
      </c>
      <c r="Y148" s="379" t="s">
        <v>662</v>
      </c>
      <c r="Z148" s="274"/>
    </row>
    <row r="149" spans="1:26" s="280" customFormat="1" ht="39.950000000000003" hidden="1" customHeight="1">
      <c r="A149" s="267">
        <v>2</v>
      </c>
      <c r="B149" s="393" t="s">
        <v>663</v>
      </c>
      <c r="C149" s="412" t="s">
        <v>650</v>
      </c>
      <c r="D149" s="412"/>
      <c r="E149" s="379" t="s">
        <v>651</v>
      </c>
      <c r="F149" s="412"/>
      <c r="G149" s="377"/>
      <c r="H149" s="270" t="s">
        <v>550</v>
      </c>
      <c r="I149" s="430" t="s">
        <v>664</v>
      </c>
      <c r="J149" s="290">
        <v>9500</v>
      </c>
      <c r="K149" s="290">
        <v>9500</v>
      </c>
      <c r="L149" s="290"/>
      <c r="M149" s="290"/>
      <c r="N149" s="290"/>
      <c r="O149" s="290"/>
      <c r="P149" s="290" t="e">
        <f>L149+#REF!</f>
        <v>#REF!</v>
      </c>
      <c r="Q149" s="290" t="e">
        <f>M149+#REF!</f>
        <v>#REF!</v>
      </c>
      <c r="R149" s="290">
        <f>S149</f>
        <v>9500</v>
      </c>
      <c r="S149" s="290">
        <v>9500</v>
      </c>
      <c r="T149" s="290">
        <v>3000</v>
      </c>
      <c r="U149" s="290">
        <v>3000</v>
      </c>
      <c r="V149" s="372">
        <f t="shared" si="55"/>
        <v>100</v>
      </c>
      <c r="W149" s="290">
        <f>+T149</f>
        <v>3000</v>
      </c>
      <c r="X149" s="323">
        <f t="shared" si="48"/>
        <v>100</v>
      </c>
      <c r="Y149" s="430"/>
      <c r="Z149" s="339"/>
    </row>
    <row r="150" spans="1:26" s="280" customFormat="1" ht="43.5" hidden="1" customHeight="1">
      <c r="A150" s="267">
        <v>3</v>
      </c>
      <c r="B150" s="394" t="s">
        <v>665</v>
      </c>
      <c r="C150" s="412" t="s">
        <v>650</v>
      </c>
      <c r="D150" s="412"/>
      <c r="E150" s="379" t="s">
        <v>651</v>
      </c>
      <c r="F150" s="412"/>
      <c r="G150" s="377"/>
      <c r="H150" s="270" t="s">
        <v>657</v>
      </c>
      <c r="I150" s="430" t="s">
        <v>666</v>
      </c>
      <c r="J150" s="446">
        <v>5350</v>
      </c>
      <c r="K150" s="446">
        <v>5350</v>
      </c>
      <c r="L150" s="290"/>
      <c r="M150" s="290"/>
      <c r="N150" s="290"/>
      <c r="O150" s="290"/>
      <c r="P150" s="290" t="e">
        <f>L150+#REF!</f>
        <v>#REF!</v>
      </c>
      <c r="Q150" s="290" t="e">
        <f>M150+#REF!</f>
        <v>#REF!</v>
      </c>
      <c r="R150" s="290">
        <f>S150</f>
        <v>5350</v>
      </c>
      <c r="S150" s="290">
        <v>5350</v>
      </c>
      <c r="T150" s="290">
        <v>3750</v>
      </c>
      <c r="U150" s="290">
        <v>3104</v>
      </c>
      <c r="V150" s="372">
        <f t="shared" si="55"/>
        <v>82.773333333333326</v>
      </c>
      <c r="W150" s="290">
        <f>+T150</f>
        <v>3750</v>
      </c>
      <c r="X150" s="323">
        <f t="shared" si="48"/>
        <v>100</v>
      </c>
      <c r="Y150" s="430"/>
      <c r="Z150" s="339">
        <f>T150</f>
        <v>3750</v>
      </c>
    </row>
    <row r="151" spans="1:26" s="369" customFormat="1" ht="44.45" hidden="1" customHeight="1">
      <c r="A151" s="267">
        <v>4</v>
      </c>
      <c r="B151" s="416" t="s">
        <v>667</v>
      </c>
      <c r="C151" s="365" t="s">
        <v>668</v>
      </c>
      <c r="D151" s="365"/>
      <c r="E151" s="379" t="s">
        <v>651</v>
      </c>
      <c r="F151" s="365"/>
      <c r="G151" s="270"/>
      <c r="H151" s="270" t="s">
        <v>550</v>
      </c>
      <c r="I151" s="447" t="s">
        <v>669</v>
      </c>
      <c r="J151" s="366">
        <f>K151</f>
        <v>25000</v>
      </c>
      <c r="K151" s="366">
        <v>25000</v>
      </c>
      <c r="L151" s="290"/>
      <c r="M151" s="290"/>
      <c r="N151" s="290"/>
      <c r="O151" s="290"/>
      <c r="P151" s="290" t="e">
        <f>L151+#REF!</f>
        <v>#REF!</v>
      </c>
      <c r="Q151" s="290" t="e">
        <f>M151+#REF!</f>
        <v>#REF!</v>
      </c>
      <c r="R151" s="290">
        <f>S151</f>
        <v>22500</v>
      </c>
      <c r="S151" s="290">
        <v>22500</v>
      </c>
      <c r="T151" s="290">
        <v>10000</v>
      </c>
      <c r="U151" s="290">
        <v>1071</v>
      </c>
      <c r="V151" s="372">
        <f t="shared" si="55"/>
        <v>10.71</v>
      </c>
      <c r="W151" s="290">
        <f>+T151</f>
        <v>10000</v>
      </c>
      <c r="X151" s="323">
        <f t="shared" si="48"/>
        <v>100</v>
      </c>
      <c r="Y151" s="448"/>
      <c r="Z151" s="274"/>
    </row>
    <row r="152" spans="1:26" s="344" customFormat="1" ht="28.15" hidden="1" customHeight="1">
      <c r="A152" s="268" t="s">
        <v>277</v>
      </c>
      <c r="B152" s="449" t="s">
        <v>670</v>
      </c>
      <c r="C152" s="450"/>
      <c r="D152" s="450"/>
      <c r="E152" s="450"/>
      <c r="F152" s="450"/>
      <c r="G152" s="450"/>
      <c r="H152" s="450"/>
      <c r="I152" s="294"/>
      <c r="J152" s="292">
        <f>J153</f>
        <v>11217</v>
      </c>
      <c r="K152" s="292">
        <f t="shared" ref="K152:W152" si="65">K153</f>
        <v>11217</v>
      </c>
      <c r="L152" s="292">
        <f t="shared" si="65"/>
        <v>0</v>
      </c>
      <c r="M152" s="292">
        <f t="shared" si="65"/>
        <v>0</v>
      </c>
      <c r="N152" s="292">
        <f t="shared" si="65"/>
        <v>0</v>
      </c>
      <c r="O152" s="292">
        <f t="shared" si="65"/>
        <v>0</v>
      </c>
      <c r="P152" s="292" t="e">
        <f t="shared" si="65"/>
        <v>#REF!</v>
      </c>
      <c r="Q152" s="292" t="e">
        <f t="shared" si="65"/>
        <v>#REF!</v>
      </c>
      <c r="R152" s="292">
        <f t="shared" si="65"/>
        <v>11217</v>
      </c>
      <c r="S152" s="292">
        <f t="shared" si="65"/>
        <v>11217</v>
      </c>
      <c r="T152" s="292">
        <f t="shared" si="65"/>
        <v>3593</v>
      </c>
      <c r="U152" s="292">
        <f t="shared" si="65"/>
        <v>0</v>
      </c>
      <c r="V152" s="323">
        <f t="shared" si="55"/>
        <v>0</v>
      </c>
      <c r="W152" s="292">
        <f t="shared" si="65"/>
        <v>0</v>
      </c>
      <c r="X152" s="323">
        <f t="shared" si="48"/>
        <v>0</v>
      </c>
      <c r="Y152" s="450"/>
      <c r="Z152" s="309"/>
    </row>
    <row r="153" spans="1:26" s="344" customFormat="1" ht="22.7" hidden="1" customHeight="1">
      <c r="A153" s="391" t="s">
        <v>20</v>
      </c>
      <c r="B153" s="313" t="s">
        <v>379</v>
      </c>
      <c r="C153" s="450"/>
      <c r="D153" s="450"/>
      <c r="E153" s="450"/>
      <c r="F153" s="450"/>
      <c r="G153" s="450"/>
      <c r="H153" s="450"/>
      <c r="I153" s="294"/>
      <c r="J153" s="292">
        <f t="shared" ref="J153:W153" si="66">SUM(J154:J154)</f>
        <v>11217</v>
      </c>
      <c r="K153" s="292">
        <f t="shared" si="66"/>
        <v>11217</v>
      </c>
      <c r="L153" s="292">
        <f t="shared" si="66"/>
        <v>0</v>
      </c>
      <c r="M153" s="292">
        <f t="shared" si="66"/>
        <v>0</v>
      </c>
      <c r="N153" s="292">
        <f t="shared" si="66"/>
        <v>0</v>
      </c>
      <c r="O153" s="292">
        <f t="shared" si="66"/>
        <v>0</v>
      </c>
      <c r="P153" s="292" t="e">
        <f t="shared" si="66"/>
        <v>#REF!</v>
      </c>
      <c r="Q153" s="292" t="e">
        <f t="shared" si="66"/>
        <v>#REF!</v>
      </c>
      <c r="R153" s="292">
        <f t="shared" si="66"/>
        <v>11217</v>
      </c>
      <c r="S153" s="292">
        <f t="shared" si="66"/>
        <v>11217</v>
      </c>
      <c r="T153" s="292">
        <f t="shared" si="66"/>
        <v>3593</v>
      </c>
      <c r="U153" s="292">
        <f t="shared" si="66"/>
        <v>0</v>
      </c>
      <c r="V153" s="323">
        <f t="shared" si="55"/>
        <v>0</v>
      </c>
      <c r="W153" s="292">
        <f t="shared" si="66"/>
        <v>0</v>
      </c>
      <c r="X153" s="323">
        <f t="shared" si="48"/>
        <v>0</v>
      </c>
      <c r="Y153" s="450"/>
      <c r="Z153" s="309"/>
    </row>
    <row r="154" spans="1:26" s="369" customFormat="1" ht="50.25" hidden="1" customHeight="1">
      <c r="A154" s="267">
        <v>1</v>
      </c>
      <c r="B154" s="376" t="s">
        <v>671</v>
      </c>
      <c r="C154" s="365" t="s">
        <v>668</v>
      </c>
      <c r="D154" s="365"/>
      <c r="E154" s="379" t="s">
        <v>651</v>
      </c>
      <c r="F154" s="365"/>
      <c r="G154" s="270"/>
      <c r="H154" s="270"/>
      <c r="I154" s="340"/>
      <c r="J154" s="290">
        <f>K154</f>
        <v>11217</v>
      </c>
      <c r="K154" s="290">
        <v>11217</v>
      </c>
      <c r="L154" s="290"/>
      <c r="M154" s="290"/>
      <c r="N154" s="290"/>
      <c r="O154" s="290"/>
      <c r="P154" s="290" t="e">
        <f>L154+#REF!</f>
        <v>#REF!</v>
      </c>
      <c r="Q154" s="290" t="e">
        <f>M154+#REF!</f>
        <v>#REF!</v>
      </c>
      <c r="R154" s="290">
        <f>+S154</f>
        <v>11217</v>
      </c>
      <c r="S154" s="290">
        <v>11217</v>
      </c>
      <c r="T154" s="290">
        <v>3593</v>
      </c>
      <c r="U154" s="290"/>
      <c r="V154" s="290"/>
      <c r="W154" s="290"/>
      <c r="X154" s="323">
        <f t="shared" si="48"/>
        <v>0</v>
      </c>
      <c r="Y154" s="368" t="s">
        <v>672</v>
      </c>
      <c r="Z154" s="274"/>
    </row>
    <row r="155" spans="1:26" ht="23.25" hidden="1" customHeight="1">
      <c r="A155" s="267"/>
      <c r="B155" s="443"/>
      <c r="C155" s="379"/>
      <c r="D155" s="379"/>
      <c r="E155" s="379"/>
      <c r="F155" s="379"/>
      <c r="G155" s="379"/>
      <c r="H155" s="379"/>
      <c r="I155" s="289"/>
      <c r="J155" s="290"/>
      <c r="K155" s="408"/>
      <c r="L155" s="290"/>
      <c r="M155" s="290"/>
      <c r="N155" s="290"/>
      <c r="O155" s="290"/>
      <c r="P155" s="290"/>
      <c r="Q155" s="290"/>
      <c r="R155" s="408"/>
      <c r="S155" s="290"/>
      <c r="T155" s="290"/>
      <c r="U155" s="290"/>
      <c r="V155" s="290"/>
      <c r="W155" s="290"/>
      <c r="X155" s="323"/>
      <c r="Y155" s="379"/>
    </row>
    <row r="156" spans="1:26" ht="14.1" hidden="1" customHeight="1">
      <c r="A156" s="267">
        <v>12</v>
      </c>
      <c r="B156" s="376" t="s">
        <v>673</v>
      </c>
      <c r="C156" s="365" t="s">
        <v>668</v>
      </c>
      <c r="D156" s="365"/>
      <c r="E156" s="365"/>
      <c r="F156" s="365"/>
      <c r="G156" s="270"/>
      <c r="H156" s="270"/>
      <c r="I156" s="340"/>
      <c r="J156" s="290"/>
      <c r="K156" s="290"/>
      <c r="L156" s="290"/>
      <c r="M156" s="290"/>
      <c r="N156" s="290"/>
      <c r="O156" s="290"/>
      <c r="P156" s="290" t="e">
        <f>L156+#REF!</f>
        <v>#REF!</v>
      </c>
      <c r="Q156" s="290" t="e">
        <f>M156+#REF!</f>
        <v>#REF!</v>
      </c>
      <c r="R156" s="290">
        <v>5000</v>
      </c>
      <c r="S156" s="290">
        <v>5000</v>
      </c>
      <c r="T156" s="290"/>
      <c r="U156" s="290"/>
      <c r="V156" s="290"/>
      <c r="W156" s="290"/>
      <c r="X156" s="323" t="e">
        <f t="shared" ref="X156:X212" si="67">+W156/T156*100</f>
        <v>#DIV/0!</v>
      </c>
      <c r="Y156" s="368"/>
    </row>
    <row r="157" spans="1:26" ht="60" hidden="1">
      <c r="A157" s="267">
        <v>14</v>
      </c>
      <c r="B157" s="376" t="s">
        <v>674</v>
      </c>
      <c r="C157" s="365" t="s">
        <v>668</v>
      </c>
      <c r="D157" s="365"/>
      <c r="E157" s="365"/>
      <c r="F157" s="365"/>
      <c r="G157" s="270"/>
      <c r="H157" s="270"/>
      <c r="I157" s="340"/>
      <c r="J157" s="290"/>
      <c r="K157" s="290"/>
      <c r="L157" s="290"/>
      <c r="M157" s="290"/>
      <c r="N157" s="290"/>
      <c r="O157" s="290"/>
      <c r="P157" s="290" t="e">
        <f>L157+#REF!</f>
        <v>#REF!</v>
      </c>
      <c r="Q157" s="290" t="e">
        <f>M157+#REF!</f>
        <v>#REF!</v>
      </c>
      <c r="R157" s="290">
        <v>3000</v>
      </c>
      <c r="S157" s="290">
        <f>R157</f>
        <v>3000</v>
      </c>
      <c r="T157" s="290"/>
      <c r="U157" s="290"/>
      <c r="V157" s="290"/>
      <c r="W157" s="290"/>
      <c r="X157" s="323" t="e">
        <f t="shared" si="67"/>
        <v>#DIV/0!</v>
      </c>
      <c r="Y157" s="368" t="s">
        <v>675</v>
      </c>
    </row>
    <row r="158" spans="1:26" ht="14.1" hidden="1" customHeight="1">
      <c r="A158" s="267">
        <v>15</v>
      </c>
      <c r="B158" s="376" t="s">
        <v>676</v>
      </c>
      <c r="C158" s="365" t="s">
        <v>668</v>
      </c>
      <c r="D158" s="365"/>
      <c r="E158" s="365"/>
      <c r="F158" s="365"/>
      <c r="G158" s="270"/>
      <c r="H158" s="270"/>
      <c r="I158" s="340"/>
      <c r="J158" s="290"/>
      <c r="K158" s="290"/>
      <c r="L158" s="290"/>
      <c r="M158" s="290"/>
      <c r="N158" s="290"/>
      <c r="O158" s="290"/>
      <c r="P158" s="290" t="e">
        <f>L158+#REF!</f>
        <v>#REF!</v>
      </c>
      <c r="Q158" s="290" t="e">
        <f>M158+#REF!</f>
        <v>#REF!</v>
      </c>
      <c r="R158" s="290">
        <v>3500</v>
      </c>
      <c r="S158" s="290">
        <f>R158</f>
        <v>3500</v>
      </c>
      <c r="T158" s="290"/>
      <c r="U158" s="290"/>
      <c r="V158" s="290"/>
      <c r="W158" s="290"/>
      <c r="X158" s="323" t="e">
        <f t="shared" si="67"/>
        <v>#DIV/0!</v>
      </c>
      <c r="Y158" s="368"/>
    </row>
    <row r="159" spans="1:26" ht="28.15" hidden="1" customHeight="1">
      <c r="A159" s="267">
        <v>17</v>
      </c>
      <c r="B159" s="451" t="s">
        <v>677</v>
      </c>
      <c r="C159" s="365" t="s">
        <v>668</v>
      </c>
      <c r="D159" s="365"/>
      <c r="E159" s="365"/>
      <c r="F159" s="365"/>
      <c r="G159" s="270"/>
      <c r="H159" s="270" t="s">
        <v>605</v>
      </c>
      <c r="I159" s="340"/>
      <c r="J159" s="290"/>
      <c r="K159" s="290" t="s">
        <v>481</v>
      </c>
      <c r="L159" s="290"/>
      <c r="M159" s="290"/>
      <c r="N159" s="290"/>
      <c r="O159" s="290"/>
      <c r="P159" s="290" t="e">
        <f>L159+#REF!</f>
        <v>#REF!</v>
      </c>
      <c r="Q159" s="290" t="e">
        <f>M159+#REF!</f>
        <v>#REF!</v>
      </c>
      <c r="R159" s="290"/>
      <c r="S159" s="290"/>
      <c r="T159" s="290"/>
      <c r="U159" s="290"/>
      <c r="V159" s="290"/>
      <c r="W159" s="290"/>
      <c r="X159" s="323" t="e">
        <f t="shared" si="67"/>
        <v>#DIV/0!</v>
      </c>
      <c r="Y159" s="368"/>
    </row>
    <row r="160" spans="1:26" ht="14.1" hidden="1" customHeight="1">
      <c r="A160" s="267"/>
      <c r="B160" s="376"/>
      <c r="C160" s="365"/>
      <c r="D160" s="365"/>
      <c r="E160" s="365"/>
      <c r="F160" s="365"/>
      <c r="G160" s="270" t="s">
        <v>481</v>
      </c>
      <c r="H160" s="270"/>
      <c r="I160" s="340"/>
      <c r="J160" s="290"/>
      <c r="K160" s="290"/>
      <c r="L160" s="290"/>
      <c r="M160" s="290"/>
      <c r="N160" s="290"/>
      <c r="O160" s="290"/>
      <c r="P160" s="290"/>
      <c r="Q160" s="290"/>
      <c r="R160" s="290"/>
      <c r="S160" s="290"/>
      <c r="T160" s="290"/>
      <c r="U160" s="290"/>
      <c r="V160" s="290"/>
      <c r="W160" s="290"/>
      <c r="X160" s="323" t="e">
        <f t="shared" si="67"/>
        <v>#DIV/0!</v>
      </c>
      <c r="Y160" s="368"/>
    </row>
    <row r="161" spans="1:26" s="309" customFormat="1" ht="21.2" hidden="1" customHeight="1">
      <c r="A161" s="351"/>
      <c r="B161" s="305" t="s">
        <v>503</v>
      </c>
      <c r="C161" s="306"/>
      <c r="D161" s="306"/>
      <c r="E161" s="306"/>
      <c r="F161" s="306"/>
      <c r="G161" s="306"/>
      <c r="H161" s="306"/>
      <c r="I161" s="308"/>
      <c r="J161" s="292"/>
      <c r="K161" s="292"/>
      <c r="L161" s="292"/>
      <c r="M161" s="292"/>
      <c r="N161" s="292"/>
      <c r="O161" s="292"/>
      <c r="P161" s="290"/>
      <c r="Q161" s="290"/>
      <c r="R161" s="292"/>
      <c r="S161" s="292"/>
      <c r="T161" s="292">
        <v>25819</v>
      </c>
      <c r="U161" s="292"/>
      <c r="V161" s="292"/>
      <c r="W161" s="292"/>
      <c r="X161" s="323">
        <f t="shared" si="67"/>
        <v>0</v>
      </c>
      <c r="Y161" s="373"/>
    </row>
    <row r="162" spans="1:26" s="344" customFormat="1" ht="33.6" hidden="1" customHeight="1">
      <c r="A162" s="351" t="s">
        <v>123</v>
      </c>
      <c r="B162" s="352" t="s">
        <v>365</v>
      </c>
      <c r="C162" s="306"/>
      <c r="D162" s="306"/>
      <c r="E162" s="306"/>
      <c r="F162" s="306"/>
      <c r="G162" s="312"/>
      <c r="H162" s="306"/>
      <c r="I162" s="308"/>
      <c r="J162" s="292">
        <f t="shared" ref="J162:W162" si="68">J163+J168+J176</f>
        <v>433838</v>
      </c>
      <c r="K162" s="292">
        <f t="shared" si="68"/>
        <v>100477</v>
      </c>
      <c r="L162" s="292">
        <f t="shared" si="68"/>
        <v>217569</v>
      </c>
      <c r="M162" s="292">
        <f t="shared" si="68"/>
        <v>0</v>
      </c>
      <c r="N162" s="292">
        <f t="shared" si="68"/>
        <v>0</v>
      </c>
      <c r="O162" s="292">
        <f t="shared" si="68"/>
        <v>0</v>
      </c>
      <c r="P162" s="292" t="e">
        <f t="shared" si="68"/>
        <v>#REF!</v>
      </c>
      <c r="Q162" s="292" t="e">
        <f t="shared" si="68"/>
        <v>#REF!</v>
      </c>
      <c r="R162" s="292">
        <f t="shared" si="68"/>
        <v>160477</v>
      </c>
      <c r="S162" s="292">
        <f t="shared" si="68"/>
        <v>100477</v>
      </c>
      <c r="T162" s="292" t="e">
        <f t="shared" si="68"/>
        <v>#REF!</v>
      </c>
      <c r="U162" s="292">
        <f t="shared" si="68"/>
        <v>7981</v>
      </c>
      <c r="V162" s="323" t="e">
        <f>+U162/T162*100</f>
        <v>#REF!</v>
      </c>
      <c r="W162" s="292" t="e">
        <f t="shared" si="68"/>
        <v>#REF!</v>
      </c>
      <c r="X162" s="323" t="e">
        <f t="shared" si="67"/>
        <v>#REF!</v>
      </c>
      <c r="Y162" s="373"/>
      <c r="Z162" s="309"/>
    </row>
    <row r="163" spans="1:26" s="344" customFormat="1" ht="38.25" hidden="1" customHeight="1">
      <c r="A163" s="304" t="s">
        <v>13</v>
      </c>
      <c r="B163" s="311" t="s">
        <v>678</v>
      </c>
      <c r="C163" s="306"/>
      <c r="D163" s="306"/>
      <c r="E163" s="306"/>
      <c r="F163" s="306"/>
      <c r="G163" s="306"/>
      <c r="H163" s="306"/>
      <c r="I163" s="308"/>
      <c r="J163" s="292">
        <f>J164</f>
        <v>44178</v>
      </c>
      <c r="K163" s="292">
        <f t="shared" ref="K163:W164" si="69">K164</f>
        <v>6117</v>
      </c>
      <c r="L163" s="292">
        <f t="shared" si="69"/>
        <v>0</v>
      </c>
      <c r="M163" s="292">
        <f t="shared" si="69"/>
        <v>0</v>
      </c>
      <c r="N163" s="292">
        <f t="shared" si="69"/>
        <v>0</v>
      </c>
      <c r="O163" s="292">
        <f t="shared" si="69"/>
        <v>0</v>
      </c>
      <c r="P163" s="292">
        <f t="shared" si="69"/>
        <v>0</v>
      </c>
      <c r="Q163" s="292">
        <f t="shared" si="69"/>
        <v>0</v>
      </c>
      <c r="R163" s="292">
        <f t="shared" si="69"/>
        <v>6117</v>
      </c>
      <c r="S163" s="292">
        <f t="shared" si="69"/>
        <v>6117</v>
      </c>
      <c r="T163" s="292" t="e">
        <f t="shared" si="69"/>
        <v>#REF!</v>
      </c>
      <c r="U163" s="292">
        <f t="shared" si="69"/>
        <v>2946</v>
      </c>
      <c r="V163" s="323" t="e">
        <f>+U163/T163*100</f>
        <v>#REF!</v>
      </c>
      <c r="W163" s="292" t="e">
        <f t="shared" si="69"/>
        <v>#REF!</v>
      </c>
      <c r="X163" s="323" t="e">
        <f t="shared" si="67"/>
        <v>#REF!</v>
      </c>
      <c r="Y163" s="306"/>
      <c r="Z163" s="309"/>
    </row>
    <row r="164" spans="1:26" s="309" customFormat="1" ht="38.25" hidden="1" customHeight="1">
      <c r="A164" s="391" t="s">
        <v>20</v>
      </c>
      <c r="B164" s="313" t="s">
        <v>272</v>
      </c>
      <c r="C164" s="306"/>
      <c r="D164" s="306"/>
      <c r="E164" s="306"/>
      <c r="F164" s="306"/>
      <c r="G164" s="306"/>
      <c r="H164" s="306"/>
      <c r="I164" s="308"/>
      <c r="J164" s="292">
        <f>J165</f>
        <v>44178</v>
      </c>
      <c r="K164" s="292">
        <f t="shared" si="69"/>
        <v>6117</v>
      </c>
      <c r="L164" s="292">
        <f t="shared" si="69"/>
        <v>0</v>
      </c>
      <c r="M164" s="292">
        <f t="shared" si="69"/>
        <v>0</v>
      </c>
      <c r="N164" s="292">
        <f t="shared" si="69"/>
        <v>0</v>
      </c>
      <c r="O164" s="292">
        <f t="shared" si="69"/>
        <v>0</v>
      </c>
      <c r="P164" s="292">
        <f t="shared" si="69"/>
        <v>0</v>
      </c>
      <c r="Q164" s="292">
        <f t="shared" si="69"/>
        <v>0</v>
      </c>
      <c r="R164" s="292">
        <f t="shared" si="69"/>
        <v>6117</v>
      </c>
      <c r="S164" s="292">
        <f t="shared" si="69"/>
        <v>6117</v>
      </c>
      <c r="T164" s="292" t="e">
        <f t="shared" si="69"/>
        <v>#REF!</v>
      </c>
      <c r="U164" s="292">
        <f t="shared" si="69"/>
        <v>2946</v>
      </c>
      <c r="V164" s="323" t="e">
        <f>+U164/T164*100</f>
        <v>#REF!</v>
      </c>
      <c r="W164" s="292" t="e">
        <f t="shared" si="69"/>
        <v>#REF!</v>
      </c>
      <c r="X164" s="323" t="e">
        <f t="shared" si="67"/>
        <v>#REF!</v>
      </c>
      <c r="Y164" s="306"/>
    </row>
    <row r="165" spans="1:26" s="369" customFormat="1" ht="47.45" hidden="1" customHeight="1">
      <c r="A165" s="392" t="s">
        <v>36</v>
      </c>
      <c r="B165" s="452" t="s">
        <v>679</v>
      </c>
      <c r="C165" s="453"/>
      <c r="D165" s="453"/>
      <c r="E165" s="453" t="s">
        <v>680</v>
      </c>
      <c r="F165" s="453">
        <v>7247262</v>
      </c>
      <c r="G165" s="270"/>
      <c r="H165" s="270" t="s">
        <v>681</v>
      </c>
      <c r="I165" s="454" t="s">
        <v>682</v>
      </c>
      <c r="J165" s="366">
        <v>44178</v>
      </c>
      <c r="K165" s="366">
        <v>6117</v>
      </c>
      <c r="L165" s="290"/>
      <c r="M165" s="290"/>
      <c r="N165" s="290"/>
      <c r="O165" s="290"/>
      <c r="P165" s="290"/>
      <c r="Q165" s="290"/>
      <c r="R165" s="290">
        <f>S165</f>
        <v>6117</v>
      </c>
      <c r="S165" s="290">
        <v>6117</v>
      </c>
      <c r="T165" s="290" t="e">
        <f>S165-#REF!</f>
        <v>#REF!</v>
      </c>
      <c r="U165" s="290">
        <v>2946</v>
      </c>
      <c r="V165" s="372" t="e">
        <f>+U165/T165*100</f>
        <v>#REF!</v>
      </c>
      <c r="W165" s="290" t="e">
        <f>+T165</f>
        <v>#REF!</v>
      </c>
      <c r="X165" s="323" t="e">
        <f t="shared" si="67"/>
        <v>#REF!</v>
      </c>
      <c r="Y165" s="374"/>
      <c r="Z165" s="274" t="e">
        <f>T165</f>
        <v>#REF!</v>
      </c>
    </row>
    <row r="166" spans="1:26" ht="56.1" hidden="1" customHeight="1">
      <c r="A166" s="392" t="s">
        <v>23</v>
      </c>
      <c r="B166" s="413" t="s">
        <v>683</v>
      </c>
      <c r="C166" s="453"/>
      <c r="D166" s="453"/>
      <c r="E166" s="453"/>
      <c r="F166" s="453"/>
      <c r="G166" s="270"/>
      <c r="H166" s="270"/>
      <c r="I166" s="340" t="s">
        <v>684</v>
      </c>
      <c r="J166" s="290">
        <v>39500</v>
      </c>
      <c r="K166" s="290">
        <v>2928</v>
      </c>
      <c r="L166" s="290"/>
      <c r="M166" s="290"/>
      <c r="N166" s="290"/>
      <c r="O166" s="290"/>
      <c r="P166" s="290" t="e">
        <f>L166+#REF!</f>
        <v>#REF!</v>
      </c>
      <c r="Q166" s="290" t="e">
        <f>M166+#REF!</f>
        <v>#REF!</v>
      </c>
      <c r="R166" s="290">
        <v>2928</v>
      </c>
      <c r="S166" s="290">
        <v>2928</v>
      </c>
      <c r="T166" s="348"/>
      <c r="U166" s="348"/>
      <c r="V166" s="348"/>
      <c r="W166" s="348"/>
      <c r="X166" s="323" t="e">
        <f t="shared" si="67"/>
        <v>#DIV/0!</v>
      </c>
      <c r="Y166" s="374" t="s">
        <v>685</v>
      </c>
    </row>
    <row r="167" spans="1:26" ht="28.15" hidden="1" customHeight="1">
      <c r="A167" s="412">
        <v>3</v>
      </c>
      <c r="B167" s="455" t="s">
        <v>686</v>
      </c>
      <c r="C167" s="453" t="s">
        <v>687</v>
      </c>
      <c r="D167" s="453"/>
      <c r="E167" s="453"/>
      <c r="F167" s="453"/>
      <c r="G167" s="270"/>
      <c r="H167" s="270"/>
      <c r="I167" s="340" t="s">
        <v>688</v>
      </c>
      <c r="J167" s="290">
        <v>2850</v>
      </c>
      <c r="K167" s="290">
        <v>984.90000000000009</v>
      </c>
      <c r="L167" s="290">
        <v>0</v>
      </c>
      <c r="M167" s="290">
        <v>0</v>
      </c>
      <c r="N167" s="290">
        <v>0</v>
      </c>
      <c r="O167" s="290">
        <v>0</v>
      </c>
      <c r="P167" s="290" t="e">
        <f>L167+#REF!</f>
        <v>#REF!</v>
      </c>
      <c r="Q167" s="290" t="e">
        <f>M167+#REF!</f>
        <v>#REF!</v>
      </c>
      <c r="R167" s="290">
        <v>2850</v>
      </c>
      <c r="S167" s="290">
        <v>984.90000000000009</v>
      </c>
      <c r="T167" s="290"/>
      <c r="U167" s="290"/>
      <c r="V167" s="290"/>
      <c r="W167" s="290"/>
      <c r="X167" s="323" t="e">
        <f t="shared" si="67"/>
        <v>#DIV/0!</v>
      </c>
      <c r="Y167" s="374"/>
    </row>
    <row r="168" spans="1:26" s="309" customFormat="1" ht="40.700000000000003" hidden="1" customHeight="1">
      <c r="A168" s="433" t="s">
        <v>15</v>
      </c>
      <c r="B168" s="355" t="s">
        <v>565</v>
      </c>
      <c r="C168" s="347"/>
      <c r="D168" s="347"/>
      <c r="E168" s="347"/>
      <c r="F168" s="347"/>
      <c r="G168" s="347"/>
      <c r="H168" s="347"/>
      <c r="I168" s="357"/>
      <c r="J168" s="358">
        <f>J169</f>
        <v>34360</v>
      </c>
      <c r="K168" s="358">
        <f t="shared" ref="K168:W168" si="70">K169</f>
        <v>34360</v>
      </c>
      <c r="L168" s="358">
        <f t="shared" si="70"/>
        <v>0</v>
      </c>
      <c r="M168" s="358">
        <f t="shared" si="70"/>
        <v>0</v>
      </c>
      <c r="N168" s="358">
        <f t="shared" si="70"/>
        <v>0</v>
      </c>
      <c r="O168" s="358">
        <f t="shared" si="70"/>
        <v>0</v>
      </c>
      <c r="P168" s="358" t="e">
        <f t="shared" si="70"/>
        <v>#REF!</v>
      </c>
      <c r="Q168" s="358" t="e">
        <f t="shared" si="70"/>
        <v>#REF!</v>
      </c>
      <c r="R168" s="358">
        <f t="shared" si="70"/>
        <v>34360</v>
      </c>
      <c r="S168" s="358">
        <f t="shared" si="70"/>
        <v>34360</v>
      </c>
      <c r="T168" s="292" t="e">
        <f t="shared" si="70"/>
        <v>#REF!</v>
      </c>
      <c r="U168" s="292">
        <f t="shared" si="70"/>
        <v>5035</v>
      </c>
      <c r="V168" s="323" t="e">
        <f t="shared" ref="V168:V177" si="71">+U168/T168*100</f>
        <v>#REF!</v>
      </c>
      <c r="W168" s="292" t="e">
        <f t="shared" si="70"/>
        <v>#REF!</v>
      </c>
      <c r="X168" s="323" t="e">
        <f t="shared" si="67"/>
        <v>#REF!</v>
      </c>
      <c r="Y168" s="347"/>
    </row>
    <row r="169" spans="1:26" s="361" customFormat="1" ht="29.25" hidden="1" customHeight="1">
      <c r="A169" s="391" t="s">
        <v>20</v>
      </c>
      <c r="B169" s="313" t="s">
        <v>379</v>
      </c>
      <c r="C169" s="359"/>
      <c r="D169" s="359"/>
      <c r="E169" s="359"/>
      <c r="F169" s="359"/>
      <c r="G169" s="359"/>
      <c r="H169" s="359"/>
      <c r="I169" s="360"/>
      <c r="J169" s="401">
        <f t="shared" ref="J169:T169" si="72">SUM(J170:J175)</f>
        <v>34360</v>
      </c>
      <c r="K169" s="401">
        <f t="shared" si="72"/>
        <v>34360</v>
      </c>
      <c r="L169" s="401">
        <f t="shared" si="72"/>
        <v>0</v>
      </c>
      <c r="M169" s="401">
        <f t="shared" si="72"/>
        <v>0</v>
      </c>
      <c r="N169" s="401">
        <f t="shared" si="72"/>
        <v>0</v>
      </c>
      <c r="O169" s="401">
        <f t="shared" si="72"/>
        <v>0</v>
      </c>
      <c r="P169" s="401" t="e">
        <f t="shared" si="72"/>
        <v>#REF!</v>
      </c>
      <c r="Q169" s="401" t="e">
        <f t="shared" si="72"/>
        <v>#REF!</v>
      </c>
      <c r="R169" s="401">
        <f t="shared" si="72"/>
        <v>34360</v>
      </c>
      <c r="S169" s="401">
        <f t="shared" si="72"/>
        <v>34360</v>
      </c>
      <c r="T169" s="401" t="e">
        <f t="shared" si="72"/>
        <v>#REF!</v>
      </c>
      <c r="U169" s="401">
        <f t="shared" ref="U169:W169" si="73">SUM(U170:U175)</f>
        <v>5035</v>
      </c>
      <c r="V169" s="323" t="e">
        <f t="shared" si="71"/>
        <v>#REF!</v>
      </c>
      <c r="W169" s="401" t="e">
        <f t="shared" si="73"/>
        <v>#REF!</v>
      </c>
      <c r="X169" s="323" t="e">
        <f t="shared" si="67"/>
        <v>#REF!</v>
      </c>
      <c r="Y169" s="359"/>
    </row>
    <row r="170" spans="1:26" s="280" customFormat="1" ht="44.45" hidden="1" customHeight="1">
      <c r="A170" s="412">
        <v>1</v>
      </c>
      <c r="B170" s="393" t="s">
        <v>689</v>
      </c>
      <c r="C170" s="453" t="s">
        <v>687</v>
      </c>
      <c r="D170" s="453"/>
      <c r="E170" s="453" t="s">
        <v>680</v>
      </c>
      <c r="F170" s="453"/>
      <c r="G170" s="377"/>
      <c r="H170" s="270" t="s">
        <v>523</v>
      </c>
      <c r="I170" s="289" t="s">
        <v>690</v>
      </c>
      <c r="J170" s="290">
        <v>3160</v>
      </c>
      <c r="K170" s="290">
        <v>3160</v>
      </c>
      <c r="L170" s="290"/>
      <c r="M170" s="290"/>
      <c r="N170" s="290"/>
      <c r="O170" s="290"/>
      <c r="P170" s="290" t="e">
        <f>L170+#REF!</f>
        <v>#REF!</v>
      </c>
      <c r="Q170" s="290" t="e">
        <f>M170+#REF!</f>
        <v>#REF!</v>
      </c>
      <c r="R170" s="290">
        <f t="shared" ref="R170:R174" si="74">S170</f>
        <v>3160</v>
      </c>
      <c r="S170" s="290">
        <v>3160</v>
      </c>
      <c r="T170" s="290">
        <v>857</v>
      </c>
      <c r="U170" s="290">
        <v>567</v>
      </c>
      <c r="V170" s="372">
        <f t="shared" si="71"/>
        <v>66.161026837806304</v>
      </c>
      <c r="W170" s="290">
        <f t="shared" ref="W170:W175" si="75">+T170</f>
        <v>857</v>
      </c>
      <c r="X170" s="323">
        <f t="shared" si="67"/>
        <v>100</v>
      </c>
      <c r="Y170" s="368" t="s">
        <v>513</v>
      </c>
      <c r="Z170" s="339"/>
    </row>
    <row r="171" spans="1:26" s="280" customFormat="1" ht="50.45" hidden="1" customHeight="1">
      <c r="A171" s="412">
        <v>2</v>
      </c>
      <c r="B171" s="393" t="s">
        <v>691</v>
      </c>
      <c r="C171" s="453" t="s">
        <v>687</v>
      </c>
      <c r="D171" s="453"/>
      <c r="E171" s="453" t="s">
        <v>680</v>
      </c>
      <c r="F171" s="453"/>
      <c r="G171" s="377"/>
      <c r="H171" s="270" t="s">
        <v>575</v>
      </c>
      <c r="I171" s="289" t="s">
        <v>692</v>
      </c>
      <c r="J171" s="290">
        <v>7000</v>
      </c>
      <c r="K171" s="290">
        <v>7000</v>
      </c>
      <c r="L171" s="290"/>
      <c r="M171" s="290"/>
      <c r="N171" s="290"/>
      <c r="O171" s="290"/>
      <c r="P171" s="290" t="e">
        <f>L171+#REF!</f>
        <v>#REF!</v>
      </c>
      <c r="Q171" s="290" t="e">
        <f>M171+#REF!</f>
        <v>#REF!</v>
      </c>
      <c r="R171" s="290">
        <f t="shared" si="74"/>
        <v>7000</v>
      </c>
      <c r="S171" s="290">
        <v>7000</v>
      </c>
      <c r="T171" s="290">
        <v>500</v>
      </c>
      <c r="U171" s="290">
        <v>39</v>
      </c>
      <c r="V171" s="372">
        <f t="shared" si="71"/>
        <v>7.8</v>
      </c>
      <c r="W171" s="290">
        <f t="shared" si="75"/>
        <v>500</v>
      </c>
      <c r="X171" s="323">
        <f t="shared" si="67"/>
        <v>100</v>
      </c>
      <c r="Y171" s="368" t="s">
        <v>513</v>
      </c>
      <c r="Z171" s="339">
        <f>T171</f>
        <v>500</v>
      </c>
    </row>
    <row r="172" spans="1:26" s="280" customFormat="1" ht="48.2" hidden="1" customHeight="1">
      <c r="A172" s="412">
        <v>3</v>
      </c>
      <c r="B172" s="414" t="s">
        <v>693</v>
      </c>
      <c r="C172" s="453" t="s">
        <v>687</v>
      </c>
      <c r="D172" s="453"/>
      <c r="E172" s="453" t="s">
        <v>680</v>
      </c>
      <c r="F172" s="453"/>
      <c r="G172" s="377"/>
      <c r="H172" s="270" t="s">
        <v>575</v>
      </c>
      <c r="I172" s="289" t="s">
        <v>694</v>
      </c>
      <c r="J172" s="290">
        <v>6000</v>
      </c>
      <c r="K172" s="290">
        <v>6000</v>
      </c>
      <c r="L172" s="290"/>
      <c r="M172" s="290"/>
      <c r="N172" s="290"/>
      <c r="O172" s="290"/>
      <c r="P172" s="290" t="e">
        <f>L172+#REF!</f>
        <v>#REF!</v>
      </c>
      <c r="Q172" s="290" t="e">
        <f>M172+#REF!</f>
        <v>#REF!</v>
      </c>
      <c r="R172" s="290">
        <f t="shared" si="74"/>
        <v>6000</v>
      </c>
      <c r="S172" s="290">
        <v>6000</v>
      </c>
      <c r="T172" s="290">
        <v>400</v>
      </c>
      <c r="U172" s="290">
        <v>301</v>
      </c>
      <c r="V172" s="372">
        <f t="shared" si="71"/>
        <v>75.25</v>
      </c>
      <c r="W172" s="290">
        <f t="shared" si="75"/>
        <v>400</v>
      </c>
      <c r="X172" s="323">
        <f t="shared" si="67"/>
        <v>100</v>
      </c>
      <c r="Y172" s="368" t="s">
        <v>513</v>
      </c>
      <c r="Z172" s="339">
        <f>T172</f>
        <v>400</v>
      </c>
    </row>
    <row r="173" spans="1:26" s="280" customFormat="1" ht="49.7" hidden="1" customHeight="1">
      <c r="A173" s="412">
        <v>4</v>
      </c>
      <c r="B173" s="456" t="s">
        <v>695</v>
      </c>
      <c r="C173" s="453" t="s">
        <v>687</v>
      </c>
      <c r="D173" s="453"/>
      <c r="E173" s="453" t="s">
        <v>583</v>
      </c>
      <c r="F173" s="453"/>
      <c r="G173" s="377"/>
      <c r="H173" s="270" t="s">
        <v>575</v>
      </c>
      <c r="I173" s="289" t="s">
        <v>696</v>
      </c>
      <c r="J173" s="290">
        <v>8000</v>
      </c>
      <c r="K173" s="290">
        <v>8000</v>
      </c>
      <c r="L173" s="290"/>
      <c r="M173" s="290"/>
      <c r="N173" s="290"/>
      <c r="O173" s="290"/>
      <c r="P173" s="290" t="e">
        <f>L173+#REF!</f>
        <v>#REF!</v>
      </c>
      <c r="Q173" s="290" t="e">
        <f>M173+#REF!</f>
        <v>#REF!</v>
      </c>
      <c r="R173" s="290">
        <f t="shared" si="74"/>
        <v>8000</v>
      </c>
      <c r="S173" s="290">
        <v>8000</v>
      </c>
      <c r="T173" s="290" t="e">
        <f>S173-#REF!</f>
        <v>#REF!</v>
      </c>
      <c r="U173" s="290">
        <v>501</v>
      </c>
      <c r="V173" s="372" t="e">
        <f t="shared" si="71"/>
        <v>#REF!</v>
      </c>
      <c r="W173" s="290" t="e">
        <f t="shared" si="75"/>
        <v>#REF!</v>
      </c>
      <c r="X173" s="323" t="e">
        <f t="shared" si="67"/>
        <v>#REF!</v>
      </c>
      <c r="Y173" s="368" t="s">
        <v>513</v>
      </c>
      <c r="Z173" s="339"/>
    </row>
    <row r="174" spans="1:26" s="280" customFormat="1" ht="44.1" hidden="1" customHeight="1">
      <c r="A174" s="412">
        <v>5</v>
      </c>
      <c r="B174" s="376" t="s">
        <v>697</v>
      </c>
      <c r="C174" s="453" t="s">
        <v>687</v>
      </c>
      <c r="D174" s="453"/>
      <c r="E174" s="453" t="s">
        <v>680</v>
      </c>
      <c r="F174" s="453"/>
      <c r="G174" s="377"/>
      <c r="H174" s="270" t="s">
        <v>575</v>
      </c>
      <c r="I174" s="289" t="s">
        <v>698</v>
      </c>
      <c r="J174" s="290">
        <v>7500</v>
      </c>
      <c r="K174" s="290">
        <v>7500</v>
      </c>
      <c r="L174" s="290"/>
      <c r="M174" s="290"/>
      <c r="N174" s="290"/>
      <c r="O174" s="290"/>
      <c r="P174" s="290" t="e">
        <f>L174+#REF!</f>
        <v>#REF!</v>
      </c>
      <c r="Q174" s="290" t="e">
        <f>M174+#REF!</f>
        <v>#REF!</v>
      </c>
      <c r="R174" s="290">
        <f t="shared" si="74"/>
        <v>7500</v>
      </c>
      <c r="S174" s="290">
        <v>7500</v>
      </c>
      <c r="T174" s="290">
        <v>2782</v>
      </c>
      <c r="U174" s="290">
        <v>2248</v>
      </c>
      <c r="V174" s="372">
        <f t="shared" si="71"/>
        <v>80.80517613227893</v>
      </c>
      <c r="W174" s="290">
        <f t="shared" si="75"/>
        <v>2782</v>
      </c>
      <c r="X174" s="323">
        <f t="shared" si="67"/>
        <v>100</v>
      </c>
      <c r="Y174" s="368" t="s">
        <v>513</v>
      </c>
      <c r="Z174" s="339"/>
    </row>
    <row r="175" spans="1:26" s="280" customFormat="1" ht="42.6" hidden="1" customHeight="1">
      <c r="A175" s="412">
        <v>6</v>
      </c>
      <c r="B175" s="376" t="s">
        <v>699</v>
      </c>
      <c r="C175" s="453" t="s">
        <v>687</v>
      </c>
      <c r="D175" s="453"/>
      <c r="E175" s="453" t="s">
        <v>680</v>
      </c>
      <c r="F175" s="453"/>
      <c r="G175" s="377"/>
      <c r="H175" s="377"/>
      <c r="I175" s="457" t="s">
        <v>700</v>
      </c>
      <c r="J175" s="446">
        <v>2700</v>
      </c>
      <c r="K175" s="446">
        <f>J175</f>
        <v>2700</v>
      </c>
      <c r="L175" s="290"/>
      <c r="M175" s="290"/>
      <c r="N175" s="290"/>
      <c r="O175" s="290"/>
      <c r="P175" s="290" t="e">
        <f>L175+#REF!</f>
        <v>#REF!</v>
      </c>
      <c r="Q175" s="290" t="e">
        <f>M175+#REF!</f>
        <v>#REF!</v>
      </c>
      <c r="R175" s="290">
        <v>2700</v>
      </c>
      <c r="S175" s="290">
        <v>2700</v>
      </c>
      <c r="T175" s="290">
        <v>1750</v>
      </c>
      <c r="U175" s="290">
        <v>1379</v>
      </c>
      <c r="V175" s="372">
        <f t="shared" si="71"/>
        <v>78.8</v>
      </c>
      <c r="W175" s="290">
        <f t="shared" si="75"/>
        <v>1750</v>
      </c>
      <c r="X175" s="323">
        <f t="shared" si="67"/>
        <v>100</v>
      </c>
      <c r="Y175" s="329" t="s">
        <v>513</v>
      </c>
      <c r="Z175" s="339"/>
    </row>
    <row r="176" spans="1:26" s="362" customFormat="1" ht="29.45" hidden="1" customHeight="1">
      <c r="A176" s="304" t="s">
        <v>271</v>
      </c>
      <c r="B176" s="311" t="s">
        <v>531</v>
      </c>
      <c r="C176" s="458"/>
      <c r="D176" s="458"/>
      <c r="E176" s="458"/>
      <c r="F176" s="458"/>
      <c r="G176" s="359"/>
      <c r="H176" s="359"/>
      <c r="I176" s="294"/>
      <c r="J176" s="292">
        <f>J177</f>
        <v>355300</v>
      </c>
      <c r="K176" s="292">
        <f t="shared" ref="K176:W177" si="76">K177</f>
        <v>60000</v>
      </c>
      <c r="L176" s="292">
        <f t="shared" si="76"/>
        <v>217569</v>
      </c>
      <c r="M176" s="292">
        <f t="shared" si="76"/>
        <v>0</v>
      </c>
      <c r="N176" s="292">
        <f t="shared" si="76"/>
        <v>0</v>
      </c>
      <c r="O176" s="292">
        <f t="shared" si="76"/>
        <v>0</v>
      </c>
      <c r="P176" s="292" t="e">
        <f t="shared" si="76"/>
        <v>#REF!</v>
      </c>
      <c r="Q176" s="292" t="e">
        <f t="shared" si="76"/>
        <v>#REF!</v>
      </c>
      <c r="R176" s="292">
        <f t="shared" si="76"/>
        <v>120000</v>
      </c>
      <c r="S176" s="292">
        <f t="shared" si="76"/>
        <v>60000</v>
      </c>
      <c r="T176" s="292">
        <f t="shared" si="76"/>
        <v>14258</v>
      </c>
      <c r="U176" s="292">
        <f t="shared" si="76"/>
        <v>0</v>
      </c>
      <c r="V176" s="323">
        <f t="shared" si="71"/>
        <v>0</v>
      </c>
      <c r="W176" s="292">
        <f t="shared" si="76"/>
        <v>14258</v>
      </c>
      <c r="X176" s="323">
        <f t="shared" si="67"/>
        <v>100</v>
      </c>
      <c r="Y176" s="306"/>
      <c r="Z176" s="361"/>
    </row>
    <row r="177" spans="1:26" s="362" customFormat="1" ht="35.450000000000003" hidden="1" customHeight="1">
      <c r="A177" s="391" t="s">
        <v>20</v>
      </c>
      <c r="B177" s="313" t="s">
        <v>272</v>
      </c>
      <c r="C177" s="458"/>
      <c r="D177" s="458"/>
      <c r="E177" s="458"/>
      <c r="F177" s="458"/>
      <c r="G177" s="359"/>
      <c r="H177" s="359"/>
      <c r="I177" s="294"/>
      <c r="J177" s="292">
        <f>J178</f>
        <v>355300</v>
      </c>
      <c r="K177" s="292">
        <f t="shared" si="76"/>
        <v>60000</v>
      </c>
      <c r="L177" s="292">
        <f t="shared" si="76"/>
        <v>217569</v>
      </c>
      <c r="M177" s="292">
        <f t="shared" si="76"/>
        <v>0</v>
      </c>
      <c r="N177" s="292">
        <f t="shared" si="76"/>
        <v>0</v>
      </c>
      <c r="O177" s="292">
        <f t="shared" si="76"/>
        <v>0</v>
      </c>
      <c r="P177" s="292" t="e">
        <f t="shared" si="76"/>
        <v>#REF!</v>
      </c>
      <c r="Q177" s="292" t="e">
        <f t="shared" si="76"/>
        <v>#REF!</v>
      </c>
      <c r="R177" s="292">
        <f t="shared" si="76"/>
        <v>120000</v>
      </c>
      <c r="S177" s="292">
        <f t="shared" si="76"/>
        <v>60000</v>
      </c>
      <c r="T177" s="292">
        <f t="shared" si="76"/>
        <v>14258</v>
      </c>
      <c r="U177" s="292">
        <f t="shared" si="76"/>
        <v>0</v>
      </c>
      <c r="V177" s="323">
        <f t="shared" si="71"/>
        <v>0</v>
      </c>
      <c r="W177" s="292">
        <f t="shared" si="76"/>
        <v>14258</v>
      </c>
      <c r="X177" s="323">
        <f t="shared" si="67"/>
        <v>100</v>
      </c>
      <c r="Y177" s="306"/>
      <c r="Z177" s="361"/>
    </row>
    <row r="178" spans="1:26" s="369" customFormat="1" ht="71.45" hidden="1" customHeight="1">
      <c r="A178" s="412">
        <v>1</v>
      </c>
      <c r="B178" s="455" t="s">
        <v>701</v>
      </c>
      <c r="C178" s="453" t="s">
        <v>687</v>
      </c>
      <c r="D178" s="453"/>
      <c r="E178" s="453" t="s">
        <v>680</v>
      </c>
      <c r="F178" s="453"/>
      <c r="G178" s="270" t="s">
        <v>702</v>
      </c>
      <c r="H178" s="270" t="s">
        <v>703</v>
      </c>
      <c r="I178" s="340" t="s">
        <v>704</v>
      </c>
      <c r="J178" s="290">
        <v>355300</v>
      </c>
      <c r="K178" s="290">
        <v>60000</v>
      </c>
      <c r="L178" s="290">
        <v>217569</v>
      </c>
      <c r="M178" s="290"/>
      <c r="N178" s="290"/>
      <c r="O178" s="290"/>
      <c r="P178" s="290" t="e">
        <f>L178+#REF!</f>
        <v>#REF!</v>
      </c>
      <c r="Q178" s="290" t="e">
        <f>M178+#REF!</f>
        <v>#REF!</v>
      </c>
      <c r="R178" s="290">
        <v>120000</v>
      </c>
      <c r="S178" s="290">
        <v>60000</v>
      </c>
      <c r="T178" s="290">
        <v>14258</v>
      </c>
      <c r="U178" s="290"/>
      <c r="V178" s="290"/>
      <c r="W178" s="290">
        <f>+T178</f>
        <v>14258</v>
      </c>
      <c r="X178" s="323">
        <f t="shared" si="67"/>
        <v>100</v>
      </c>
      <c r="Y178" s="374" t="s">
        <v>705</v>
      </c>
      <c r="Z178" s="274"/>
    </row>
    <row r="179" spans="1:26" s="344" customFormat="1" ht="33.75" hidden="1" customHeight="1">
      <c r="A179" s="351" t="s">
        <v>125</v>
      </c>
      <c r="B179" s="352" t="s">
        <v>371</v>
      </c>
      <c r="C179" s="306"/>
      <c r="D179" s="306"/>
      <c r="E179" s="306"/>
      <c r="F179" s="306"/>
      <c r="G179" s="312"/>
      <c r="H179" s="306"/>
      <c r="I179" s="308"/>
      <c r="J179" s="292">
        <f>J180+J185+J190+J198</f>
        <v>180645</v>
      </c>
      <c r="K179" s="292">
        <f t="shared" ref="K179:W179" si="77">K180+K185+K190+K198</f>
        <v>116890</v>
      </c>
      <c r="L179" s="292">
        <f t="shared" si="77"/>
        <v>59404</v>
      </c>
      <c r="M179" s="292">
        <f t="shared" si="77"/>
        <v>0</v>
      </c>
      <c r="N179" s="292">
        <f t="shared" si="77"/>
        <v>57177</v>
      </c>
      <c r="O179" s="292">
        <f t="shared" si="77"/>
        <v>5200</v>
      </c>
      <c r="P179" s="292" t="e">
        <f t="shared" si="77"/>
        <v>#REF!</v>
      </c>
      <c r="Q179" s="292" t="e">
        <f t="shared" si="77"/>
        <v>#REF!</v>
      </c>
      <c r="R179" s="292">
        <f t="shared" si="77"/>
        <v>116510</v>
      </c>
      <c r="S179" s="292">
        <f t="shared" si="77"/>
        <v>116510</v>
      </c>
      <c r="T179" s="292" t="e">
        <f t="shared" si="77"/>
        <v>#REF!</v>
      </c>
      <c r="U179" s="292">
        <f t="shared" si="77"/>
        <v>19071</v>
      </c>
      <c r="V179" s="323" t="e">
        <f>+U179/T179*100</f>
        <v>#REF!</v>
      </c>
      <c r="W179" s="292" t="e">
        <f t="shared" si="77"/>
        <v>#REF!</v>
      </c>
      <c r="X179" s="323" t="e">
        <f t="shared" si="67"/>
        <v>#REF!</v>
      </c>
      <c r="Y179" s="373"/>
      <c r="Z179" s="309"/>
    </row>
    <row r="180" spans="1:26" s="344" customFormat="1" ht="32.25" hidden="1" customHeight="1">
      <c r="A180" s="304" t="s">
        <v>13</v>
      </c>
      <c r="B180" s="311" t="s">
        <v>505</v>
      </c>
      <c r="C180" s="306"/>
      <c r="D180" s="306"/>
      <c r="E180" s="306"/>
      <c r="F180" s="306"/>
      <c r="G180" s="306"/>
      <c r="H180" s="459"/>
      <c r="I180" s="308"/>
      <c r="J180" s="319">
        <f>J181</f>
        <v>85955</v>
      </c>
      <c r="K180" s="319">
        <f t="shared" ref="K180:W180" si="78">K181</f>
        <v>22200</v>
      </c>
      <c r="L180" s="319">
        <f t="shared" si="78"/>
        <v>59404</v>
      </c>
      <c r="M180" s="319">
        <f t="shared" si="78"/>
        <v>0</v>
      </c>
      <c r="N180" s="319">
        <f t="shared" si="78"/>
        <v>57177</v>
      </c>
      <c r="O180" s="319">
        <f t="shared" si="78"/>
        <v>5200</v>
      </c>
      <c r="P180" s="319" t="e">
        <f t="shared" si="78"/>
        <v>#REF!</v>
      </c>
      <c r="Q180" s="319" t="e">
        <f t="shared" si="78"/>
        <v>#REF!</v>
      </c>
      <c r="R180" s="319">
        <f t="shared" si="78"/>
        <v>26600</v>
      </c>
      <c r="S180" s="319">
        <f t="shared" si="78"/>
        <v>26600</v>
      </c>
      <c r="T180" s="319" t="e">
        <f t="shared" si="78"/>
        <v>#REF!</v>
      </c>
      <c r="U180" s="319">
        <f t="shared" si="78"/>
        <v>2371</v>
      </c>
      <c r="V180" s="323" t="e">
        <f>+U180/T180*100</f>
        <v>#REF!</v>
      </c>
      <c r="W180" s="319" t="e">
        <f t="shared" si="78"/>
        <v>#REF!</v>
      </c>
      <c r="X180" s="323" t="e">
        <f t="shared" si="67"/>
        <v>#REF!</v>
      </c>
      <c r="Y180" s="373"/>
      <c r="Z180" s="309"/>
    </row>
    <row r="181" spans="1:26" s="344" customFormat="1" ht="30.75" hidden="1" customHeight="1">
      <c r="A181" s="391" t="s">
        <v>20</v>
      </c>
      <c r="B181" s="313" t="s">
        <v>706</v>
      </c>
      <c r="C181" s="306"/>
      <c r="D181" s="306"/>
      <c r="E181" s="306"/>
      <c r="F181" s="306"/>
      <c r="G181" s="306"/>
      <c r="H181" s="459"/>
      <c r="I181" s="308"/>
      <c r="J181" s="319">
        <f>SUM(J182:J184)</f>
        <v>85955</v>
      </c>
      <c r="K181" s="319">
        <f t="shared" ref="K181:W181" si="79">SUM(K182:K184)</f>
        <v>22200</v>
      </c>
      <c r="L181" s="319">
        <f t="shared" si="79"/>
        <v>59404</v>
      </c>
      <c r="M181" s="319">
        <f t="shared" si="79"/>
        <v>0</v>
      </c>
      <c r="N181" s="319">
        <f t="shared" si="79"/>
        <v>57177</v>
      </c>
      <c r="O181" s="319">
        <f t="shared" si="79"/>
        <v>5200</v>
      </c>
      <c r="P181" s="319" t="e">
        <f t="shared" si="79"/>
        <v>#REF!</v>
      </c>
      <c r="Q181" s="319" t="e">
        <f t="shared" si="79"/>
        <v>#REF!</v>
      </c>
      <c r="R181" s="319">
        <f t="shared" si="79"/>
        <v>26600</v>
      </c>
      <c r="S181" s="319">
        <f t="shared" si="79"/>
        <v>26600</v>
      </c>
      <c r="T181" s="319" t="e">
        <f t="shared" si="79"/>
        <v>#REF!</v>
      </c>
      <c r="U181" s="319">
        <f t="shared" si="79"/>
        <v>2371</v>
      </c>
      <c r="V181" s="323" t="e">
        <f>+U181/T181*100</f>
        <v>#REF!</v>
      </c>
      <c r="W181" s="319" t="e">
        <f t="shared" si="79"/>
        <v>#REF!</v>
      </c>
      <c r="X181" s="323" t="e">
        <f t="shared" si="67"/>
        <v>#REF!</v>
      </c>
      <c r="Y181" s="373"/>
      <c r="Z181" s="309"/>
    </row>
    <row r="182" spans="1:26" s="369" customFormat="1" ht="41.1" hidden="1" customHeight="1">
      <c r="A182" s="412">
        <v>1</v>
      </c>
      <c r="B182" s="393" t="s">
        <v>707</v>
      </c>
      <c r="C182" s="270" t="s">
        <v>708</v>
      </c>
      <c r="D182" s="270"/>
      <c r="E182" s="453" t="s">
        <v>709</v>
      </c>
      <c r="F182" s="270"/>
      <c r="G182" s="270"/>
      <c r="H182" s="270"/>
      <c r="I182" s="340" t="s">
        <v>710</v>
      </c>
      <c r="J182" s="290">
        <v>61000</v>
      </c>
      <c r="K182" s="290">
        <v>10000</v>
      </c>
      <c r="L182" s="290">
        <v>47921</v>
      </c>
      <c r="M182" s="290"/>
      <c r="N182" s="290">
        <v>47921</v>
      </c>
      <c r="O182" s="290">
        <v>4200</v>
      </c>
      <c r="P182" s="290" t="e">
        <f>L182+#REF!</f>
        <v>#REF!</v>
      </c>
      <c r="Q182" s="290" t="e">
        <f>M182+#REF!</f>
        <v>#REF!</v>
      </c>
      <c r="R182" s="348">
        <v>10000</v>
      </c>
      <c r="S182" s="348">
        <v>10000</v>
      </c>
      <c r="T182" s="290"/>
      <c r="U182" s="290"/>
      <c r="V182" s="290"/>
      <c r="W182" s="290"/>
      <c r="X182" s="323" t="e">
        <f t="shared" si="67"/>
        <v>#DIV/0!</v>
      </c>
      <c r="Y182" s="368"/>
      <c r="Z182" s="274"/>
    </row>
    <row r="183" spans="1:26" s="369" customFormat="1" ht="45.75" hidden="1" customHeight="1">
      <c r="A183" s="412">
        <v>1</v>
      </c>
      <c r="B183" s="393" t="s">
        <v>711</v>
      </c>
      <c r="C183" s="270" t="s">
        <v>708</v>
      </c>
      <c r="D183" s="270"/>
      <c r="E183" s="453" t="s">
        <v>709</v>
      </c>
      <c r="F183" s="270"/>
      <c r="G183" s="270"/>
      <c r="H183" s="270"/>
      <c r="I183" s="340" t="s">
        <v>712</v>
      </c>
      <c r="J183" s="290">
        <v>13955</v>
      </c>
      <c r="K183" s="290">
        <v>5600</v>
      </c>
      <c r="L183" s="290">
        <v>11483</v>
      </c>
      <c r="M183" s="290"/>
      <c r="N183" s="290">
        <v>9256</v>
      </c>
      <c r="O183" s="290">
        <v>1000</v>
      </c>
      <c r="P183" s="290" t="e">
        <f>L183+#REF!</f>
        <v>#REF!</v>
      </c>
      <c r="Q183" s="290" t="e">
        <f>M183+#REF!</f>
        <v>#REF!</v>
      </c>
      <c r="R183" s="290">
        <v>5600</v>
      </c>
      <c r="S183" s="290">
        <v>5600</v>
      </c>
      <c r="T183" s="290" t="e">
        <f>S183-#REF!</f>
        <v>#REF!</v>
      </c>
      <c r="U183" s="290"/>
      <c r="V183" s="290"/>
      <c r="W183" s="290" t="e">
        <f>+T183</f>
        <v>#REF!</v>
      </c>
      <c r="X183" s="323" t="e">
        <f t="shared" si="67"/>
        <v>#REF!</v>
      </c>
      <c r="Y183" s="368" t="s">
        <v>513</v>
      </c>
      <c r="Z183" s="274"/>
    </row>
    <row r="184" spans="1:26" s="280" customFormat="1" ht="54" hidden="1" customHeight="1">
      <c r="A184" s="460">
        <v>2</v>
      </c>
      <c r="B184" s="461" t="s">
        <v>713</v>
      </c>
      <c r="C184" s="270" t="s">
        <v>708</v>
      </c>
      <c r="D184" s="270"/>
      <c r="E184" s="453" t="s">
        <v>709</v>
      </c>
      <c r="F184" s="270"/>
      <c r="G184" s="377"/>
      <c r="H184" s="377"/>
      <c r="I184" s="462" t="s">
        <v>714</v>
      </c>
      <c r="J184" s="290">
        <v>11000</v>
      </c>
      <c r="K184" s="290">
        <v>6600</v>
      </c>
      <c r="L184" s="290"/>
      <c r="M184" s="290"/>
      <c r="N184" s="290"/>
      <c r="O184" s="290"/>
      <c r="P184" s="290" t="e">
        <f>L184+#REF!</f>
        <v>#REF!</v>
      </c>
      <c r="Q184" s="290" t="e">
        <f>M184+#REF!</f>
        <v>#REF!</v>
      </c>
      <c r="R184" s="290">
        <v>11000</v>
      </c>
      <c r="S184" s="290">
        <v>11000</v>
      </c>
      <c r="T184" s="290">
        <f>4100-1500</f>
        <v>2600</v>
      </c>
      <c r="U184" s="290">
        <v>2371</v>
      </c>
      <c r="V184" s="372">
        <f t="shared" ref="V184:V189" si="80">+U184/T184*100</f>
        <v>91.192307692307693</v>
      </c>
      <c r="W184" s="290">
        <f>+T184</f>
        <v>2600</v>
      </c>
      <c r="X184" s="323">
        <f t="shared" si="67"/>
        <v>100</v>
      </c>
      <c r="Y184" s="368" t="s">
        <v>715</v>
      </c>
      <c r="Z184" s="339"/>
    </row>
    <row r="185" spans="1:26" s="309" customFormat="1" ht="33" hidden="1" customHeight="1">
      <c r="A185" s="433" t="s">
        <v>15</v>
      </c>
      <c r="B185" s="355" t="s">
        <v>565</v>
      </c>
      <c r="C185" s="347"/>
      <c r="D185" s="347"/>
      <c r="E185" s="347"/>
      <c r="F185" s="347"/>
      <c r="G185" s="347"/>
      <c r="H185" s="347"/>
      <c r="I185" s="357"/>
      <c r="J185" s="358">
        <f>J186</f>
        <v>29800</v>
      </c>
      <c r="K185" s="358">
        <f t="shared" ref="K185:W185" si="81">K186</f>
        <v>29800</v>
      </c>
      <c r="L185" s="358">
        <f t="shared" si="81"/>
        <v>0</v>
      </c>
      <c r="M185" s="358">
        <f t="shared" si="81"/>
        <v>0</v>
      </c>
      <c r="N185" s="358">
        <f t="shared" si="81"/>
        <v>0</v>
      </c>
      <c r="O185" s="358">
        <f t="shared" si="81"/>
        <v>0</v>
      </c>
      <c r="P185" s="358" t="e">
        <f t="shared" si="81"/>
        <v>#REF!</v>
      </c>
      <c r="Q185" s="358" t="e">
        <f t="shared" si="81"/>
        <v>#REF!</v>
      </c>
      <c r="R185" s="358">
        <f t="shared" si="81"/>
        <v>28020</v>
      </c>
      <c r="S185" s="358">
        <f t="shared" si="81"/>
        <v>28020</v>
      </c>
      <c r="T185" s="292">
        <f t="shared" si="81"/>
        <v>8600</v>
      </c>
      <c r="U185" s="292">
        <f t="shared" si="81"/>
        <v>7868</v>
      </c>
      <c r="V185" s="323">
        <f t="shared" si="80"/>
        <v>91.488372093023258</v>
      </c>
      <c r="W185" s="292">
        <f t="shared" si="81"/>
        <v>8600</v>
      </c>
      <c r="X185" s="323">
        <f t="shared" si="67"/>
        <v>100</v>
      </c>
      <c r="Y185" s="347"/>
    </row>
    <row r="186" spans="1:26" s="362" customFormat="1" ht="29.45" hidden="1" customHeight="1">
      <c r="A186" s="391" t="s">
        <v>20</v>
      </c>
      <c r="B186" s="463" t="s">
        <v>706</v>
      </c>
      <c r="C186" s="359"/>
      <c r="D186" s="359"/>
      <c r="E186" s="359"/>
      <c r="F186" s="359"/>
      <c r="G186" s="359"/>
      <c r="H186" s="359"/>
      <c r="I186" s="360"/>
      <c r="J186" s="401">
        <f>SUM(J187:J189)</f>
        <v>29800</v>
      </c>
      <c r="K186" s="401">
        <f t="shared" ref="K186:S186" si="82">SUM(K187:K189)</f>
        <v>29800</v>
      </c>
      <c r="L186" s="401">
        <f t="shared" si="82"/>
        <v>0</v>
      </c>
      <c r="M186" s="401">
        <f t="shared" si="82"/>
        <v>0</v>
      </c>
      <c r="N186" s="401">
        <f t="shared" si="82"/>
        <v>0</v>
      </c>
      <c r="O186" s="401">
        <f t="shared" si="82"/>
        <v>0</v>
      </c>
      <c r="P186" s="401" t="e">
        <f t="shared" si="82"/>
        <v>#REF!</v>
      </c>
      <c r="Q186" s="401" t="e">
        <f t="shared" si="82"/>
        <v>#REF!</v>
      </c>
      <c r="R186" s="401">
        <f t="shared" si="82"/>
        <v>28020</v>
      </c>
      <c r="S186" s="401">
        <f t="shared" si="82"/>
        <v>28020</v>
      </c>
      <c r="T186" s="401">
        <f>SUM(T187:T189)</f>
        <v>8600</v>
      </c>
      <c r="U186" s="401">
        <f t="shared" ref="U186:W186" si="83">SUM(U187:U189)</f>
        <v>7868</v>
      </c>
      <c r="V186" s="402">
        <f t="shared" si="80"/>
        <v>91.488372093023258</v>
      </c>
      <c r="W186" s="401">
        <f t="shared" si="83"/>
        <v>8600</v>
      </c>
      <c r="X186" s="323">
        <f t="shared" si="67"/>
        <v>100</v>
      </c>
      <c r="Y186" s="359"/>
      <c r="Z186" s="361"/>
    </row>
    <row r="187" spans="1:26" s="280" customFormat="1" ht="43.5" hidden="1" customHeight="1">
      <c r="A187" s="464">
        <v>1</v>
      </c>
      <c r="B187" s="451" t="s">
        <v>716</v>
      </c>
      <c r="C187" s="465" t="s">
        <v>708</v>
      </c>
      <c r="D187" s="465"/>
      <c r="E187" s="453" t="s">
        <v>709</v>
      </c>
      <c r="F187" s="465"/>
      <c r="G187" s="377"/>
      <c r="H187" s="329" t="s">
        <v>657</v>
      </c>
      <c r="I187" s="340" t="s">
        <v>717</v>
      </c>
      <c r="J187" s="348">
        <v>17800</v>
      </c>
      <c r="K187" s="348">
        <v>17800</v>
      </c>
      <c r="L187" s="290"/>
      <c r="M187" s="290"/>
      <c r="N187" s="290"/>
      <c r="O187" s="290"/>
      <c r="P187" s="290" t="e">
        <f>L187+#REF!</f>
        <v>#REF!</v>
      </c>
      <c r="Q187" s="290" t="e">
        <f>M187+#REF!</f>
        <v>#REF!</v>
      </c>
      <c r="R187" s="290">
        <v>16020</v>
      </c>
      <c r="S187" s="290">
        <v>16020</v>
      </c>
      <c r="T187" s="290">
        <v>4900</v>
      </c>
      <c r="U187" s="290">
        <v>4690</v>
      </c>
      <c r="V187" s="372">
        <f t="shared" si="80"/>
        <v>95.714285714285722</v>
      </c>
      <c r="W187" s="290">
        <f>+T187</f>
        <v>4900</v>
      </c>
      <c r="X187" s="323">
        <f t="shared" si="67"/>
        <v>100</v>
      </c>
      <c r="Y187" s="368" t="s">
        <v>513</v>
      </c>
      <c r="Z187" s="339"/>
    </row>
    <row r="188" spans="1:26" s="280" customFormat="1" ht="39.200000000000003" hidden="1" customHeight="1">
      <c r="A188" s="460">
        <v>2</v>
      </c>
      <c r="B188" s="466" t="s">
        <v>718</v>
      </c>
      <c r="C188" s="270" t="s">
        <v>708</v>
      </c>
      <c r="D188" s="270"/>
      <c r="E188" s="453" t="s">
        <v>709</v>
      </c>
      <c r="F188" s="270"/>
      <c r="G188" s="377"/>
      <c r="H188" s="377"/>
      <c r="I188" s="289" t="s">
        <v>719</v>
      </c>
      <c r="J188" s="290">
        <v>5000</v>
      </c>
      <c r="K188" s="290">
        <v>5000</v>
      </c>
      <c r="L188" s="290"/>
      <c r="M188" s="290"/>
      <c r="N188" s="290"/>
      <c r="O188" s="290"/>
      <c r="P188" s="290" t="e">
        <f>L188+#REF!</f>
        <v>#REF!</v>
      </c>
      <c r="Q188" s="290" t="e">
        <f>M188+#REF!</f>
        <v>#REF!</v>
      </c>
      <c r="R188" s="290">
        <f>S188</f>
        <v>5000</v>
      </c>
      <c r="S188" s="290">
        <v>5000</v>
      </c>
      <c r="T188" s="290">
        <v>1900</v>
      </c>
      <c r="U188" s="290">
        <v>1790</v>
      </c>
      <c r="V188" s="372">
        <f t="shared" si="80"/>
        <v>94.21052631578948</v>
      </c>
      <c r="W188" s="290">
        <f>+T188</f>
        <v>1900</v>
      </c>
      <c r="X188" s="323">
        <f t="shared" si="67"/>
        <v>100</v>
      </c>
      <c r="Y188" s="368" t="s">
        <v>513</v>
      </c>
      <c r="Z188" s="339">
        <f>T188</f>
        <v>1900</v>
      </c>
    </row>
    <row r="189" spans="1:26" s="280" customFormat="1" ht="34.5" hidden="1" customHeight="1">
      <c r="A189" s="460">
        <v>3</v>
      </c>
      <c r="B189" s="414" t="s">
        <v>720</v>
      </c>
      <c r="C189" s="270" t="s">
        <v>708</v>
      </c>
      <c r="D189" s="270"/>
      <c r="E189" s="453" t="s">
        <v>709</v>
      </c>
      <c r="F189" s="270"/>
      <c r="G189" s="377"/>
      <c r="H189" s="377"/>
      <c r="I189" s="289" t="s">
        <v>721</v>
      </c>
      <c r="J189" s="290">
        <v>7000</v>
      </c>
      <c r="K189" s="290">
        <v>7000</v>
      </c>
      <c r="L189" s="290"/>
      <c r="M189" s="290"/>
      <c r="N189" s="290"/>
      <c r="O189" s="290"/>
      <c r="P189" s="290" t="e">
        <f>L189+#REF!</f>
        <v>#REF!</v>
      </c>
      <c r="Q189" s="290" t="e">
        <f>M189+#REF!</f>
        <v>#REF!</v>
      </c>
      <c r="R189" s="290">
        <f>S189</f>
        <v>7000</v>
      </c>
      <c r="S189" s="290">
        <v>7000</v>
      </c>
      <c r="T189" s="290">
        <v>1800</v>
      </c>
      <c r="U189" s="290">
        <v>1388</v>
      </c>
      <c r="V189" s="372">
        <f t="shared" si="80"/>
        <v>77.111111111111114</v>
      </c>
      <c r="W189" s="290">
        <f>+T189</f>
        <v>1800</v>
      </c>
      <c r="X189" s="323">
        <f t="shared" si="67"/>
        <v>100</v>
      </c>
      <c r="Y189" s="368" t="s">
        <v>513</v>
      </c>
      <c r="Z189" s="339">
        <f>T189</f>
        <v>1800</v>
      </c>
    </row>
    <row r="190" spans="1:26" s="362" customFormat="1" ht="38.25" hidden="1" customHeight="1">
      <c r="A190" s="304" t="s">
        <v>271</v>
      </c>
      <c r="B190" s="311" t="s">
        <v>722</v>
      </c>
      <c r="C190" s="306"/>
      <c r="D190" s="306"/>
      <c r="E190" s="306"/>
      <c r="F190" s="306"/>
      <c r="G190" s="359"/>
      <c r="H190" s="359"/>
      <c r="I190" s="294"/>
      <c r="J190" s="292">
        <f>J191</f>
        <v>58890</v>
      </c>
      <c r="K190" s="292">
        <f t="shared" ref="K190:W190" si="84">K191</f>
        <v>58890</v>
      </c>
      <c r="L190" s="292">
        <f t="shared" si="84"/>
        <v>0</v>
      </c>
      <c r="M190" s="292">
        <f t="shared" si="84"/>
        <v>0</v>
      </c>
      <c r="N190" s="292">
        <f t="shared" si="84"/>
        <v>0</v>
      </c>
      <c r="O190" s="292">
        <f t="shared" si="84"/>
        <v>0</v>
      </c>
      <c r="P190" s="292" t="e">
        <f t="shared" si="84"/>
        <v>#REF!</v>
      </c>
      <c r="Q190" s="292" t="e">
        <f t="shared" si="84"/>
        <v>#REF!</v>
      </c>
      <c r="R190" s="292">
        <f t="shared" si="84"/>
        <v>58890</v>
      </c>
      <c r="S190" s="292">
        <f t="shared" si="84"/>
        <v>58890</v>
      </c>
      <c r="T190" s="292">
        <f t="shared" si="84"/>
        <v>21540</v>
      </c>
      <c r="U190" s="292">
        <f t="shared" si="84"/>
        <v>8661</v>
      </c>
      <c r="V190" s="292">
        <f t="shared" si="84"/>
        <v>266.06887061403506</v>
      </c>
      <c r="W190" s="292">
        <f t="shared" si="84"/>
        <v>21540</v>
      </c>
      <c r="X190" s="323">
        <f t="shared" si="67"/>
        <v>100</v>
      </c>
      <c r="Y190" s="306"/>
      <c r="Z190" s="361"/>
    </row>
    <row r="191" spans="1:26" s="362" customFormat="1" ht="36" hidden="1" customHeight="1">
      <c r="A191" s="391" t="s">
        <v>20</v>
      </c>
      <c r="B191" s="313" t="s">
        <v>706</v>
      </c>
      <c r="C191" s="306"/>
      <c r="D191" s="306"/>
      <c r="E191" s="306"/>
      <c r="F191" s="306"/>
      <c r="G191" s="359"/>
      <c r="H191" s="359"/>
      <c r="I191" s="294"/>
      <c r="J191" s="292">
        <f t="shared" ref="J191:S191" si="85">SUM(J192:J197)</f>
        <v>58890</v>
      </c>
      <c r="K191" s="292">
        <f t="shared" si="85"/>
        <v>58890</v>
      </c>
      <c r="L191" s="292">
        <f t="shared" si="85"/>
        <v>0</v>
      </c>
      <c r="M191" s="292">
        <f t="shared" si="85"/>
        <v>0</v>
      </c>
      <c r="N191" s="292">
        <f t="shared" si="85"/>
        <v>0</v>
      </c>
      <c r="O191" s="292">
        <f t="shared" si="85"/>
        <v>0</v>
      </c>
      <c r="P191" s="292" t="e">
        <f t="shared" si="85"/>
        <v>#REF!</v>
      </c>
      <c r="Q191" s="292" t="e">
        <f t="shared" si="85"/>
        <v>#REF!</v>
      </c>
      <c r="R191" s="292">
        <f t="shared" si="85"/>
        <v>58890</v>
      </c>
      <c r="S191" s="292">
        <f t="shared" si="85"/>
        <v>58890</v>
      </c>
      <c r="T191" s="292">
        <f>SUM(T192:T197)</f>
        <v>21540</v>
      </c>
      <c r="U191" s="292">
        <f t="shared" ref="U191:W191" si="86">SUM(U192:U197)</f>
        <v>8661</v>
      </c>
      <c r="V191" s="292">
        <f t="shared" si="86"/>
        <v>266.06887061403506</v>
      </c>
      <c r="W191" s="292">
        <f t="shared" si="86"/>
        <v>21540</v>
      </c>
      <c r="X191" s="323">
        <f t="shared" si="67"/>
        <v>100</v>
      </c>
      <c r="Y191" s="306"/>
      <c r="Z191" s="361"/>
    </row>
    <row r="192" spans="1:26" s="280" customFormat="1" ht="35.450000000000003" hidden="1" customHeight="1">
      <c r="A192" s="460">
        <v>1</v>
      </c>
      <c r="B192" s="467" t="s">
        <v>723</v>
      </c>
      <c r="C192" s="270" t="s">
        <v>708</v>
      </c>
      <c r="D192" s="270"/>
      <c r="E192" s="453" t="s">
        <v>709</v>
      </c>
      <c r="F192" s="270"/>
      <c r="G192" s="377"/>
      <c r="H192" s="377"/>
      <c r="I192" s="289" t="s">
        <v>724</v>
      </c>
      <c r="J192" s="290">
        <v>6700</v>
      </c>
      <c r="K192" s="290">
        <v>6700</v>
      </c>
      <c r="L192" s="290"/>
      <c r="M192" s="290"/>
      <c r="N192" s="290"/>
      <c r="O192" s="290"/>
      <c r="P192" s="290" t="e">
        <f>L192+#REF!</f>
        <v>#REF!</v>
      </c>
      <c r="Q192" s="290" t="e">
        <f>M192+#REF!</f>
        <v>#REF!</v>
      </c>
      <c r="R192" s="290">
        <f>S192</f>
        <v>6700</v>
      </c>
      <c r="S192" s="290">
        <v>6700</v>
      </c>
      <c r="T192" s="290">
        <v>2000</v>
      </c>
      <c r="U192" s="290">
        <v>1174</v>
      </c>
      <c r="V192" s="372">
        <f t="shared" ref="V192:V197" si="87">+U192/T192*100</f>
        <v>58.699999999999996</v>
      </c>
      <c r="W192" s="290">
        <f t="shared" ref="W192:W197" si="88">+T192</f>
        <v>2000</v>
      </c>
      <c r="X192" s="323">
        <f t="shared" si="67"/>
        <v>100</v>
      </c>
      <c r="Y192" s="289"/>
      <c r="Z192" s="339"/>
    </row>
    <row r="193" spans="1:26" s="280" customFormat="1" ht="41.45" hidden="1" customHeight="1">
      <c r="A193" s="460">
        <v>2</v>
      </c>
      <c r="B193" s="467" t="s">
        <v>725</v>
      </c>
      <c r="C193" s="270" t="s">
        <v>708</v>
      </c>
      <c r="D193" s="270"/>
      <c r="E193" s="453" t="s">
        <v>709</v>
      </c>
      <c r="F193" s="270"/>
      <c r="G193" s="377"/>
      <c r="H193" s="377"/>
      <c r="I193" s="327" t="s">
        <v>726</v>
      </c>
      <c r="J193" s="366">
        <v>7000</v>
      </c>
      <c r="K193" s="366">
        <f>J193</f>
        <v>7000</v>
      </c>
      <c r="L193" s="290"/>
      <c r="M193" s="290"/>
      <c r="N193" s="290"/>
      <c r="O193" s="290"/>
      <c r="P193" s="290" t="e">
        <f>L193+#REF!</f>
        <v>#REF!</v>
      </c>
      <c r="Q193" s="290" t="e">
        <f>M193+#REF!</f>
        <v>#REF!</v>
      </c>
      <c r="R193" s="290">
        <v>7000</v>
      </c>
      <c r="S193" s="290">
        <v>7000</v>
      </c>
      <c r="T193" s="290">
        <v>2500</v>
      </c>
      <c r="U193" s="290"/>
      <c r="V193" s="372">
        <f t="shared" si="87"/>
        <v>0</v>
      </c>
      <c r="W193" s="290">
        <f t="shared" si="88"/>
        <v>2500</v>
      </c>
      <c r="X193" s="323">
        <f t="shared" si="67"/>
        <v>100</v>
      </c>
      <c r="Y193" s="289"/>
      <c r="Z193" s="339"/>
    </row>
    <row r="194" spans="1:26" s="280" customFormat="1" ht="48.95" hidden="1" customHeight="1">
      <c r="A194" s="460">
        <v>3</v>
      </c>
      <c r="B194" s="413" t="s">
        <v>727</v>
      </c>
      <c r="C194" s="270" t="s">
        <v>708</v>
      </c>
      <c r="D194" s="270"/>
      <c r="E194" s="453" t="s">
        <v>709</v>
      </c>
      <c r="F194" s="270"/>
      <c r="G194" s="377"/>
      <c r="H194" s="377"/>
      <c r="I194" s="289" t="s">
        <v>728</v>
      </c>
      <c r="J194" s="290">
        <v>10000</v>
      </c>
      <c r="K194" s="290">
        <f>J194</f>
        <v>10000</v>
      </c>
      <c r="L194" s="290"/>
      <c r="M194" s="290"/>
      <c r="N194" s="290" t="s">
        <v>481</v>
      </c>
      <c r="O194" s="290"/>
      <c r="P194" s="290" t="e">
        <f>L194+#REF!</f>
        <v>#REF!</v>
      </c>
      <c r="Q194" s="290" t="e">
        <f>M194+#REF!</f>
        <v>#REF!</v>
      </c>
      <c r="R194" s="290">
        <f>S194</f>
        <v>10000</v>
      </c>
      <c r="S194" s="290">
        <v>10000</v>
      </c>
      <c r="T194" s="290">
        <v>3840</v>
      </c>
      <c r="U194" s="290">
        <v>3087</v>
      </c>
      <c r="V194" s="372">
        <f t="shared" si="87"/>
        <v>80.390625</v>
      </c>
      <c r="W194" s="290">
        <f t="shared" si="88"/>
        <v>3840</v>
      </c>
      <c r="X194" s="323">
        <f t="shared" si="67"/>
        <v>100</v>
      </c>
      <c r="Y194" s="289"/>
      <c r="Z194" s="339"/>
    </row>
    <row r="195" spans="1:26" s="280" customFormat="1" ht="43.5" hidden="1" customHeight="1">
      <c r="A195" s="460">
        <v>4</v>
      </c>
      <c r="B195" s="468" t="s">
        <v>729</v>
      </c>
      <c r="C195" s="270" t="s">
        <v>708</v>
      </c>
      <c r="D195" s="270"/>
      <c r="E195" s="270" t="s">
        <v>589</v>
      </c>
      <c r="F195" s="270"/>
      <c r="G195" s="377"/>
      <c r="H195" s="377"/>
      <c r="I195" s="289" t="s">
        <v>730</v>
      </c>
      <c r="J195" s="290">
        <v>14000</v>
      </c>
      <c r="K195" s="290">
        <v>14000</v>
      </c>
      <c r="L195" s="290"/>
      <c r="M195" s="290"/>
      <c r="N195" s="290"/>
      <c r="O195" s="290"/>
      <c r="P195" s="290" t="e">
        <f>L195+#REF!</f>
        <v>#REF!</v>
      </c>
      <c r="Q195" s="290" t="e">
        <f>M195+#REF!</f>
        <v>#REF!</v>
      </c>
      <c r="R195" s="290">
        <f>S195</f>
        <v>14000</v>
      </c>
      <c r="S195" s="290">
        <v>14000</v>
      </c>
      <c r="T195" s="290">
        <v>5000</v>
      </c>
      <c r="U195" s="290"/>
      <c r="V195" s="372">
        <f t="shared" si="87"/>
        <v>0</v>
      </c>
      <c r="W195" s="290">
        <f t="shared" si="88"/>
        <v>5000</v>
      </c>
      <c r="X195" s="323">
        <f t="shared" si="67"/>
        <v>100</v>
      </c>
      <c r="Y195" s="289"/>
      <c r="Z195" s="339"/>
    </row>
    <row r="196" spans="1:26" s="369" customFormat="1" ht="38.1" hidden="1" customHeight="1">
      <c r="A196" s="460">
        <v>5</v>
      </c>
      <c r="B196" s="414" t="s">
        <v>731</v>
      </c>
      <c r="C196" s="270" t="s">
        <v>708</v>
      </c>
      <c r="D196" s="270"/>
      <c r="E196" s="453" t="s">
        <v>709</v>
      </c>
      <c r="F196" s="270"/>
      <c r="G196" s="270" t="s">
        <v>481</v>
      </c>
      <c r="H196" s="270" t="s">
        <v>732</v>
      </c>
      <c r="I196" s="289" t="s">
        <v>733</v>
      </c>
      <c r="J196" s="290">
        <f>K196</f>
        <v>14990</v>
      </c>
      <c r="K196" s="290">
        <v>14990</v>
      </c>
      <c r="L196" s="290"/>
      <c r="M196" s="290"/>
      <c r="N196" s="290"/>
      <c r="O196" s="290"/>
      <c r="P196" s="290" t="e">
        <f>L196+#REF!</f>
        <v>#REF!</v>
      </c>
      <c r="Q196" s="290" t="e">
        <f>M196+#REF!</f>
        <v>#REF!</v>
      </c>
      <c r="R196" s="290">
        <f>S196</f>
        <v>14990</v>
      </c>
      <c r="S196" s="290">
        <v>14990</v>
      </c>
      <c r="T196" s="290">
        <v>5700</v>
      </c>
      <c r="U196" s="290">
        <v>2183</v>
      </c>
      <c r="V196" s="372">
        <f t="shared" si="87"/>
        <v>38.298245614035089</v>
      </c>
      <c r="W196" s="290">
        <f t="shared" si="88"/>
        <v>5700</v>
      </c>
      <c r="X196" s="323">
        <f t="shared" si="67"/>
        <v>100</v>
      </c>
      <c r="Y196" s="289"/>
      <c r="Z196" s="274">
        <f>T196</f>
        <v>5700</v>
      </c>
    </row>
    <row r="197" spans="1:26" s="369" customFormat="1" ht="35.1" hidden="1" customHeight="1">
      <c r="A197" s="460">
        <v>6</v>
      </c>
      <c r="B197" s="469" t="s">
        <v>734</v>
      </c>
      <c r="C197" s="270" t="s">
        <v>708</v>
      </c>
      <c r="D197" s="270"/>
      <c r="E197" s="453" t="s">
        <v>709</v>
      </c>
      <c r="F197" s="270"/>
      <c r="G197" s="270"/>
      <c r="H197" s="270" t="s">
        <v>732</v>
      </c>
      <c r="I197" s="289" t="s">
        <v>735</v>
      </c>
      <c r="J197" s="290">
        <f>K197</f>
        <v>6200</v>
      </c>
      <c r="K197" s="290">
        <v>6200</v>
      </c>
      <c r="L197" s="290"/>
      <c r="M197" s="290"/>
      <c r="N197" s="290"/>
      <c r="O197" s="290"/>
      <c r="P197" s="290" t="e">
        <f>L197+#REF!</f>
        <v>#REF!</v>
      </c>
      <c r="Q197" s="290" t="e">
        <f>M197+#REF!</f>
        <v>#REF!</v>
      </c>
      <c r="R197" s="290">
        <v>6200</v>
      </c>
      <c r="S197" s="290">
        <v>6200</v>
      </c>
      <c r="T197" s="290">
        <v>2500</v>
      </c>
      <c r="U197" s="290">
        <v>2217</v>
      </c>
      <c r="V197" s="372">
        <f t="shared" si="87"/>
        <v>88.68</v>
      </c>
      <c r="W197" s="290">
        <f t="shared" si="88"/>
        <v>2500</v>
      </c>
      <c r="X197" s="323">
        <f t="shared" si="67"/>
        <v>100</v>
      </c>
      <c r="Y197" s="289"/>
      <c r="Z197" s="274"/>
    </row>
    <row r="198" spans="1:26" s="369" customFormat="1" ht="35.1" hidden="1" customHeight="1">
      <c r="A198" s="314" t="s">
        <v>277</v>
      </c>
      <c r="B198" s="311" t="s">
        <v>603</v>
      </c>
      <c r="C198" s="270"/>
      <c r="D198" s="270"/>
      <c r="E198" s="453"/>
      <c r="F198" s="270"/>
      <c r="G198" s="270"/>
      <c r="H198" s="270"/>
      <c r="I198" s="289"/>
      <c r="J198" s="292">
        <f>+J199</f>
        <v>6000</v>
      </c>
      <c r="K198" s="292">
        <f t="shared" ref="K198:W198" si="89">+K199</f>
        <v>6000</v>
      </c>
      <c r="L198" s="292">
        <f t="shared" si="89"/>
        <v>0</v>
      </c>
      <c r="M198" s="292">
        <f t="shared" si="89"/>
        <v>0</v>
      </c>
      <c r="N198" s="292">
        <f t="shared" si="89"/>
        <v>0</v>
      </c>
      <c r="O198" s="292">
        <f t="shared" si="89"/>
        <v>0</v>
      </c>
      <c r="P198" s="292">
        <f t="shared" si="89"/>
        <v>0</v>
      </c>
      <c r="Q198" s="292">
        <f t="shared" si="89"/>
        <v>0</v>
      </c>
      <c r="R198" s="292">
        <f t="shared" si="89"/>
        <v>3000</v>
      </c>
      <c r="S198" s="292">
        <f t="shared" si="89"/>
        <v>3000</v>
      </c>
      <c r="T198" s="292">
        <f t="shared" si="89"/>
        <v>1500</v>
      </c>
      <c r="U198" s="292">
        <f t="shared" si="89"/>
        <v>171</v>
      </c>
      <c r="V198" s="292">
        <f t="shared" si="89"/>
        <v>11.4</v>
      </c>
      <c r="W198" s="292">
        <f t="shared" si="89"/>
        <v>1500</v>
      </c>
      <c r="X198" s="323">
        <f t="shared" si="67"/>
        <v>100</v>
      </c>
      <c r="Y198" s="289"/>
      <c r="Z198" s="274"/>
    </row>
    <row r="199" spans="1:26" s="369" customFormat="1" ht="46.5" hidden="1" customHeight="1">
      <c r="A199" s="460">
        <v>1</v>
      </c>
      <c r="B199" s="414" t="s">
        <v>736</v>
      </c>
      <c r="C199" s="270" t="s">
        <v>708</v>
      </c>
      <c r="D199" s="270"/>
      <c r="E199" s="453" t="s">
        <v>737</v>
      </c>
      <c r="F199" s="270"/>
      <c r="G199" s="470" t="s">
        <v>738</v>
      </c>
      <c r="H199" s="470" t="s">
        <v>550</v>
      </c>
      <c r="I199" s="470" t="s">
        <v>739</v>
      </c>
      <c r="J199" s="471">
        <f>K199</f>
        <v>6000</v>
      </c>
      <c r="K199" s="471">
        <v>6000</v>
      </c>
      <c r="L199" s="290"/>
      <c r="M199" s="290"/>
      <c r="N199" s="290"/>
      <c r="O199" s="290"/>
      <c r="P199" s="290"/>
      <c r="Q199" s="290"/>
      <c r="R199" s="290">
        <v>3000</v>
      </c>
      <c r="S199" s="290">
        <v>3000</v>
      </c>
      <c r="T199" s="290">
        <v>1500</v>
      </c>
      <c r="U199" s="290">
        <v>171</v>
      </c>
      <c r="V199" s="372">
        <f t="shared" ref="V199:V212" si="90">+U199/T199*100</f>
        <v>11.4</v>
      </c>
      <c r="W199" s="290">
        <f>+T199</f>
        <v>1500</v>
      </c>
      <c r="X199" s="323">
        <f t="shared" si="67"/>
        <v>100</v>
      </c>
      <c r="Y199" s="289" t="s">
        <v>547</v>
      </c>
      <c r="Z199" s="274">
        <f>T199</f>
        <v>1500</v>
      </c>
    </row>
    <row r="200" spans="1:26" s="344" customFormat="1" ht="30.95" hidden="1" customHeight="1">
      <c r="A200" s="351" t="s">
        <v>126</v>
      </c>
      <c r="B200" s="352" t="s">
        <v>740</v>
      </c>
      <c r="C200" s="306"/>
      <c r="D200" s="306"/>
      <c r="E200" s="306"/>
      <c r="F200" s="306"/>
      <c r="G200" s="312"/>
      <c r="H200" s="306"/>
      <c r="I200" s="308"/>
      <c r="J200" s="292">
        <f>J201+J206+J214+J217+J224</f>
        <v>527446</v>
      </c>
      <c r="K200" s="292">
        <f t="shared" ref="K200:T200" si="91">K201+K206+K214+K217+K224</f>
        <v>175306</v>
      </c>
      <c r="L200" s="292">
        <f t="shared" si="91"/>
        <v>0</v>
      </c>
      <c r="M200" s="292">
        <f t="shared" si="91"/>
        <v>0</v>
      </c>
      <c r="N200" s="292">
        <f t="shared" si="91"/>
        <v>0</v>
      </c>
      <c r="O200" s="292">
        <f t="shared" si="91"/>
        <v>0</v>
      </c>
      <c r="P200" s="292" t="e">
        <f t="shared" si="91"/>
        <v>#REF!</v>
      </c>
      <c r="Q200" s="292" t="e">
        <f t="shared" si="91"/>
        <v>#REF!</v>
      </c>
      <c r="R200" s="292">
        <f t="shared" si="91"/>
        <v>139310</v>
      </c>
      <c r="S200" s="292">
        <f t="shared" si="91"/>
        <v>139310</v>
      </c>
      <c r="T200" s="292" t="e">
        <f t="shared" si="91"/>
        <v>#REF!</v>
      </c>
      <c r="U200" s="292">
        <f>U201+U206+U214+U217+U224</f>
        <v>24298</v>
      </c>
      <c r="V200" s="323" t="e">
        <f t="shared" si="90"/>
        <v>#REF!</v>
      </c>
      <c r="W200" s="292" t="e">
        <f>W201+W206+W214+W217+W224</f>
        <v>#REF!</v>
      </c>
      <c r="X200" s="323" t="e">
        <f t="shared" si="67"/>
        <v>#REF!</v>
      </c>
      <c r="Y200" s="373"/>
      <c r="Z200" s="309"/>
    </row>
    <row r="201" spans="1:26" s="344" customFormat="1" ht="36" hidden="1" customHeight="1">
      <c r="A201" s="304" t="s">
        <v>13</v>
      </c>
      <c r="B201" s="311" t="s">
        <v>505</v>
      </c>
      <c r="C201" s="306"/>
      <c r="D201" s="306"/>
      <c r="E201" s="306"/>
      <c r="F201" s="306"/>
      <c r="G201" s="306"/>
      <c r="H201" s="306"/>
      <c r="I201" s="308"/>
      <c r="J201" s="292">
        <f>J202</f>
        <v>372546</v>
      </c>
      <c r="K201" s="292">
        <f t="shared" ref="K201:W201" si="92">K202</f>
        <v>20406</v>
      </c>
      <c r="L201" s="292">
        <f t="shared" si="92"/>
        <v>0</v>
      </c>
      <c r="M201" s="292">
        <f t="shared" si="92"/>
        <v>0</v>
      </c>
      <c r="N201" s="292">
        <f t="shared" si="92"/>
        <v>0</v>
      </c>
      <c r="O201" s="292">
        <f t="shared" si="92"/>
        <v>0</v>
      </c>
      <c r="P201" s="292">
        <f t="shared" si="92"/>
        <v>0</v>
      </c>
      <c r="Q201" s="292">
        <f t="shared" si="92"/>
        <v>0</v>
      </c>
      <c r="R201" s="292">
        <f t="shared" si="92"/>
        <v>9500</v>
      </c>
      <c r="S201" s="292">
        <f t="shared" si="92"/>
        <v>9500</v>
      </c>
      <c r="T201" s="292">
        <f t="shared" si="92"/>
        <v>1000</v>
      </c>
      <c r="U201" s="292">
        <f t="shared" si="92"/>
        <v>730</v>
      </c>
      <c r="V201" s="323">
        <f t="shared" si="90"/>
        <v>73</v>
      </c>
      <c r="W201" s="292">
        <f t="shared" si="92"/>
        <v>1000</v>
      </c>
      <c r="X201" s="323">
        <f t="shared" si="67"/>
        <v>100</v>
      </c>
      <c r="Y201" s="373"/>
      <c r="Z201" s="309"/>
    </row>
    <row r="202" spans="1:26" s="344" customFormat="1" ht="36" hidden="1" customHeight="1">
      <c r="A202" s="391" t="s">
        <v>20</v>
      </c>
      <c r="B202" s="313" t="s">
        <v>272</v>
      </c>
      <c r="C202" s="306"/>
      <c r="D202" s="306"/>
      <c r="E202" s="306"/>
      <c r="F202" s="306"/>
      <c r="G202" s="306"/>
      <c r="H202" s="306"/>
      <c r="I202" s="308"/>
      <c r="J202" s="292">
        <f>J204</f>
        <v>372546</v>
      </c>
      <c r="K202" s="292">
        <f t="shared" ref="K202:W202" si="93">K204</f>
        <v>20406</v>
      </c>
      <c r="L202" s="292">
        <f t="shared" si="93"/>
        <v>0</v>
      </c>
      <c r="M202" s="292">
        <f t="shared" si="93"/>
        <v>0</v>
      </c>
      <c r="N202" s="292">
        <f t="shared" si="93"/>
        <v>0</v>
      </c>
      <c r="O202" s="292">
        <f t="shared" si="93"/>
        <v>0</v>
      </c>
      <c r="P202" s="292">
        <f t="shared" si="93"/>
        <v>0</v>
      </c>
      <c r="Q202" s="292">
        <f t="shared" si="93"/>
        <v>0</v>
      </c>
      <c r="R202" s="292">
        <f t="shared" si="93"/>
        <v>9500</v>
      </c>
      <c r="S202" s="292">
        <f t="shared" si="93"/>
        <v>9500</v>
      </c>
      <c r="T202" s="292">
        <f t="shared" si="93"/>
        <v>1000</v>
      </c>
      <c r="U202" s="292">
        <f t="shared" si="93"/>
        <v>730</v>
      </c>
      <c r="V202" s="323">
        <f t="shared" si="90"/>
        <v>73</v>
      </c>
      <c r="W202" s="292">
        <f t="shared" si="93"/>
        <v>1000</v>
      </c>
      <c r="X202" s="323">
        <f t="shared" si="67"/>
        <v>100</v>
      </c>
      <c r="Y202" s="373"/>
      <c r="Z202" s="309"/>
    </row>
    <row r="203" spans="1:26" s="369" customFormat="1" ht="45" hidden="1" customHeight="1">
      <c r="A203" s="412">
        <v>1</v>
      </c>
      <c r="B203" s="413" t="s">
        <v>741</v>
      </c>
      <c r="C203" s="270" t="s">
        <v>742</v>
      </c>
      <c r="D203" s="270"/>
      <c r="E203" s="453" t="s">
        <v>743</v>
      </c>
      <c r="F203" s="270"/>
      <c r="G203" s="270"/>
      <c r="H203" s="270"/>
      <c r="I203" s="340" t="s">
        <v>744</v>
      </c>
      <c r="J203" s="290">
        <v>104700</v>
      </c>
      <c r="K203" s="290">
        <v>28682</v>
      </c>
      <c r="L203" s="290">
        <v>78018.456000000006</v>
      </c>
      <c r="M203" s="290">
        <v>2000</v>
      </c>
      <c r="N203" s="290">
        <v>78018.456000000006</v>
      </c>
      <c r="O203" s="290">
        <v>2000</v>
      </c>
      <c r="P203" s="290" t="e">
        <f>L203+#REF!</f>
        <v>#REF!</v>
      </c>
      <c r="Q203" s="290" t="e">
        <f>M203+#REF!</f>
        <v>#REF!</v>
      </c>
      <c r="R203" s="290">
        <f>S203</f>
        <v>21805</v>
      </c>
      <c r="S203" s="290">
        <v>21805</v>
      </c>
      <c r="T203" s="290"/>
      <c r="U203" s="290"/>
      <c r="V203" s="372" t="e">
        <f t="shared" si="90"/>
        <v>#DIV/0!</v>
      </c>
      <c r="W203" s="290"/>
      <c r="X203" s="323" t="e">
        <f t="shared" si="67"/>
        <v>#DIV/0!</v>
      </c>
      <c r="Y203" s="368"/>
      <c r="Z203" s="274"/>
    </row>
    <row r="204" spans="1:26" ht="56.45" hidden="1" customHeight="1">
      <c r="A204" s="472" t="s">
        <v>36</v>
      </c>
      <c r="B204" s="473" t="s">
        <v>745</v>
      </c>
      <c r="C204" s="329" t="s">
        <v>481</v>
      </c>
      <c r="D204" s="329"/>
      <c r="E204" s="329" t="s">
        <v>746</v>
      </c>
      <c r="F204" s="329"/>
      <c r="G204" s="329"/>
      <c r="H204" s="329"/>
      <c r="I204" s="474" t="s">
        <v>747</v>
      </c>
      <c r="J204" s="475">
        <v>372546</v>
      </c>
      <c r="K204" s="475">
        <v>20406</v>
      </c>
      <c r="L204" s="331"/>
      <c r="M204" s="331"/>
      <c r="N204" s="331"/>
      <c r="O204" s="331"/>
      <c r="P204" s="290"/>
      <c r="Q204" s="290"/>
      <c r="R204" s="331">
        <f>S204</f>
        <v>9500</v>
      </c>
      <c r="S204" s="331">
        <v>9500</v>
      </c>
      <c r="T204" s="290">
        <v>1000</v>
      </c>
      <c r="U204" s="290">
        <v>730</v>
      </c>
      <c r="V204" s="372">
        <f t="shared" si="90"/>
        <v>73</v>
      </c>
      <c r="W204" s="290">
        <f>+T204</f>
        <v>1000</v>
      </c>
      <c r="X204" s="323">
        <f t="shared" si="67"/>
        <v>100</v>
      </c>
      <c r="Y204" s="368"/>
    </row>
    <row r="205" spans="1:26" s="280" customFormat="1" ht="38.450000000000003" hidden="1" customHeight="1">
      <c r="A205" s="412">
        <v>2</v>
      </c>
      <c r="B205" s="376" t="s">
        <v>748</v>
      </c>
      <c r="C205" s="270" t="s">
        <v>742</v>
      </c>
      <c r="D205" s="270"/>
      <c r="E205" s="453" t="s">
        <v>743</v>
      </c>
      <c r="F205" s="270"/>
      <c r="G205" s="377"/>
      <c r="H205" s="270" t="s">
        <v>575</v>
      </c>
      <c r="I205" s="340" t="s">
        <v>749</v>
      </c>
      <c r="J205" s="348">
        <v>7800</v>
      </c>
      <c r="K205" s="348">
        <v>7800</v>
      </c>
      <c r="L205" s="290"/>
      <c r="M205" s="290"/>
      <c r="N205" s="290"/>
      <c r="O205" s="290"/>
      <c r="P205" s="290" t="e">
        <f>L205+#REF!</f>
        <v>#REF!</v>
      </c>
      <c r="Q205" s="290" t="e">
        <f>M205+#REF!</f>
        <v>#REF!</v>
      </c>
      <c r="R205" s="290">
        <f>S205</f>
        <v>7800</v>
      </c>
      <c r="S205" s="290">
        <v>7800</v>
      </c>
      <c r="T205" s="290"/>
      <c r="U205" s="290"/>
      <c r="V205" s="372" t="e">
        <f t="shared" si="90"/>
        <v>#DIV/0!</v>
      </c>
      <c r="W205" s="290"/>
      <c r="X205" s="323" t="e">
        <f t="shared" si="67"/>
        <v>#DIV/0!</v>
      </c>
      <c r="Y205" s="270"/>
      <c r="Z205" s="339"/>
    </row>
    <row r="206" spans="1:26" s="344" customFormat="1" ht="39.200000000000003" hidden="1" customHeight="1">
      <c r="A206" s="304" t="s">
        <v>15</v>
      </c>
      <c r="B206" s="311" t="s">
        <v>653</v>
      </c>
      <c r="C206" s="306"/>
      <c r="D206" s="306"/>
      <c r="E206" s="306"/>
      <c r="F206" s="306"/>
      <c r="G206" s="306"/>
      <c r="H206" s="306"/>
      <c r="I206" s="308"/>
      <c r="J206" s="292">
        <f>J207</f>
        <v>70600</v>
      </c>
      <c r="K206" s="292">
        <f t="shared" ref="K206:W206" si="94">K207</f>
        <v>70600</v>
      </c>
      <c r="L206" s="292">
        <f t="shared" si="94"/>
        <v>0</v>
      </c>
      <c r="M206" s="292">
        <f t="shared" si="94"/>
        <v>0</v>
      </c>
      <c r="N206" s="292">
        <f t="shared" si="94"/>
        <v>0</v>
      </c>
      <c r="O206" s="292">
        <f t="shared" si="94"/>
        <v>0</v>
      </c>
      <c r="P206" s="292" t="e">
        <f t="shared" si="94"/>
        <v>#REF!</v>
      </c>
      <c r="Q206" s="292" t="e">
        <f t="shared" si="94"/>
        <v>#REF!</v>
      </c>
      <c r="R206" s="292">
        <f t="shared" si="94"/>
        <v>58015</v>
      </c>
      <c r="S206" s="292">
        <f t="shared" si="94"/>
        <v>58015</v>
      </c>
      <c r="T206" s="292" t="e">
        <f t="shared" si="94"/>
        <v>#REF!</v>
      </c>
      <c r="U206" s="292">
        <f t="shared" si="94"/>
        <v>14221</v>
      </c>
      <c r="V206" s="372" t="e">
        <f t="shared" si="90"/>
        <v>#REF!</v>
      </c>
      <c r="W206" s="292" t="e">
        <f t="shared" si="94"/>
        <v>#REF!</v>
      </c>
      <c r="X206" s="323" t="e">
        <f t="shared" si="67"/>
        <v>#REF!</v>
      </c>
      <c r="Y206" s="306"/>
      <c r="Z206" s="309"/>
    </row>
    <row r="207" spans="1:26" s="344" customFormat="1" ht="30.2" hidden="1" customHeight="1">
      <c r="A207" s="304" t="s">
        <v>20</v>
      </c>
      <c r="B207" s="311" t="s">
        <v>379</v>
      </c>
      <c r="C207" s="306"/>
      <c r="D207" s="306"/>
      <c r="E207" s="306"/>
      <c r="F207" s="306"/>
      <c r="G207" s="306"/>
      <c r="H207" s="306"/>
      <c r="I207" s="308"/>
      <c r="J207" s="292">
        <f>SUM(J208:J213)</f>
        <v>70600</v>
      </c>
      <c r="K207" s="292">
        <f t="shared" ref="K207:W207" si="95">SUM(K208:K213)</f>
        <v>70600</v>
      </c>
      <c r="L207" s="292">
        <f t="shared" si="95"/>
        <v>0</v>
      </c>
      <c r="M207" s="292">
        <f t="shared" si="95"/>
        <v>0</v>
      </c>
      <c r="N207" s="292">
        <f t="shared" si="95"/>
        <v>0</v>
      </c>
      <c r="O207" s="292">
        <f t="shared" si="95"/>
        <v>0</v>
      </c>
      <c r="P207" s="292" t="e">
        <f t="shared" si="95"/>
        <v>#REF!</v>
      </c>
      <c r="Q207" s="292" t="e">
        <f t="shared" si="95"/>
        <v>#REF!</v>
      </c>
      <c r="R207" s="292">
        <f t="shared" si="95"/>
        <v>58015</v>
      </c>
      <c r="S207" s="292">
        <f t="shared" si="95"/>
        <v>58015</v>
      </c>
      <c r="T207" s="292" t="e">
        <f t="shared" si="95"/>
        <v>#REF!</v>
      </c>
      <c r="U207" s="292">
        <f t="shared" si="95"/>
        <v>14221</v>
      </c>
      <c r="V207" s="372" t="e">
        <f t="shared" si="90"/>
        <v>#REF!</v>
      </c>
      <c r="W207" s="292" t="e">
        <f t="shared" si="95"/>
        <v>#REF!</v>
      </c>
      <c r="X207" s="323" t="e">
        <f t="shared" si="67"/>
        <v>#REF!</v>
      </c>
      <c r="Y207" s="306"/>
      <c r="Z207" s="309"/>
    </row>
    <row r="208" spans="1:26" s="280" customFormat="1" ht="40.700000000000003" hidden="1" customHeight="1">
      <c r="A208" s="412">
        <v>2</v>
      </c>
      <c r="B208" s="376" t="s">
        <v>750</v>
      </c>
      <c r="C208" s="270" t="s">
        <v>742</v>
      </c>
      <c r="D208" s="270"/>
      <c r="E208" s="453" t="s">
        <v>743</v>
      </c>
      <c r="F208" s="270"/>
      <c r="G208" s="377"/>
      <c r="H208" s="270" t="s">
        <v>657</v>
      </c>
      <c r="I208" s="289" t="s">
        <v>751</v>
      </c>
      <c r="J208" s="290">
        <v>21000</v>
      </c>
      <c r="K208" s="290">
        <v>21000</v>
      </c>
      <c r="L208" s="290"/>
      <c r="M208" s="290"/>
      <c r="N208" s="290"/>
      <c r="O208" s="290"/>
      <c r="P208" s="290" t="e">
        <f>L208+#REF!</f>
        <v>#REF!</v>
      </c>
      <c r="Q208" s="290" t="e">
        <f>M208+#REF!</f>
        <v>#REF!</v>
      </c>
      <c r="R208" s="290">
        <v>18900</v>
      </c>
      <c r="S208" s="290">
        <v>18900</v>
      </c>
      <c r="T208" s="290">
        <v>7090</v>
      </c>
      <c r="U208" s="290">
        <v>4560</v>
      </c>
      <c r="V208" s="372">
        <f t="shared" si="90"/>
        <v>64.315937940761643</v>
      </c>
      <c r="W208" s="290">
        <f t="shared" ref="W208:W213" si="96">+T208</f>
        <v>7090</v>
      </c>
      <c r="X208" s="323">
        <f t="shared" si="67"/>
        <v>100</v>
      </c>
      <c r="Y208" s="270"/>
      <c r="Z208" s="339"/>
    </row>
    <row r="209" spans="1:26" s="280" customFormat="1" ht="38.25" hidden="1" customHeight="1">
      <c r="A209" s="267">
        <v>3</v>
      </c>
      <c r="B209" s="469" t="s">
        <v>752</v>
      </c>
      <c r="C209" s="270" t="s">
        <v>742</v>
      </c>
      <c r="D209" s="270"/>
      <c r="E209" s="453" t="s">
        <v>743</v>
      </c>
      <c r="F209" s="270"/>
      <c r="G209" s="377"/>
      <c r="H209" s="270" t="s">
        <v>657</v>
      </c>
      <c r="I209" s="289" t="s">
        <v>753</v>
      </c>
      <c r="J209" s="290">
        <v>20000</v>
      </c>
      <c r="K209" s="290">
        <v>20000</v>
      </c>
      <c r="L209" s="290"/>
      <c r="M209" s="290"/>
      <c r="N209" s="290"/>
      <c r="O209" s="290"/>
      <c r="P209" s="290" t="e">
        <f>L209+#REF!</f>
        <v>#REF!</v>
      </c>
      <c r="Q209" s="290" t="e">
        <f>M209+#REF!</f>
        <v>#REF!</v>
      </c>
      <c r="R209" s="290">
        <v>18000</v>
      </c>
      <c r="S209" s="290">
        <v>18000</v>
      </c>
      <c r="T209" s="290">
        <v>7052</v>
      </c>
      <c r="U209" s="290">
        <v>4229</v>
      </c>
      <c r="V209" s="372">
        <f t="shared" si="90"/>
        <v>59.96880317640386</v>
      </c>
      <c r="W209" s="290">
        <f t="shared" si="96"/>
        <v>7052</v>
      </c>
      <c r="X209" s="323">
        <f t="shared" si="67"/>
        <v>100</v>
      </c>
      <c r="Y209" s="270"/>
      <c r="Z209" s="339"/>
    </row>
    <row r="210" spans="1:26" s="280" customFormat="1" ht="42.75" hidden="1" customHeight="1">
      <c r="A210" s="267">
        <v>4</v>
      </c>
      <c r="B210" s="469" t="s">
        <v>754</v>
      </c>
      <c r="C210" s="270" t="s">
        <v>742</v>
      </c>
      <c r="D210" s="270"/>
      <c r="E210" s="453" t="s">
        <v>743</v>
      </c>
      <c r="F210" s="270"/>
      <c r="G210" s="270" t="s">
        <v>755</v>
      </c>
      <c r="H210" s="270" t="s">
        <v>575</v>
      </c>
      <c r="I210" s="289" t="s">
        <v>756</v>
      </c>
      <c r="J210" s="290">
        <f>+K210</f>
        <v>6300</v>
      </c>
      <c r="K210" s="290">
        <v>6300</v>
      </c>
      <c r="L210" s="290"/>
      <c r="M210" s="290"/>
      <c r="N210" s="290"/>
      <c r="O210" s="290"/>
      <c r="P210" s="290" t="e">
        <f>L210+#REF!</f>
        <v>#REF!</v>
      </c>
      <c r="Q210" s="290" t="e">
        <f>M210+#REF!</f>
        <v>#REF!</v>
      </c>
      <c r="R210" s="290">
        <f>S210</f>
        <v>5615</v>
      </c>
      <c r="S210" s="290">
        <v>5615</v>
      </c>
      <c r="T210" s="290" t="e">
        <f>S210-#REF!</f>
        <v>#REF!</v>
      </c>
      <c r="U210" s="290">
        <v>2571</v>
      </c>
      <c r="V210" s="372" t="e">
        <f t="shared" si="90"/>
        <v>#REF!</v>
      </c>
      <c r="W210" s="290" t="e">
        <f t="shared" si="96"/>
        <v>#REF!</v>
      </c>
      <c r="X210" s="323" t="e">
        <f t="shared" si="67"/>
        <v>#REF!</v>
      </c>
      <c r="Y210" s="270"/>
      <c r="Z210" s="339" t="e">
        <f>T210</f>
        <v>#REF!</v>
      </c>
    </row>
    <row r="211" spans="1:26" s="280" customFormat="1" ht="35.450000000000003" hidden="1" customHeight="1">
      <c r="A211" s="412">
        <v>5</v>
      </c>
      <c r="B211" s="376" t="s">
        <v>757</v>
      </c>
      <c r="C211" s="270" t="s">
        <v>742</v>
      </c>
      <c r="D211" s="270"/>
      <c r="E211" s="453" t="s">
        <v>743</v>
      </c>
      <c r="F211" s="270"/>
      <c r="G211" s="270" t="s">
        <v>758</v>
      </c>
      <c r="H211" s="270" t="s">
        <v>657</v>
      </c>
      <c r="I211" s="340" t="s">
        <v>759</v>
      </c>
      <c r="J211" s="290">
        <v>11500</v>
      </c>
      <c r="K211" s="290">
        <v>11500</v>
      </c>
      <c r="L211" s="290"/>
      <c r="M211" s="290"/>
      <c r="N211" s="290"/>
      <c r="O211" s="290"/>
      <c r="P211" s="290" t="e">
        <f>L211+#REF!</f>
        <v>#REF!</v>
      </c>
      <c r="Q211" s="290" t="e">
        <f>M211+#REF!</f>
        <v>#REF!</v>
      </c>
      <c r="R211" s="290">
        <f>S211</f>
        <v>11500</v>
      </c>
      <c r="S211" s="290">
        <v>11500</v>
      </c>
      <c r="T211" s="290">
        <v>2800</v>
      </c>
      <c r="U211" s="290">
        <v>2555</v>
      </c>
      <c r="V211" s="372">
        <f t="shared" si="90"/>
        <v>91.25</v>
      </c>
      <c r="W211" s="290">
        <f t="shared" si="96"/>
        <v>2800</v>
      </c>
      <c r="X211" s="323">
        <f t="shared" si="67"/>
        <v>100</v>
      </c>
      <c r="Y211" s="270"/>
      <c r="Z211" s="339">
        <f>T211</f>
        <v>2800</v>
      </c>
    </row>
    <row r="212" spans="1:26" s="280" customFormat="1" ht="38.25" hidden="1" customHeight="1">
      <c r="A212" s="267">
        <v>6</v>
      </c>
      <c r="B212" s="376" t="s">
        <v>760</v>
      </c>
      <c r="C212" s="270" t="s">
        <v>742</v>
      </c>
      <c r="D212" s="270"/>
      <c r="E212" s="453" t="s">
        <v>743</v>
      </c>
      <c r="F212" s="270"/>
      <c r="G212" s="270"/>
      <c r="H212" s="270" t="s">
        <v>575</v>
      </c>
      <c r="I212" s="289" t="s">
        <v>761</v>
      </c>
      <c r="J212" s="290">
        <f>K212</f>
        <v>4000</v>
      </c>
      <c r="K212" s="290">
        <v>4000</v>
      </c>
      <c r="L212" s="290"/>
      <c r="M212" s="290"/>
      <c r="N212" s="290"/>
      <c r="O212" s="290"/>
      <c r="P212" s="290" t="e">
        <f>L212+#REF!</f>
        <v>#REF!</v>
      </c>
      <c r="Q212" s="290" t="e">
        <f>M212+#REF!</f>
        <v>#REF!</v>
      </c>
      <c r="R212" s="290">
        <f>S212</f>
        <v>4000</v>
      </c>
      <c r="S212" s="290">
        <v>4000</v>
      </c>
      <c r="T212" s="290">
        <v>415</v>
      </c>
      <c r="U212" s="290">
        <v>306</v>
      </c>
      <c r="V212" s="372">
        <f t="shared" si="90"/>
        <v>73.734939759036138</v>
      </c>
      <c r="W212" s="290">
        <f t="shared" si="96"/>
        <v>415</v>
      </c>
      <c r="X212" s="323">
        <f t="shared" si="67"/>
        <v>100</v>
      </c>
      <c r="Y212" s="270"/>
      <c r="Z212" s="339">
        <f>T212</f>
        <v>415</v>
      </c>
    </row>
    <row r="213" spans="1:26" s="280" customFormat="1" ht="38.25" hidden="1" customHeight="1">
      <c r="A213" s="267">
        <v>7</v>
      </c>
      <c r="B213" s="376" t="s">
        <v>748</v>
      </c>
      <c r="C213" s="270"/>
      <c r="D213" s="270"/>
      <c r="E213" s="453"/>
      <c r="F213" s="270"/>
      <c r="G213" s="270"/>
      <c r="H213" s="270"/>
      <c r="I213" s="476" t="s">
        <v>749</v>
      </c>
      <c r="J213" s="477">
        <v>7800</v>
      </c>
      <c r="K213" s="477">
        <v>7800</v>
      </c>
      <c r="L213" s="290"/>
      <c r="M213" s="290"/>
      <c r="N213" s="290"/>
      <c r="O213" s="290"/>
      <c r="P213" s="290"/>
      <c r="Q213" s="290"/>
      <c r="R213" s="290"/>
      <c r="S213" s="290"/>
      <c r="T213" s="290"/>
      <c r="U213" s="290"/>
      <c r="V213" s="372"/>
      <c r="W213" s="290">
        <f t="shared" si="96"/>
        <v>0</v>
      </c>
      <c r="X213" s="323"/>
      <c r="Y213" s="270"/>
      <c r="Z213" s="339"/>
    </row>
    <row r="214" spans="1:26" s="344" customFormat="1" ht="38.25" hidden="1" customHeight="1">
      <c r="A214" s="304" t="s">
        <v>271</v>
      </c>
      <c r="B214" s="311" t="s">
        <v>659</v>
      </c>
      <c r="C214" s="306"/>
      <c r="D214" s="306"/>
      <c r="E214" s="306"/>
      <c r="F214" s="306"/>
      <c r="G214" s="306"/>
      <c r="H214" s="306"/>
      <c r="I214" s="294"/>
      <c r="J214" s="292">
        <f>J215</f>
        <v>6900</v>
      </c>
      <c r="K214" s="292">
        <f t="shared" ref="K214:W215" si="97">K215</f>
        <v>6900</v>
      </c>
      <c r="L214" s="292">
        <f t="shared" si="97"/>
        <v>0</v>
      </c>
      <c r="M214" s="292">
        <f t="shared" si="97"/>
        <v>0</v>
      </c>
      <c r="N214" s="292">
        <f t="shared" si="97"/>
        <v>0</v>
      </c>
      <c r="O214" s="292">
        <f t="shared" si="97"/>
        <v>0</v>
      </c>
      <c r="P214" s="292" t="e">
        <f t="shared" si="97"/>
        <v>#REF!</v>
      </c>
      <c r="Q214" s="292" t="e">
        <f t="shared" si="97"/>
        <v>#REF!</v>
      </c>
      <c r="R214" s="292">
        <f t="shared" si="97"/>
        <v>6900</v>
      </c>
      <c r="S214" s="292">
        <f t="shared" si="97"/>
        <v>6900</v>
      </c>
      <c r="T214" s="292">
        <f t="shared" si="97"/>
        <v>2000</v>
      </c>
      <c r="U214" s="292">
        <f t="shared" si="97"/>
        <v>1630</v>
      </c>
      <c r="V214" s="372">
        <f t="shared" ref="V214:V242" si="98">+U214/T214*100</f>
        <v>81.5</v>
      </c>
      <c r="W214" s="292">
        <f t="shared" si="97"/>
        <v>2000</v>
      </c>
      <c r="X214" s="323">
        <f t="shared" ref="X214:X245" si="99">+W214/T214*100</f>
        <v>100</v>
      </c>
      <c r="Y214" s="306"/>
      <c r="Z214" s="309"/>
    </row>
    <row r="215" spans="1:26" s="361" customFormat="1" ht="38.25" hidden="1" customHeight="1">
      <c r="A215" s="478" t="s">
        <v>20</v>
      </c>
      <c r="B215" s="479" t="s">
        <v>379</v>
      </c>
      <c r="C215" s="480"/>
      <c r="D215" s="480"/>
      <c r="E215" s="480"/>
      <c r="F215" s="480"/>
      <c r="G215" s="480"/>
      <c r="H215" s="480"/>
      <c r="I215" s="481"/>
      <c r="J215" s="482">
        <f>J216</f>
        <v>6900</v>
      </c>
      <c r="K215" s="482">
        <f t="shared" si="97"/>
        <v>6900</v>
      </c>
      <c r="L215" s="482">
        <f t="shared" si="97"/>
        <v>0</v>
      </c>
      <c r="M215" s="482">
        <f t="shared" si="97"/>
        <v>0</v>
      </c>
      <c r="N215" s="482">
        <f t="shared" si="97"/>
        <v>0</v>
      </c>
      <c r="O215" s="482">
        <f t="shared" si="97"/>
        <v>0</v>
      </c>
      <c r="P215" s="482" t="e">
        <f t="shared" si="97"/>
        <v>#REF!</v>
      </c>
      <c r="Q215" s="482" t="e">
        <f t="shared" si="97"/>
        <v>#REF!</v>
      </c>
      <c r="R215" s="482">
        <f t="shared" si="97"/>
        <v>6900</v>
      </c>
      <c r="S215" s="482">
        <f t="shared" si="97"/>
        <v>6900</v>
      </c>
      <c r="T215" s="401">
        <f t="shared" si="97"/>
        <v>2000</v>
      </c>
      <c r="U215" s="401">
        <f t="shared" si="97"/>
        <v>1630</v>
      </c>
      <c r="V215" s="372">
        <f t="shared" si="98"/>
        <v>81.5</v>
      </c>
      <c r="W215" s="401">
        <f t="shared" si="97"/>
        <v>2000</v>
      </c>
      <c r="X215" s="323">
        <f t="shared" si="99"/>
        <v>100</v>
      </c>
      <c r="Y215" s="480" t="s">
        <v>481</v>
      </c>
    </row>
    <row r="216" spans="1:26" s="369" customFormat="1" ht="38.25" hidden="1" customHeight="1">
      <c r="A216" s="412">
        <v>1</v>
      </c>
      <c r="B216" s="376" t="s">
        <v>762</v>
      </c>
      <c r="C216" s="270" t="s">
        <v>742</v>
      </c>
      <c r="D216" s="270"/>
      <c r="E216" s="453" t="s">
        <v>743</v>
      </c>
      <c r="F216" s="270"/>
      <c r="G216" s="270" t="s">
        <v>763</v>
      </c>
      <c r="H216" s="270" t="s">
        <v>622</v>
      </c>
      <c r="I216" s="340" t="s">
        <v>764</v>
      </c>
      <c r="J216" s="290">
        <v>6900</v>
      </c>
      <c r="K216" s="290">
        <v>6900</v>
      </c>
      <c r="L216" s="290"/>
      <c r="M216" s="290"/>
      <c r="N216" s="290"/>
      <c r="O216" s="290"/>
      <c r="P216" s="290" t="e">
        <f>L216+#REF!</f>
        <v>#REF!</v>
      </c>
      <c r="Q216" s="290" t="e">
        <f>M216+#REF!</f>
        <v>#REF!</v>
      </c>
      <c r="R216" s="290">
        <f>S216</f>
        <v>6900</v>
      </c>
      <c r="S216" s="290">
        <v>6900</v>
      </c>
      <c r="T216" s="290">
        <v>2000</v>
      </c>
      <c r="U216" s="290">
        <v>1630</v>
      </c>
      <c r="V216" s="372">
        <f t="shared" si="98"/>
        <v>81.5</v>
      </c>
      <c r="W216" s="290">
        <f>+T216</f>
        <v>2000</v>
      </c>
      <c r="X216" s="323">
        <f t="shared" si="99"/>
        <v>100</v>
      </c>
      <c r="Y216" s="270"/>
      <c r="Z216" s="274">
        <f>T216</f>
        <v>2000</v>
      </c>
    </row>
    <row r="217" spans="1:26" s="344" customFormat="1" ht="33.75" hidden="1" customHeight="1">
      <c r="A217" s="314" t="s">
        <v>277</v>
      </c>
      <c r="B217" s="311" t="s">
        <v>603</v>
      </c>
      <c r="C217" s="483"/>
      <c r="D217" s="483"/>
      <c r="E217" s="483"/>
      <c r="F217" s="483"/>
      <c r="G217" s="483"/>
      <c r="H217" s="483"/>
      <c r="I217" s="308"/>
      <c r="J217" s="319">
        <f>J218</f>
        <v>41400</v>
      </c>
      <c r="K217" s="319">
        <f t="shared" ref="K217:W217" si="100">K218</f>
        <v>41400</v>
      </c>
      <c r="L217" s="319">
        <f t="shared" si="100"/>
        <v>0</v>
      </c>
      <c r="M217" s="319">
        <f t="shared" si="100"/>
        <v>0</v>
      </c>
      <c r="N217" s="319">
        <f t="shared" si="100"/>
        <v>0</v>
      </c>
      <c r="O217" s="319">
        <f t="shared" si="100"/>
        <v>0</v>
      </c>
      <c r="P217" s="319" t="e">
        <f t="shared" si="100"/>
        <v>#REF!</v>
      </c>
      <c r="Q217" s="319" t="e">
        <f t="shared" si="100"/>
        <v>#REF!</v>
      </c>
      <c r="R217" s="319">
        <f t="shared" si="100"/>
        <v>39400</v>
      </c>
      <c r="S217" s="319">
        <f t="shared" si="100"/>
        <v>39400</v>
      </c>
      <c r="T217" s="319">
        <f t="shared" si="100"/>
        <v>10150</v>
      </c>
      <c r="U217" s="319">
        <f t="shared" si="100"/>
        <v>7717</v>
      </c>
      <c r="V217" s="323">
        <f t="shared" si="98"/>
        <v>76.029556650246306</v>
      </c>
      <c r="W217" s="319">
        <f t="shared" si="100"/>
        <v>10150</v>
      </c>
      <c r="X217" s="323">
        <f t="shared" si="99"/>
        <v>100</v>
      </c>
      <c r="Y217" s="306"/>
      <c r="Z217" s="309"/>
    </row>
    <row r="218" spans="1:26" s="344" customFormat="1" ht="33.75" hidden="1" customHeight="1">
      <c r="A218" s="391" t="s">
        <v>20</v>
      </c>
      <c r="B218" s="313" t="s">
        <v>379</v>
      </c>
      <c r="C218" s="483"/>
      <c r="D218" s="483"/>
      <c r="E218" s="483"/>
      <c r="F218" s="483"/>
      <c r="G218" s="483"/>
      <c r="H218" s="483"/>
      <c r="I218" s="308"/>
      <c r="J218" s="319">
        <f>+SUM(J219:J223)</f>
        <v>41400</v>
      </c>
      <c r="K218" s="319">
        <f t="shared" ref="K218:T218" si="101">+SUM(K219:K223)</f>
        <v>41400</v>
      </c>
      <c r="L218" s="319">
        <f t="shared" si="101"/>
        <v>0</v>
      </c>
      <c r="M218" s="319">
        <f t="shared" si="101"/>
        <v>0</v>
      </c>
      <c r="N218" s="319">
        <f t="shared" si="101"/>
        <v>0</v>
      </c>
      <c r="O218" s="319">
        <f t="shared" si="101"/>
        <v>0</v>
      </c>
      <c r="P218" s="319" t="e">
        <f t="shared" si="101"/>
        <v>#REF!</v>
      </c>
      <c r="Q218" s="319" t="e">
        <f t="shared" si="101"/>
        <v>#REF!</v>
      </c>
      <c r="R218" s="319">
        <f t="shared" si="101"/>
        <v>39400</v>
      </c>
      <c r="S218" s="319">
        <f t="shared" si="101"/>
        <v>39400</v>
      </c>
      <c r="T218" s="319">
        <f t="shared" si="101"/>
        <v>10150</v>
      </c>
      <c r="U218" s="319">
        <f t="shared" ref="U218:W218" si="102">+SUM(U219:U223)</f>
        <v>7717</v>
      </c>
      <c r="V218" s="323">
        <f t="shared" si="98"/>
        <v>76.029556650246306</v>
      </c>
      <c r="W218" s="319">
        <f t="shared" si="102"/>
        <v>10150</v>
      </c>
      <c r="X218" s="323">
        <f t="shared" si="99"/>
        <v>100</v>
      </c>
      <c r="Y218" s="306"/>
      <c r="Z218" s="309"/>
    </row>
    <row r="219" spans="1:26" s="369" customFormat="1" ht="42" hidden="1" customHeight="1">
      <c r="A219" s="412">
        <v>1</v>
      </c>
      <c r="B219" s="376" t="s">
        <v>765</v>
      </c>
      <c r="C219" s="270" t="s">
        <v>742</v>
      </c>
      <c r="D219" s="270"/>
      <c r="E219" s="453" t="s">
        <v>743</v>
      </c>
      <c r="F219" s="270"/>
      <c r="G219" s="270"/>
      <c r="H219" s="270" t="s">
        <v>550</v>
      </c>
      <c r="I219" s="340" t="s">
        <v>766</v>
      </c>
      <c r="J219" s="290">
        <f>K219</f>
        <v>5700</v>
      </c>
      <c r="K219" s="290">
        <v>5700</v>
      </c>
      <c r="L219" s="290"/>
      <c r="M219" s="290"/>
      <c r="N219" s="290"/>
      <c r="O219" s="290"/>
      <c r="P219" s="290">
        <v>0</v>
      </c>
      <c r="Q219" s="290" t="e">
        <f>M219+#REF!</f>
        <v>#REF!</v>
      </c>
      <c r="R219" s="290">
        <v>5700</v>
      </c>
      <c r="S219" s="290">
        <v>5700</v>
      </c>
      <c r="T219" s="290">
        <v>1500</v>
      </c>
      <c r="U219" s="290">
        <v>1187</v>
      </c>
      <c r="V219" s="372">
        <f t="shared" si="98"/>
        <v>79.13333333333334</v>
      </c>
      <c r="W219" s="290">
        <f>+T219</f>
        <v>1500</v>
      </c>
      <c r="X219" s="323">
        <f t="shared" si="99"/>
        <v>100</v>
      </c>
      <c r="Y219" s="368" t="s">
        <v>547</v>
      </c>
      <c r="Z219" s="274">
        <f>T219</f>
        <v>1500</v>
      </c>
    </row>
    <row r="220" spans="1:26" s="369" customFormat="1" ht="39.200000000000003" hidden="1" customHeight="1">
      <c r="A220" s="267">
        <v>2</v>
      </c>
      <c r="B220" s="376" t="s">
        <v>767</v>
      </c>
      <c r="C220" s="270" t="s">
        <v>742</v>
      </c>
      <c r="D220" s="270"/>
      <c r="E220" s="453" t="s">
        <v>743</v>
      </c>
      <c r="F220" s="270"/>
      <c r="G220" s="270"/>
      <c r="H220" s="270" t="s">
        <v>397</v>
      </c>
      <c r="I220" s="340" t="s">
        <v>768</v>
      </c>
      <c r="J220" s="290">
        <f>+K220</f>
        <v>10800</v>
      </c>
      <c r="K220" s="290">
        <v>10800</v>
      </c>
      <c r="L220" s="290"/>
      <c r="M220" s="290"/>
      <c r="N220" s="290"/>
      <c r="O220" s="290"/>
      <c r="P220" s="290" t="e">
        <f>L220+#REF!</f>
        <v>#REF!</v>
      </c>
      <c r="Q220" s="290" t="e">
        <f>M220+#REF!</f>
        <v>#REF!</v>
      </c>
      <c r="R220" s="290">
        <f>S220</f>
        <v>10800</v>
      </c>
      <c r="S220" s="290">
        <v>10800</v>
      </c>
      <c r="T220" s="290">
        <v>2500</v>
      </c>
      <c r="U220" s="290">
        <v>2055</v>
      </c>
      <c r="V220" s="372">
        <f t="shared" si="98"/>
        <v>82.199999999999989</v>
      </c>
      <c r="W220" s="290">
        <f>+T220</f>
        <v>2500</v>
      </c>
      <c r="X220" s="323">
        <f t="shared" si="99"/>
        <v>100</v>
      </c>
      <c r="Y220" s="368" t="s">
        <v>547</v>
      </c>
      <c r="Z220" s="274">
        <f>T220</f>
        <v>2500</v>
      </c>
    </row>
    <row r="221" spans="1:26" s="369" customFormat="1" ht="40.700000000000003" hidden="1" customHeight="1">
      <c r="A221" s="267">
        <v>3</v>
      </c>
      <c r="B221" s="376" t="s">
        <v>769</v>
      </c>
      <c r="C221" s="270" t="s">
        <v>742</v>
      </c>
      <c r="D221" s="270"/>
      <c r="E221" s="453" t="s">
        <v>743</v>
      </c>
      <c r="F221" s="270"/>
      <c r="G221" s="270"/>
      <c r="H221" s="270" t="s">
        <v>605</v>
      </c>
      <c r="I221" s="340" t="s">
        <v>770</v>
      </c>
      <c r="J221" s="290">
        <f>+K221</f>
        <v>12000</v>
      </c>
      <c r="K221" s="290">
        <v>12000</v>
      </c>
      <c r="L221" s="290"/>
      <c r="M221" s="290"/>
      <c r="N221" s="290"/>
      <c r="O221" s="290"/>
      <c r="P221" s="290" t="e">
        <f>L221+#REF!</f>
        <v>#REF!</v>
      </c>
      <c r="Q221" s="290" t="e">
        <f>M221+#REF!</f>
        <v>#REF!</v>
      </c>
      <c r="R221" s="290">
        <v>10000</v>
      </c>
      <c r="S221" s="290">
        <f>R221</f>
        <v>10000</v>
      </c>
      <c r="T221" s="290">
        <v>3200</v>
      </c>
      <c r="U221" s="290">
        <v>3030</v>
      </c>
      <c r="V221" s="372">
        <f t="shared" si="98"/>
        <v>94.6875</v>
      </c>
      <c r="W221" s="290">
        <f>+T221</f>
        <v>3200</v>
      </c>
      <c r="X221" s="323">
        <f t="shared" si="99"/>
        <v>100</v>
      </c>
      <c r="Y221" s="368" t="s">
        <v>547</v>
      </c>
      <c r="Z221" s="274"/>
    </row>
    <row r="222" spans="1:26" s="369" customFormat="1" ht="39.200000000000003" hidden="1" customHeight="1">
      <c r="A222" s="412">
        <v>4</v>
      </c>
      <c r="B222" s="376" t="s">
        <v>771</v>
      </c>
      <c r="C222" s="270" t="s">
        <v>742</v>
      </c>
      <c r="D222" s="270"/>
      <c r="E222" s="453" t="s">
        <v>743</v>
      </c>
      <c r="F222" s="270"/>
      <c r="G222" s="270"/>
      <c r="H222" s="270"/>
      <c r="I222" s="340" t="s">
        <v>772</v>
      </c>
      <c r="J222" s="290">
        <f>+K222</f>
        <v>5000</v>
      </c>
      <c r="K222" s="290">
        <v>5000</v>
      </c>
      <c r="L222" s="290"/>
      <c r="M222" s="290"/>
      <c r="N222" s="290"/>
      <c r="O222" s="290"/>
      <c r="P222" s="290" t="e">
        <f>L222+#REF!</f>
        <v>#REF!</v>
      </c>
      <c r="Q222" s="290" t="e">
        <f>M222+#REF!</f>
        <v>#REF!</v>
      </c>
      <c r="R222" s="290">
        <v>5000</v>
      </c>
      <c r="S222" s="290">
        <v>5000</v>
      </c>
      <c r="T222" s="290">
        <v>1300</v>
      </c>
      <c r="U222" s="290">
        <v>71</v>
      </c>
      <c r="V222" s="372">
        <f t="shared" si="98"/>
        <v>5.4615384615384617</v>
      </c>
      <c r="W222" s="290">
        <f>+T222</f>
        <v>1300</v>
      </c>
      <c r="X222" s="323">
        <f t="shared" si="99"/>
        <v>100</v>
      </c>
      <c r="Y222" s="368" t="s">
        <v>547</v>
      </c>
      <c r="Z222" s="274"/>
    </row>
    <row r="223" spans="1:26" s="369" customFormat="1" ht="39.200000000000003" hidden="1" customHeight="1">
      <c r="A223" s="412">
        <v>5</v>
      </c>
      <c r="B223" s="394" t="s">
        <v>773</v>
      </c>
      <c r="C223" s="270" t="s">
        <v>742</v>
      </c>
      <c r="D223" s="270"/>
      <c r="E223" s="453" t="s">
        <v>743</v>
      </c>
      <c r="F223" s="270"/>
      <c r="G223" s="270"/>
      <c r="H223" s="329" t="s">
        <v>550</v>
      </c>
      <c r="I223" s="329" t="s">
        <v>774</v>
      </c>
      <c r="J223" s="366">
        <f>K223</f>
        <v>7900</v>
      </c>
      <c r="K223" s="366">
        <v>7900</v>
      </c>
      <c r="L223" s="290"/>
      <c r="M223" s="290"/>
      <c r="N223" s="290"/>
      <c r="O223" s="290"/>
      <c r="P223" s="290"/>
      <c r="Q223" s="290"/>
      <c r="R223" s="290">
        <f>+S223</f>
        <v>7900</v>
      </c>
      <c r="S223" s="290">
        <v>7900</v>
      </c>
      <c r="T223" s="290">
        <v>1650</v>
      </c>
      <c r="U223" s="290">
        <v>1374</v>
      </c>
      <c r="V223" s="372">
        <f t="shared" si="98"/>
        <v>83.27272727272728</v>
      </c>
      <c r="W223" s="290">
        <f>+T223</f>
        <v>1650</v>
      </c>
      <c r="X223" s="323">
        <f t="shared" si="99"/>
        <v>100</v>
      </c>
      <c r="Y223" s="368" t="s">
        <v>547</v>
      </c>
      <c r="Z223" s="274">
        <f>T223</f>
        <v>1650</v>
      </c>
    </row>
    <row r="224" spans="1:26" s="362" customFormat="1" ht="30.75" hidden="1" customHeight="1">
      <c r="A224" s="484"/>
      <c r="B224" s="485" t="s">
        <v>92</v>
      </c>
      <c r="C224" s="359"/>
      <c r="D224" s="359"/>
      <c r="E224" s="486"/>
      <c r="F224" s="359"/>
      <c r="G224" s="359"/>
      <c r="H224" s="480"/>
      <c r="I224" s="480"/>
      <c r="J224" s="487">
        <f>+SUM(J225:J228)</f>
        <v>36000</v>
      </c>
      <c r="K224" s="487">
        <f t="shared" ref="K224:W224" si="103">+SUM(K225:K228)</f>
        <v>36000</v>
      </c>
      <c r="L224" s="487">
        <f t="shared" si="103"/>
        <v>0</v>
      </c>
      <c r="M224" s="487">
        <f t="shared" si="103"/>
        <v>0</v>
      </c>
      <c r="N224" s="487">
        <f t="shared" si="103"/>
        <v>0</v>
      </c>
      <c r="O224" s="487">
        <f t="shared" si="103"/>
        <v>0</v>
      </c>
      <c r="P224" s="487" t="e">
        <f t="shared" si="103"/>
        <v>#REF!</v>
      </c>
      <c r="Q224" s="487" t="e">
        <f t="shared" si="103"/>
        <v>#REF!</v>
      </c>
      <c r="R224" s="487">
        <f t="shared" si="103"/>
        <v>25495</v>
      </c>
      <c r="S224" s="487">
        <f t="shared" si="103"/>
        <v>25495</v>
      </c>
      <c r="T224" s="487">
        <f t="shared" si="103"/>
        <v>80</v>
      </c>
      <c r="U224" s="487">
        <f t="shared" si="103"/>
        <v>0</v>
      </c>
      <c r="V224" s="372">
        <f t="shared" si="98"/>
        <v>0</v>
      </c>
      <c r="W224" s="487">
        <f t="shared" si="103"/>
        <v>80</v>
      </c>
      <c r="X224" s="323">
        <f t="shared" si="99"/>
        <v>100</v>
      </c>
      <c r="Y224" s="421"/>
      <c r="Z224" s="361"/>
    </row>
    <row r="225" spans="1:26" s="369" customFormat="1" ht="36.75" hidden="1" customHeight="1">
      <c r="A225" s="412">
        <v>1</v>
      </c>
      <c r="B225" s="468" t="s">
        <v>775</v>
      </c>
      <c r="C225" s="270"/>
      <c r="D225" s="270"/>
      <c r="E225" s="453"/>
      <c r="F225" s="270"/>
      <c r="G225" s="270"/>
      <c r="H225" s="329"/>
      <c r="I225" s="329"/>
      <c r="J225" s="366">
        <f>+K225</f>
        <v>14000</v>
      </c>
      <c r="K225" s="366">
        <v>14000</v>
      </c>
      <c r="L225" s="290"/>
      <c r="M225" s="290"/>
      <c r="N225" s="290"/>
      <c r="O225" s="290"/>
      <c r="P225" s="290"/>
      <c r="Q225" s="290"/>
      <c r="R225" s="290">
        <f>+S225</f>
        <v>3495</v>
      </c>
      <c r="S225" s="290">
        <v>3495</v>
      </c>
      <c r="T225" s="290">
        <v>20</v>
      </c>
      <c r="U225" s="290"/>
      <c r="V225" s="372">
        <f t="shared" si="98"/>
        <v>0</v>
      </c>
      <c r="W225" s="290">
        <f>+T225</f>
        <v>20</v>
      </c>
      <c r="X225" s="323">
        <f t="shared" si="99"/>
        <v>100</v>
      </c>
      <c r="Y225" s="368" t="s">
        <v>609</v>
      </c>
      <c r="Z225" s="274"/>
    </row>
    <row r="226" spans="1:26" s="369" customFormat="1" ht="30.75" hidden="1" customHeight="1">
      <c r="A226" s="412">
        <v>2</v>
      </c>
      <c r="B226" s="394" t="s">
        <v>776</v>
      </c>
      <c r="C226" s="270"/>
      <c r="D226" s="270"/>
      <c r="E226" s="453"/>
      <c r="F226" s="270"/>
      <c r="G226" s="270"/>
      <c r="H226" s="329"/>
      <c r="I226" s="329"/>
      <c r="J226" s="366">
        <f>+K226</f>
        <v>5000</v>
      </c>
      <c r="K226" s="366">
        <v>5000</v>
      </c>
      <c r="L226" s="290"/>
      <c r="M226" s="290"/>
      <c r="N226" s="290"/>
      <c r="O226" s="290"/>
      <c r="P226" s="290"/>
      <c r="Q226" s="290"/>
      <c r="R226" s="290">
        <f>+S226</f>
        <v>5000</v>
      </c>
      <c r="S226" s="290">
        <v>5000</v>
      </c>
      <c r="T226" s="290">
        <v>20</v>
      </c>
      <c r="U226" s="290"/>
      <c r="V226" s="372">
        <f t="shared" si="98"/>
        <v>0</v>
      </c>
      <c r="W226" s="290">
        <f>+T226</f>
        <v>20</v>
      </c>
      <c r="X226" s="323">
        <f t="shared" si="99"/>
        <v>100</v>
      </c>
      <c r="Y226" s="368" t="s">
        <v>609</v>
      </c>
      <c r="Z226" s="274"/>
    </row>
    <row r="227" spans="1:26" s="361" customFormat="1" ht="40.700000000000003" hidden="1" customHeight="1">
      <c r="A227" s="267">
        <v>3</v>
      </c>
      <c r="B227" s="376" t="s">
        <v>777</v>
      </c>
      <c r="C227" s="270" t="s">
        <v>742</v>
      </c>
      <c r="D227" s="270"/>
      <c r="E227" s="270"/>
      <c r="F227" s="270"/>
      <c r="G227" s="359"/>
      <c r="H227" s="359"/>
      <c r="I227" s="289"/>
      <c r="J227" s="290">
        <f>+K227</f>
        <v>8000</v>
      </c>
      <c r="K227" s="290">
        <v>8000</v>
      </c>
      <c r="L227" s="290"/>
      <c r="M227" s="290"/>
      <c r="N227" s="290"/>
      <c r="O227" s="290"/>
      <c r="P227" s="290" t="e">
        <f>L227+#REF!</f>
        <v>#REF!</v>
      </c>
      <c r="Q227" s="290" t="e">
        <f>M227+#REF!</f>
        <v>#REF!</v>
      </c>
      <c r="R227" s="290">
        <v>8000</v>
      </c>
      <c r="S227" s="290">
        <v>8000</v>
      </c>
      <c r="T227" s="290">
        <v>20</v>
      </c>
      <c r="U227" s="290"/>
      <c r="V227" s="372">
        <f t="shared" si="98"/>
        <v>0</v>
      </c>
      <c r="W227" s="290">
        <f>+T227</f>
        <v>20</v>
      </c>
      <c r="X227" s="323">
        <f t="shared" si="99"/>
        <v>100</v>
      </c>
      <c r="Y227" s="368" t="s">
        <v>609</v>
      </c>
    </row>
    <row r="228" spans="1:26" s="361" customFormat="1" ht="36.75" hidden="1" customHeight="1">
      <c r="A228" s="267">
        <v>4</v>
      </c>
      <c r="B228" s="468" t="s">
        <v>778</v>
      </c>
      <c r="C228" s="270" t="s">
        <v>742</v>
      </c>
      <c r="D228" s="270"/>
      <c r="E228" s="270"/>
      <c r="F228" s="270"/>
      <c r="G228" s="359"/>
      <c r="H228" s="359"/>
      <c r="I228" s="294"/>
      <c r="J228" s="290">
        <f>+K228</f>
        <v>9000</v>
      </c>
      <c r="K228" s="290">
        <v>9000</v>
      </c>
      <c r="L228" s="290"/>
      <c r="M228" s="290"/>
      <c r="N228" s="290"/>
      <c r="O228" s="290"/>
      <c r="P228" s="290" t="e">
        <f>L228+#REF!</f>
        <v>#REF!</v>
      </c>
      <c r="Q228" s="290" t="e">
        <f>M228+#REF!</f>
        <v>#REF!</v>
      </c>
      <c r="R228" s="290">
        <v>9000</v>
      </c>
      <c r="S228" s="290">
        <v>9000</v>
      </c>
      <c r="T228" s="290">
        <v>20</v>
      </c>
      <c r="U228" s="290"/>
      <c r="V228" s="372">
        <f t="shared" si="98"/>
        <v>0</v>
      </c>
      <c r="W228" s="290">
        <f>+T228</f>
        <v>20</v>
      </c>
      <c r="X228" s="323">
        <f t="shared" si="99"/>
        <v>100</v>
      </c>
      <c r="Y228" s="368" t="s">
        <v>609</v>
      </c>
    </row>
    <row r="229" spans="1:26" s="344" customFormat="1" ht="34.5" hidden="1" customHeight="1">
      <c r="A229" s="351" t="s">
        <v>127</v>
      </c>
      <c r="B229" s="352" t="s">
        <v>367</v>
      </c>
      <c r="C229" s="306"/>
      <c r="D229" s="306"/>
      <c r="E229" s="306"/>
      <c r="F229" s="306"/>
      <c r="G229" s="312"/>
      <c r="H229" s="306"/>
      <c r="I229" s="308"/>
      <c r="J229" s="292">
        <f t="shared" ref="J229:W229" si="104">J233+J243+J245</f>
        <v>137770</v>
      </c>
      <c r="K229" s="292">
        <f t="shared" si="104"/>
        <v>101777</v>
      </c>
      <c r="L229" s="292">
        <f t="shared" si="104"/>
        <v>7500</v>
      </c>
      <c r="M229" s="292">
        <f t="shared" si="104"/>
        <v>0</v>
      </c>
      <c r="N229" s="292">
        <f t="shared" si="104"/>
        <v>3741</v>
      </c>
      <c r="O229" s="292">
        <f t="shared" si="104"/>
        <v>0</v>
      </c>
      <c r="P229" s="292" t="e">
        <f t="shared" si="104"/>
        <v>#REF!</v>
      </c>
      <c r="Q229" s="292" t="e">
        <f t="shared" si="104"/>
        <v>#REF!</v>
      </c>
      <c r="R229" s="292">
        <f t="shared" si="104"/>
        <v>125338.1</v>
      </c>
      <c r="S229" s="292">
        <f t="shared" si="104"/>
        <v>97444.1</v>
      </c>
      <c r="T229" s="292" t="e">
        <f t="shared" si="104"/>
        <v>#REF!</v>
      </c>
      <c r="U229" s="292">
        <f t="shared" si="104"/>
        <v>22274</v>
      </c>
      <c r="V229" s="323" t="e">
        <f t="shared" si="98"/>
        <v>#REF!</v>
      </c>
      <c r="W229" s="292">
        <f t="shared" si="104"/>
        <v>31003</v>
      </c>
      <c r="X229" s="323" t="e">
        <f t="shared" si="99"/>
        <v>#REF!</v>
      </c>
      <c r="Y229" s="373"/>
      <c r="Z229" s="309"/>
    </row>
    <row r="230" spans="1:26" s="362" customFormat="1" ht="33.75" hidden="1" customHeight="1">
      <c r="A230" s="304" t="s">
        <v>13</v>
      </c>
      <c r="B230" s="311" t="s">
        <v>779</v>
      </c>
      <c r="C230" s="359"/>
      <c r="D230" s="359"/>
      <c r="E230" s="359"/>
      <c r="F230" s="359"/>
      <c r="G230" s="359"/>
      <c r="H230" s="359"/>
      <c r="I230" s="360"/>
      <c r="J230" s="401">
        <f>J231</f>
        <v>47000</v>
      </c>
      <c r="K230" s="401">
        <f t="shared" ref="K230:S231" si="105">K231</f>
        <v>47000</v>
      </c>
      <c r="L230" s="401">
        <f t="shared" si="105"/>
        <v>21469</v>
      </c>
      <c r="M230" s="401">
        <f t="shared" si="105"/>
        <v>21469</v>
      </c>
      <c r="N230" s="401">
        <f t="shared" si="105"/>
        <v>21469</v>
      </c>
      <c r="O230" s="401">
        <f t="shared" si="105"/>
        <v>21469</v>
      </c>
      <c r="P230" s="401" t="e">
        <f t="shared" si="105"/>
        <v>#REF!</v>
      </c>
      <c r="Q230" s="401" t="e">
        <f t="shared" si="105"/>
        <v>#REF!</v>
      </c>
      <c r="R230" s="401">
        <f t="shared" si="105"/>
        <v>20531</v>
      </c>
      <c r="S230" s="401">
        <f t="shared" si="105"/>
        <v>20531</v>
      </c>
      <c r="T230" s="401"/>
      <c r="U230" s="401"/>
      <c r="V230" s="372" t="e">
        <f t="shared" si="98"/>
        <v>#DIV/0!</v>
      </c>
      <c r="W230" s="401"/>
      <c r="X230" s="323" t="e">
        <f t="shared" si="99"/>
        <v>#DIV/0!</v>
      </c>
      <c r="Y230" s="359"/>
      <c r="Z230" s="361"/>
    </row>
    <row r="231" spans="1:26" s="362" customFormat="1" ht="27" hidden="1" customHeight="1">
      <c r="A231" s="391" t="s">
        <v>20</v>
      </c>
      <c r="B231" s="313" t="s">
        <v>706</v>
      </c>
      <c r="C231" s="359"/>
      <c r="D231" s="359"/>
      <c r="E231" s="359"/>
      <c r="F231" s="359"/>
      <c r="G231" s="359"/>
      <c r="H231" s="359"/>
      <c r="I231" s="360"/>
      <c r="J231" s="401">
        <f>J232</f>
        <v>47000</v>
      </c>
      <c r="K231" s="401">
        <f t="shared" si="105"/>
        <v>47000</v>
      </c>
      <c r="L231" s="401">
        <f t="shared" si="105"/>
        <v>21469</v>
      </c>
      <c r="M231" s="401">
        <f t="shared" si="105"/>
        <v>21469</v>
      </c>
      <c r="N231" s="401">
        <f t="shared" si="105"/>
        <v>21469</v>
      </c>
      <c r="O231" s="401">
        <f t="shared" si="105"/>
        <v>21469</v>
      </c>
      <c r="P231" s="401" t="e">
        <f t="shared" si="105"/>
        <v>#REF!</v>
      </c>
      <c r="Q231" s="401" t="e">
        <f t="shared" si="105"/>
        <v>#REF!</v>
      </c>
      <c r="R231" s="401">
        <f t="shared" si="105"/>
        <v>20531</v>
      </c>
      <c r="S231" s="401">
        <f t="shared" si="105"/>
        <v>20531</v>
      </c>
      <c r="T231" s="401"/>
      <c r="U231" s="401"/>
      <c r="V231" s="372" t="e">
        <f t="shared" si="98"/>
        <v>#DIV/0!</v>
      </c>
      <c r="W231" s="401"/>
      <c r="X231" s="323" t="e">
        <f t="shared" si="99"/>
        <v>#DIV/0!</v>
      </c>
      <c r="Y231" s="359"/>
      <c r="Z231" s="361"/>
    </row>
    <row r="232" spans="1:26" s="369" customFormat="1" ht="63" hidden="1" customHeight="1">
      <c r="A232" s="412">
        <v>1</v>
      </c>
      <c r="B232" s="393" t="s">
        <v>780</v>
      </c>
      <c r="C232" s="270" t="s">
        <v>781</v>
      </c>
      <c r="D232" s="270"/>
      <c r="E232" s="453" t="s">
        <v>782</v>
      </c>
      <c r="F232" s="270"/>
      <c r="G232" s="270"/>
      <c r="H232" s="270" t="s">
        <v>783</v>
      </c>
      <c r="I232" s="340" t="s">
        <v>784</v>
      </c>
      <c r="J232" s="290">
        <v>47000</v>
      </c>
      <c r="K232" s="290">
        <v>47000</v>
      </c>
      <c r="L232" s="290">
        <v>21469</v>
      </c>
      <c r="M232" s="290">
        <v>21469</v>
      </c>
      <c r="N232" s="290">
        <v>21469</v>
      </c>
      <c r="O232" s="290">
        <v>21469</v>
      </c>
      <c r="P232" s="290" t="e">
        <f>L232+#REF!</f>
        <v>#REF!</v>
      </c>
      <c r="Q232" s="290" t="e">
        <f>M232+#REF!</f>
        <v>#REF!</v>
      </c>
      <c r="R232" s="290">
        <f>S232</f>
        <v>20531</v>
      </c>
      <c r="S232" s="290">
        <v>20531</v>
      </c>
      <c r="T232" s="290"/>
      <c r="U232" s="290"/>
      <c r="V232" s="372" t="e">
        <f t="shared" si="98"/>
        <v>#DIV/0!</v>
      </c>
      <c r="W232" s="290"/>
      <c r="X232" s="323" t="e">
        <f t="shared" si="99"/>
        <v>#DIV/0!</v>
      </c>
      <c r="Y232" s="368" t="s">
        <v>785</v>
      </c>
      <c r="Z232" s="274"/>
    </row>
    <row r="233" spans="1:26" s="344" customFormat="1" ht="33.75" hidden="1" customHeight="1">
      <c r="A233" s="304" t="s">
        <v>15</v>
      </c>
      <c r="B233" s="311" t="s">
        <v>565</v>
      </c>
      <c r="C233" s="306"/>
      <c r="D233" s="306"/>
      <c r="E233" s="306"/>
      <c r="F233" s="306"/>
      <c r="G233" s="306"/>
      <c r="H233" s="306"/>
      <c r="I233" s="308"/>
      <c r="J233" s="292">
        <f>J234</f>
        <v>116720</v>
      </c>
      <c r="K233" s="292">
        <f t="shared" ref="K233:W233" si="106">K234</f>
        <v>80727</v>
      </c>
      <c r="L233" s="292">
        <f t="shared" si="106"/>
        <v>7500</v>
      </c>
      <c r="M233" s="292">
        <f t="shared" si="106"/>
        <v>0</v>
      </c>
      <c r="N233" s="292">
        <f t="shared" si="106"/>
        <v>3741</v>
      </c>
      <c r="O233" s="292">
        <f t="shared" si="106"/>
        <v>0</v>
      </c>
      <c r="P233" s="292" t="e">
        <f t="shared" si="106"/>
        <v>#REF!</v>
      </c>
      <c r="Q233" s="292" t="e">
        <f t="shared" si="106"/>
        <v>#REF!</v>
      </c>
      <c r="R233" s="292">
        <f t="shared" si="106"/>
        <v>104288.1</v>
      </c>
      <c r="S233" s="292">
        <f t="shared" si="106"/>
        <v>76394.100000000006</v>
      </c>
      <c r="T233" s="292" t="e">
        <f t="shared" si="106"/>
        <v>#REF!</v>
      </c>
      <c r="U233" s="292">
        <f t="shared" si="106"/>
        <v>19944</v>
      </c>
      <c r="V233" s="372" t="e">
        <f t="shared" si="98"/>
        <v>#REF!</v>
      </c>
      <c r="W233" s="292">
        <f t="shared" si="106"/>
        <v>25003</v>
      </c>
      <c r="X233" s="323" t="e">
        <f t="shared" si="99"/>
        <v>#REF!</v>
      </c>
      <c r="Y233" s="270"/>
      <c r="Z233" s="309"/>
    </row>
    <row r="234" spans="1:26" s="362" customFormat="1" ht="26.45" hidden="1" customHeight="1">
      <c r="A234" s="391"/>
      <c r="B234" s="313" t="s">
        <v>706</v>
      </c>
      <c r="C234" s="359"/>
      <c r="D234" s="359"/>
      <c r="E234" s="359"/>
      <c r="F234" s="359"/>
      <c r="G234" s="359"/>
      <c r="H234" s="359"/>
      <c r="I234" s="360"/>
      <c r="J234" s="401">
        <f>SUM(J235:J242)</f>
        <v>116720</v>
      </c>
      <c r="K234" s="401">
        <f t="shared" ref="K234:W234" si="107">SUM(K235:K242)</f>
        <v>80727</v>
      </c>
      <c r="L234" s="401">
        <f t="shared" si="107"/>
        <v>7500</v>
      </c>
      <c r="M234" s="401">
        <f t="shared" si="107"/>
        <v>0</v>
      </c>
      <c r="N234" s="401">
        <f t="shared" si="107"/>
        <v>3741</v>
      </c>
      <c r="O234" s="401">
        <f t="shared" si="107"/>
        <v>0</v>
      </c>
      <c r="P234" s="401" t="e">
        <f t="shared" si="107"/>
        <v>#REF!</v>
      </c>
      <c r="Q234" s="401" t="e">
        <f t="shared" si="107"/>
        <v>#REF!</v>
      </c>
      <c r="R234" s="401">
        <f t="shared" si="107"/>
        <v>104288.1</v>
      </c>
      <c r="S234" s="401">
        <f t="shared" si="107"/>
        <v>76394.100000000006</v>
      </c>
      <c r="T234" s="401" t="e">
        <f t="shared" si="107"/>
        <v>#REF!</v>
      </c>
      <c r="U234" s="401">
        <f t="shared" si="107"/>
        <v>19944</v>
      </c>
      <c r="V234" s="372" t="e">
        <f t="shared" si="98"/>
        <v>#REF!</v>
      </c>
      <c r="W234" s="401">
        <f t="shared" si="107"/>
        <v>25003</v>
      </c>
      <c r="X234" s="323" t="e">
        <f t="shared" si="99"/>
        <v>#REF!</v>
      </c>
      <c r="Y234" s="377"/>
      <c r="Z234" s="361"/>
    </row>
    <row r="235" spans="1:26" s="369" customFormat="1" ht="44.45" hidden="1" customHeight="1">
      <c r="A235" s="412">
        <v>1</v>
      </c>
      <c r="B235" s="443" t="s">
        <v>786</v>
      </c>
      <c r="C235" s="379" t="s">
        <v>787</v>
      </c>
      <c r="D235" s="379"/>
      <c r="E235" s="453" t="s">
        <v>782</v>
      </c>
      <c r="F235" s="379"/>
      <c r="G235" s="379" t="s">
        <v>788</v>
      </c>
      <c r="H235" s="379" t="s">
        <v>534</v>
      </c>
      <c r="I235" s="289" t="s">
        <v>789</v>
      </c>
      <c r="J235" s="290">
        <v>39992</v>
      </c>
      <c r="K235" s="408">
        <f>J235-35993</f>
        <v>3999</v>
      </c>
      <c r="L235" s="290">
        <v>7500</v>
      </c>
      <c r="M235" s="290"/>
      <c r="N235" s="408">
        <f>2808+933</f>
        <v>3741</v>
      </c>
      <c r="O235" s="408"/>
      <c r="P235" s="290" t="e">
        <f>L235+#REF!</f>
        <v>#REF!</v>
      </c>
      <c r="Q235" s="290" t="e">
        <f>M235+#REF!</f>
        <v>#REF!</v>
      </c>
      <c r="R235" s="290">
        <f>27894+S235</f>
        <v>31493.1</v>
      </c>
      <c r="S235" s="290">
        <f>K235/100*90</f>
        <v>3599.1000000000004</v>
      </c>
      <c r="T235" s="290">
        <v>1000</v>
      </c>
      <c r="U235" s="290"/>
      <c r="V235" s="372">
        <f t="shared" si="98"/>
        <v>0</v>
      </c>
      <c r="W235" s="290">
        <f>+T235</f>
        <v>1000</v>
      </c>
      <c r="X235" s="323">
        <f t="shared" si="99"/>
        <v>100</v>
      </c>
      <c r="Y235" s="368"/>
      <c r="Z235" s="274"/>
    </row>
    <row r="236" spans="1:26" s="280" customFormat="1" ht="37.15" hidden="1" customHeight="1">
      <c r="A236" s="412">
        <v>2</v>
      </c>
      <c r="B236" s="376" t="s">
        <v>790</v>
      </c>
      <c r="C236" s="270" t="s">
        <v>781</v>
      </c>
      <c r="D236" s="270"/>
      <c r="E236" s="453" t="s">
        <v>782</v>
      </c>
      <c r="F236" s="270"/>
      <c r="G236" s="377"/>
      <c r="H236" s="379" t="s">
        <v>397</v>
      </c>
      <c r="I236" s="340" t="s">
        <v>791</v>
      </c>
      <c r="J236" s="290">
        <v>7320</v>
      </c>
      <c r="K236" s="290">
        <v>7320</v>
      </c>
      <c r="L236" s="290"/>
      <c r="M236" s="290"/>
      <c r="N236" s="290"/>
      <c r="O236" s="290"/>
      <c r="P236" s="290" t="e">
        <f>L236+#REF!</f>
        <v>#REF!</v>
      </c>
      <c r="Q236" s="290" t="e">
        <f>M236+#REF!</f>
        <v>#REF!</v>
      </c>
      <c r="R236" s="290">
        <f>S236</f>
        <v>7320</v>
      </c>
      <c r="S236" s="290">
        <v>7320</v>
      </c>
      <c r="T236" s="290">
        <v>3300</v>
      </c>
      <c r="U236" s="290">
        <v>2641</v>
      </c>
      <c r="V236" s="372">
        <f t="shared" si="98"/>
        <v>80.030303030303031</v>
      </c>
      <c r="W236" s="290">
        <v>2744</v>
      </c>
      <c r="X236" s="323">
        <f t="shared" si="99"/>
        <v>83.151515151515156</v>
      </c>
      <c r="Y236" s="270" t="s">
        <v>513</v>
      </c>
      <c r="Z236" s="339"/>
    </row>
    <row r="237" spans="1:26" s="280" customFormat="1" ht="34.5" hidden="1" customHeight="1">
      <c r="A237" s="412">
        <v>3</v>
      </c>
      <c r="B237" s="376" t="s">
        <v>792</v>
      </c>
      <c r="C237" s="270" t="s">
        <v>781</v>
      </c>
      <c r="D237" s="270"/>
      <c r="E237" s="453" t="s">
        <v>782</v>
      </c>
      <c r="F237" s="270"/>
      <c r="G237" s="377"/>
      <c r="H237" s="379" t="s">
        <v>793</v>
      </c>
      <c r="I237" s="340" t="s">
        <v>794</v>
      </c>
      <c r="J237" s="348">
        <v>6728</v>
      </c>
      <c r="K237" s="348">
        <v>6728</v>
      </c>
      <c r="L237" s="290"/>
      <c r="M237" s="290"/>
      <c r="N237" s="290"/>
      <c r="O237" s="290"/>
      <c r="P237" s="290" t="e">
        <f>L237+#REF!</f>
        <v>#REF!</v>
      </c>
      <c r="Q237" s="290" t="e">
        <f>M237+#REF!</f>
        <v>#REF!</v>
      </c>
      <c r="R237" s="290">
        <f>S237</f>
        <v>6728</v>
      </c>
      <c r="S237" s="290">
        <v>6728</v>
      </c>
      <c r="T237" s="290">
        <v>2050</v>
      </c>
      <c r="U237" s="290">
        <v>1558</v>
      </c>
      <c r="V237" s="372">
        <f t="shared" si="98"/>
        <v>76</v>
      </c>
      <c r="W237" s="290">
        <v>1981</v>
      </c>
      <c r="X237" s="323">
        <f t="shared" si="99"/>
        <v>96.634146341463406</v>
      </c>
      <c r="Y237" s="270" t="s">
        <v>513</v>
      </c>
      <c r="Z237" s="339"/>
    </row>
    <row r="238" spans="1:26" s="280" customFormat="1" ht="30.95" hidden="1" customHeight="1">
      <c r="A238" s="412">
        <v>4</v>
      </c>
      <c r="B238" s="376" t="s">
        <v>795</v>
      </c>
      <c r="C238" s="270" t="s">
        <v>781</v>
      </c>
      <c r="D238" s="270"/>
      <c r="E238" s="453" t="s">
        <v>782</v>
      </c>
      <c r="F238" s="270"/>
      <c r="G238" s="377"/>
      <c r="H238" s="377"/>
      <c r="I238" s="340" t="s">
        <v>796</v>
      </c>
      <c r="J238" s="290">
        <v>7000</v>
      </c>
      <c r="K238" s="290">
        <v>7000</v>
      </c>
      <c r="L238" s="290"/>
      <c r="M238" s="290"/>
      <c r="N238" s="290"/>
      <c r="O238" s="290"/>
      <c r="P238" s="290" t="e">
        <f>L238+#REF!</f>
        <v>#REF!</v>
      </c>
      <c r="Q238" s="290" t="e">
        <f>M238+#REF!</f>
        <v>#REF!</v>
      </c>
      <c r="R238" s="290">
        <v>6300</v>
      </c>
      <c r="S238" s="290">
        <v>6300</v>
      </c>
      <c r="T238" s="290">
        <v>2700</v>
      </c>
      <c r="U238" s="290">
        <v>2700</v>
      </c>
      <c r="V238" s="372">
        <f t="shared" si="98"/>
        <v>100</v>
      </c>
      <c r="W238" s="290">
        <f>+T238</f>
        <v>2700</v>
      </c>
      <c r="X238" s="323">
        <f t="shared" si="99"/>
        <v>100</v>
      </c>
      <c r="Y238" s="270" t="s">
        <v>513</v>
      </c>
      <c r="Z238" s="339"/>
    </row>
    <row r="239" spans="1:26" s="280" customFormat="1" ht="37.5" hidden="1" customHeight="1">
      <c r="A239" s="412">
        <v>5</v>
      </c>
      <c r="B239" s="376" t="s">
        <v>797</v>
      </c>
      <c r="C239" s="270" t="s">
        <v>781</v>
      </c>
      <c r="D239" s="270"/>
      <c r="E239" s="453" t="s">
        <v>782</v>
      </c>
      <c r="F239" s="270"/>
      <c r="G239" s="377"/>
      <c r="H239" s="377"/>
      <c r="I239" s="340" t="s">
        <v>798</v>
      </c>
      <c r="J239" s="290">
        <v>6350</v>
      </c>
      <c r="K239" s="290">
        <v>6350</v>
      </c>
      <c r="L239" s="290"/>
      <c r="M239" s="290"/>
      <c r="N239" s="290"/>
      <c r="O239" s="290"/>
      <c r="P239" s="290" t="e">
        <f>L239+#REF!</f>
        <v>#REF!</v>
      </c>
      <c r="Q239" s="290" t="e">
        <f>M239+#REF!</f>
        <v>#REF!</v>
      </c>
      <c r="R239" s="290">
        <f>S239</f>
        <v>6350</v>
      </c>
      <c r="S239" s="290">
        <v>6350</v>
      </c>
      <c r="T239" s="290">
        <v>2900</v>
      </c>
      <c r="U239" s="290">
        <v>1716</v>
      </c>
      <c r="V239" s="372">
        <f t="shared" si="98"/>
        <v>59.172413793103452</v>
      </c>
      <c r="W239" s="290">
        <f>+T239</f>
        <v>2900</v>
      </c>
      <c r="X239" s="323">
        <f t="shared" si="99"/>
        <v>100</v>
      </c>
      <c r="Y239" s="270" t="s">
        <v>513</v>
      </c>
      <c r="Z239" s="339"/>
    </row>
    <row r="240" spans="1:26" s="369" customFormat="1" ht="35.450000000000003" hidden="1" customHeight="1">
      <c r="A240" s="412">
        <v>6</v>
      </c>
      <c r="B240" s="376" t="s">
        <v>799</v>
      </c>
      <c r="C240" s="270" t="s">
        <v>781</v>
      </c>
      <c r="D240" s="270"/>
      <c r="E240" s="453" t="s">
        <v>782</v>
      </c>
      <c r="F240" s="270"/>
      <c r="G240" s="270"/>
      <c r="H240" s="270"/>
      <c r="I240" s="289" t="s">
        <v>800</v>
      </c>
      <c r="J240" s="290">
        <v>7000</v>
      </c>
      <c r="K240" s="290">
        <v>7000</v>
      </c>
      <c r="L240" s="290"/>
      <c r="M240" s="290"/>
      <c r="N240" s="290"/>
      <c r="O240" s="290"/>
      <c r="P240" s="290" t="e">
        <f>L240+#REF!</f>
        <v>#REF!</v>
      </c>
      <c r="Q240" s="290" t="e">
        <f>M240+#REF!</f>
        <v>#REF!</v>
      </c>
      <c r="R240" s="290">
        <f>S240</f>
        <v>7000</v>
      </c>
      <c r="S240" s="290">
        <v>7000</v>
      </c>
      <c r="T240" s="290" t="e">
        <f>S240-#REF!</f>
        <v>#REF!</v>
      </c>
      <c r="U240" s="290"/>
      <c r="V240" s="372" t="e">
        <f t="shared" si="98"/>
        <v>#REF!</v>
      </c>
      <c r="W240" s="290">
        <v>1630</v>
      </c>
      <c r="X240" s="323" t="e">
        <f t="shared" si="99"/>
        <v>#REF!</v>
      </c>
      <c r="Y240" s="270" t="s">
        <v>513</v>
      </c>
      <c r="Z240" s="274"/>
    </row>
    <row r="241" spans="1:26" s="280" customFormat="1" ht="60" hidden="1" customHeight="1">
      <c r="A241" s="412">
        <v>7</v>
      </c>
      <c r="B241" s="416" t="s">
        <v>801</v>
      </c>
      <c r="C241" s="270" t="s">
        <v>781</v>
      </c>
      <c r="D241" s="270"/>
      <c r="E241" s="453" t="s">
        <v>782</v>
      </c>
      <c r="F241" s="270"/>
      <c r="G241" s="377"/>
      <c r="H241" s="377"/>
      <c r="I241" s="289" t="s">
        <v>802</v>
      </c>
      <c r="J241" s="290">
        <v>10000</v>
      </c>
      <c r="K241" s="290">
        <v>10000</v>
      </c>
      <c r="L241" s="290"/>
      <c r="M241" s="290"/>
      <c r="N241" s="290"/>
      <c r="O241" s="290"/>
      <c r="P241" s="290" t="e">
        <f>L241+#REF!</f>
        <v>#REF!</v>
      </c>
      <c r="Q241" s="290" t="e">
        <f>M241+#REF!</f>
        <v>#REF!</v>
      </c>
      <c r="R241" s="290">
        <f>S241</f>
        <v>10000</v>
      </c>
      <c r="S241" s="290">
        <v>10000</v>
      </c>
      <c r="T241" s="290">
        <v>2000</v>
      </c>
      <c r="U241" s="290">
        <v>731</v>
      </c>
      <c r="V241" s="372">
        <f t="shared" si="98"/>
        <v>36.549999999999997</v>
      </c>
      <c r="W241" s="290">
        <v>1135</v>
      </c>
      <c r="X241" s="323">
        <f t="shared" si="99"/>
        <v>56.75</v>
      </c>
      <c r="Y241" s="270"/>
      <c r="Z241" s="339"/>
    </row>
    <row r="242" spans="1:26" s="280" customFormat="1" ht="40.700000000000003" hidden="1" customHeight="1">
      <c r="A242" s="412">
        <v>8</v>
      </c>
      <c r="B242" s="416" t="s">
        <v>803</v>
      </c>
      <c r="C242" s="270" t="s">
        <v>781</v>
      </c>
      <c r="D242" s="270"/>
      <c r="E242" s="453" t="s">
        <v>782</v>
      </c>
      <c r="F242" s="270"/>
      <c r="G242" s="377"/>
      <c r="H242" s="270" t="s">
        <v>397</v>
      </c>
      <c r="I242" s="289" t="s">
        <v>804</v>
      </c>
      <c r="J242" s="290">
        <v>32330</v>
      </c>
      <c r="K242" s="290">
        <v>32330</v>
      </c>
      <c r="L242" s="290"/>
      <c r="M242" s="290"/>
      <c r="N242" s="290"/>
      <c r="O242" s="290"/>
      <c r="P242" s="290" t="e">
        <f>L242+#REF!</f>
        <v>#REF!</v>
      </c>
      <c r="Q242" s="290" t="e">
        <f>M242+#REF!</f>
        <v>#REF!</v>
      </c>
      <c r="R242" s="290">
        <v>29097</v>
      </c>
      <c r="S242" s="290">
        <v>29097</v>
      </c>
      <c r="T242" s="290">
        <v>10913</v>
      </c>
      <c r="U242" s="290">
        <v>10598</v>
      </c>
      <c r="V242" s="372">
        <f t="shared" si="98"/>
        <v>97.113534316869789</v>
      </c>
      <c r="W242" s="290">
        <f>+T242</f>
        <v>10913</v>
      </c>
      <c r="X242" s="323">
        <f t="shared" si="99"/>
        <v>100</v>
      </c>
      <c r="Y242" s="270"/>
      <c r="Z242" s="339"/>
    </row>
    <row r="243" spans="1:26" s="344" customFormat="1" ht="38.25" hidden="1" customHeight="1">
      <c r="A243" s="304" t="s">
        <v>271</v>
      </c>
      <c r="B243" s="311" t="s">
        <v>722</v>
      </c>
      <c r="C243" s="306"/>
      <c r="D243" s="306"/>
      <c r="E243" s="306"/>
      <c r="F243" s="306"/>
      <c r="G243" s="306"/>
      <c r="H243" s="306"/>
      <c r="I243" s="294"/>
      <c r="J243" s="292">
        <f>J244</f>
        <v>10000</v>
      </c>
      <c r="K243" s="292">
        <f t="shared" ref="K243:W243" si="108">K244</f>
        <v>10000</v>
      </c>
      <c r="L243" s="292">
        <f t="shared" si="108"/>
        <v>0</v>
      </c>
      <c r="M243" s="292">
        <f t="shared" si="108"/>
        <v>0</v>
      </c>
      <c r="N243" s="292">
        <f t="shared" si="108"/>
        <v>0</v>
      </c>
      <c r="O243" s="292">
        <f t="shared" si="108"/>
        <v>0</v>
      </c>
      <c r="P243" s="292" t="e">
        <f t="shared" si="108"/>
        <v>#REF!</v>
      </c>
      <c r="Q243" s="292" t="e">
        <f t="shared" si="108"/>
        <v>#REF!</v>
      </c>
      <c r="R243" s="292">
        <f t="shared" si="108"/>
        <v>10000</v>
      </c>
      <c r="S243" s="292">
        <f t="shared" si="108"/>
        <v>10000</v>
      </c>
      <c r="T243" s="292">
        <f t="shared" si="108"/>
        <v>2000</v>
      </c>
      <c r="U243" s="292">
        <f t="shared" si="108"/>
        <v>2000</v>
      </c>
      <c r="V243" s="292">
        <f t="shared" si="108"/>
        <v>100</v>
      </c>
      <c r="W243" s="292">
        <f t="shared" si="108"/>
        <v>2000</v>
      </c>
      <c r="X243" s="323">
        <f t="shared" si="99"/>
        <v>100</v>
      </c>
      <c r="Y243" s="306"/>
      <c r="Z243" s="309"/>
    </row>
    <row r="244" spans="1:26" s="369" customFormat="1" ht="37.15" hidden="1" customHeight="1">
      <c r="A244" s="412">
        <v>9</v>
      </c>
      <c r="B244" s="376" t="s">
        <v>805</v>
      </c>
      <c r="C244" s="270" t="s">
        <v>781</v>
      </c>
      <c r="D244" s="270"/>
      <c r="E244" s="270" t="s">
        <v>806</v>
      </c>
      <c r="F244" s="270"/>
      <c r="G244" s="270"/>
      <c r="H244" s="270" t="s">
        <v>550</v>
      </c>
      <c r="I244" s="488" t="s">
        <v>807</v>
      </c>
      <c r="J244" s="475">
        <f>K244</f>
        <v>10000</v>
      </c>
      <c r="K244" s="475">
        <v>10000</v>
      </c>
      <c r="L244" s="290"/>
      <c r="M244" s="290"/>
      <c r="N244" s="290"/>
      <c r="O244" s="290"/>
      <c r="P244" s="290" t="e">
        <f>L244+#REF!</f>
        <v>#REF!</v>
      </c>
      <c r="Q244" s="290" t="e">
        <f>M244+#REF!</f>
        <v>#REF!</v>
      </c>
      <c r="R244" s="290">
        <v>10000</v>
      </c>
      <c r="S244" s="290">
        <v>10000</v>
      </c>
      <c r="T244" s="290">
        <v>2000</v>
      </c>
      <c r="U244" s="290">
        <v>2000</v>
      </c>
      <c r="V244" s="372">
        <f>+U244/T244*100</f>
        <v>100</v>
      </c>
      <c r="W244" s="290">
        <f>+T244</f>
        <v>2000</v>
      </c>
      <c r="X244" s="323">
        <f t="shared" si="99"/>
        <v>100</v>
      </c>
      <c r="Y244" s="368"/>
      <c r="Z244" s="274">
        <f>T244</f>
        <v>2000</v>
      </c>
    </row>
    <row r="245" spans="1:26" s="362" customFormat="1" ht="33.75" hidden="1" customHeight="1">
      <c r="A245" s="489" t="s">
        <v>277</v>
      </c>
      <c r="B245" s="313" t="s">
        <v>670</v>
      </c>
      <c r="C245" s="436"/>
      <c r="D245" s="436"/>
      <c r="E245" s="436"/>
      <c r="F245" s="436"/>
      <c r="G245" s="436"/>
      <c r="H245" s="436"/>
      <c r="I245" s="360"/>
      <c r="J245" s="420">
        <f>+J247+J248</f>
        <v>11050</v>
      </c>
      <c r="K245" s="420">
        <f t="shared" ref="K245:W245" si="109">+K247+K248</f>
        <v>11050</v>
      </c>
      <c r="L245" s="420">
        <f t="shared" si="109"/>
        <v>0</v>
      </c>
      <c r="M245" s="420">
        <f t="shared" si="109"/>
        <v>0</v>
      </c>
      <c r="N245" s="420">
        <f t="shared" si="109"/>
        <v>0</v>
      </c>
      <c r="O245" s="420">
        <f t="shared" si="109"/>
        <v>0</v>
      </c>
      <c r="P245" s="420" t="e">
        <f t="shared" si="109"/>
        <v>#REF!</v>
      </c>
      <c r="Q245" s="420" t="e">
        <f t="shared" si="109"/>
        <v>#REF!</v>
      </c>
      <c r="R245" s="420">
        <f t="shared" si="109"/>
        <v>11050</v>
      </c>
      <c r="S245" s="420">
        <f t="shared" si="109"/>
        <v>11050</v>
      </c>
      <c r="T245" s="420">
        <f t="shared" si="109"/>
        <v>4000</v>
      </c>
      <c r="U245" s="420">
        <f t="shared" si="109"/>
        <v>330</v>
      </c>
      <c r="V245" s="372">
        <f>+U245/T245*100</f>
        <v>8.25</v>
      </c>
      <c r="W245" s="420">
        <f t="shared" si="109"/>
        <v>4000</v>
      </c>
      <c r="X245" s="323">
        <f t="shared" si="99"/>
        <v>100</v>
      </c>
      <c r="Y245" s="359"/>
      <c r="Z245" s="361"/>
    </row>
    <row r="246" spans="1:26" s="362" customFormat="1" ht="24.75" hidden="1" customHeight="1">
      <c r="A246" s="489" t="s">
        <v>20</v>
      </c>
      <c r="B246" s="313" t="s">
        <v>379</v>
      </c>
      <c r="C246" s="436"/>
      <c r="D246" s="436"/>
      <c r="E246" s="436"/>
      <c r="F246" s="436"/>
      <c r="G246" s="436"/>
      <c r="H246" s="436"/>
      <c r="I246" s="360"/>
      <c r="J246" s="420"/>
      <c r="K246" s="420"/>
      <c r="L246" s="420"/>
      <c r="M246" s="420"/>
      <c r="N246" s="420"/>
      <c r="O246" s="420"/>
      <c r="P246" s="420"/>
      <c r="Q246" s="420"/>
      <c r="R246" s="420"/>
      <c r="S246" s="420"/>
      <c r="T246" s="420"/>
      <c r="U246" s="420"/>
      <c r="V246" s="372"/>
      <c r="W246" s="420"/>
      <c r="X246" s="323"/>
      <c r="Y246" s="359"/>
      <c r="Z246" s="361"/>
    </row>
    <row r="247" spans="1:26" s="369" customFormat="1" ht="39.200000000000003" hidden="1" customHeight="1">
      <c r="A247" s="412">
        <v>1</v>
      </c>
      <c r="B247" s="451" t="s">
        <v>808</v>
      </c>
      <c r="C247" s="270" t="s">
        <v>781</v>
      </c>
      <c r="D247" s="270"/>
      <c r="E247" s="453" t="s">
        <v>737</v>
      </c>
      <c r="F247" s="270"/>
      <c r="G247" s="270"/>
      <c r="H247" s="270" t="s">
        <v>550</v>
      </c>
      <c r="I247" s="488" t="s">
        <v>809</v>
      </c>
      <c r="J247" s="331">
        <v>6000</v>
      </c>
      <c r="K247" s="331">
        <v>6000</v>
      </c>
      <c r="L247" s="290"/>
      <c r="M247" s="290"/>
      <c r="N247" s="290"/>
      <c r="O247" s="290"/>
      <c r="P247" s="290" t="e">
        <f>L247+#REF!</f>
        <v>#REF!</v>
      </c>
      <c r="Q247" s="290" t="e">
        <f>M247+#REF!</f>
        <v>#REF!</v>
      </c>
      <c r="R247" s="290">
        <v>6000</v>
      </c>
      <c r="S247" s="290">
        <v>6000</v>
      </c>
      <c r="T247" s="290">
        <v>2000</v>
      </c>
      <c r="U247" s="290">
        <v>100</v>
      </c>
      <c r="V247" s="372">
        <f t="shared" ref="V247:V260" si="110">+U247/T247*100</f>
        <v>5</v>
      </c>
      <c r="W247" s="290">
        <f>+T247</f>
        <v>2000</v>
      </c>
      <c r="X247" s="323">
        <f t="shared" ref="X247:X260" si="111">+W247/T247*100</f>
        <v>100</v>
      </c>
      <c r="Y247" s="368" t="s">
        <v>547</v>
      </c>
      <c r="Z247" s="274">
        <f>+T247</f>
        <v>2000</v>
      </c>
    </row>
    <row r="248" spans="1:26" s="280" customFormat="1" ht="39.200000000000003" hidden="1" customHeight="1">
      <c r="A248" s="267">
        <v>2</v>
      </c>
      <c r="B248" s="451" t="s">
        <v>810</v>
      </c>
      <c r="C248" s="270" t="s">
        <v>781</v>
      </c>
      <c r="D248" s="270"/>
      <c r="E248" s="453" t="s">
        <v>782</v>
      </c>
      <c r="F248" s="270"/>
      <c r="G248" s="377"/>
      <c r="H248" s="270" t="s">
        <v>605</v>
      </c>
      <c r="I248" s="490" t="s">
        <v>811</v>
      </c>
      <c r="J248" s="290">
        <f>+K248</f>
        <v>5050</v>
      </c>
      <c r="K248" s="290">
        <v>5050</v>
      </c>
      <c r="L248" s="290"/>
      <c r="M248" s="290"/>
      <c r="N248" s="290"/>
      <c r="O248" s="290"/>
      <c r="P248" s="290" t="e">
        <f>L248+#REF!</f>
        <v>#REF!</v>
      </c>
      <c r="Q248" s="290" t="e">
        <f>M248+#REF!</f>
        <v>#REF!</v>
      </c>
      <c r="R248" s="348">
        <f>+S248</f>
        <v>5050</v>
      </c>
      <c r="S248" s="348">
        <v>5050</v>
      </c>
      <c r="T248" s="290">
        <v>2000</v>
      </c>
      <c r="U248" s="290">
        <v>230</v>
      </c>
      <c r="V248" s="372">
        <f t="shared" si="110"/>
        <v>11.5</v>
      </c>
      <c r="W248" s="290">
        <f>+T248</f>
        <v>2000</v>
      </c>
      <c r="X248" s="323">
        <f t="shared" si="111"/>
        <v>100</v>
      </c>
      <c r="Y248" s="368" t="s">
        <v>547</v>
      </c>
      <c r="Z248" s="339"/>
    </row>
    <row r="249" spans="1:26" s="344" customFormat="1" ht="32.450000000000003" hidden="1" customHeight="1">
      <c r="A249" s="351" t="s">
        <v>128</v>
      </c>
      <c r="B249" s="352" t="s">
        <v>372</v>
      </c>
      <c r="C249" s="306"/>
      <c r="D249" s="306"/>
      <c r="E249" s="306"/>
      <c r="F249" s="306"/>
      <c r="G249" s="312"/>
      <c r="H249" s="306"/>
      <c r="I249" s="308"/>
      <c r="J249" s="292">
        <f t="shared" ref="J249:U249" si="112">J250+J254+J258+J264</f>
        <v>516300</v>
      </c>
      <c r="K249" s="292">
        <f t="shared" si="112"/>
        <v>147000</v>
      </c>
      <c r="L249" s="292">
        <f t="shared" si="112"/>
        <v>0</v>
      </c>
      <c r="M249" s="292">
        <f t="shared" si="112"/>
        <v>0</v>
      </c>
      <c r="N249" s="292">
        <f t="shared" si="112"/>
        <v>0</v>
      </c>
      <c r="O249" s="292">
        <f t="shared" si="112"/>
        <v>0</v>
      </c>
      <c r="P249" s="292" t="e">
        <f t="shared" si="112"/>
        <v>#REF!</v>
      </c>
      <c r="Q249" s="292" t="e">
        <f t="shared" si="112"/>
        <v>#REF!</v>
      </c>
      <c r="R249" s="292">
        <f t="shared" si="112"/>
        <v>138485</v>
      </c>
      <c r="S249" s="292">
        <f t="shared" si="112"/>
        <v>126204</v>
      </c>
      <c r="T249" s="292" t="e">
        <f t="shared" si="112"/>
        <v>#REF!</v>
      </c>
      <c r="U249" s="292">
        <f t="shared" si="112"/>
        <v>22851</v>
      </c>
      <c r="V249" s="323" t="e">
        <f t="shared" si="110"/>
        <v>#REF!</v>
      </c>
      <c r="W249" s="292" t="e">
        <f t="shared" ref="W249" si="113">W250+W254+W258+W264</f>
        <v>#REF!</v>
      </c>
      <c r="X249" s="323" t="e">
        <f t="shared" si="111"/>
        <v>#REF!</v>
      </c>
      <c r="Y249" s="373"/>
      <c r="Z249" s="309"/>
    </row>
    <row r="250" spans="1:26" s="344" customFormat="1" ht="33.6" hidden="1" customHeight="1">
      <c r="A250" s="304" t="s">
        <v>13</v>
      </c>
      <c r="B250" s="311" t="s">
        <v>505</v>
      </c>
      <c r="C250" s="306"/>
      <c r="D250" s="306"/>
      <c r="E250" s="306"/>
      <c r="F250" s="306"/>
      <c r="G250" s="306"/>
      <c r="H250" s="306"/>
      <c r="I250" s="308"/>
      <c r="J250" s="319">
        <f>J251</f>
        <v>452800</v>
      </c>
      <c r="K250" s="319">
        <f t="shared" ref="K250:U250" si="114">K251</f>
        <v>83500</v>
      </c>
      <c r="L250" s="319">
        <f t="shared" si="114"/>
        <v>0</v>
      </c>
      <c r="M250" s="319">
        <f t="shared" si="114"/>
        <v>0</v>
      </c>
      <c r="N250" s="319">
        <f t="shared" si="114"/>
        <v>0</v>
      </c>
      <c r="O250" s="319">
        <f t="shared" si="114"/>
        <v>0</v>
      </c>
      <c r="P250" s="319">
        <f t="shared" si="114"/>
        <v>0</v>
      </c>
      <c r="Q250" s="319">
        <f t="shared" si="114"/>
        <v>0</v>
      </c>
      <c r="R250" s="319">
        <f t="shared" si="114"/>
        <v>47500</v>
      </c>
      <c r="S250" s="319">
        <f t="shared" si="114"/>
        <v>35219</v>
      </c>
      <c r="T250" s="319">
        <f t="shared" si="114"/>
        <v>12000</v>
      </c>
      <c r="U250" s="319">
        <f t="shared" si="114"/>
        <v>11228</v>
      </c>
      <c r="V250" s="323">
        <f t="shared" si="110"/>
        <v>93.566666666666663</v>
      </c>
      <c r="W250" s="319">
        <f t="shared" ref="W250" si="115">W251</f>
        <v>12000</v>
      </c>
      <c r="X250" s="323">
        <f t="shared" si="111"/>
        <v>100</v>
      </c>
      <c r="Y250" s="373"/>
      <c r="Z250" s="309"/>
    </row>
    <row r="251" spans="1:26" s="344" customFormat="1" ht="37.5" hidden="1" customHeight="1">
      <c r="A251" s="391" t="s">
        <v>20</v>
      </c>
      <c r="B251" s="313" t="s">
        <v>272</v>
      </c>
      <c r="C251" s="306"/>
      <c r="D251" s="306"/>
      <c r="E251" s="306"/>
      <c r="F251" s="306"/>
      <c r="G251" s="306"/>
      <c r="H251" s="306"/>
      <c r="I251" s="308"/>
      <c r="J251" s="319">
        <f>J252+J253</f>
        <v>452800</v>
      </c>
      <c r="K251" s="319">
        <f t="shared" ref="K251:U251" si="116">K252+K253</f>
        <v>83500</v>
      </c>
      <c r="L251" s="319">
        <f t="shared" si="116"/>
        <v>0</v>
      </c>
      <c r="M251" s="319">
        <f t="shared" si="116"/>
        <v>0</v>
      </c>
      <c r="N251" s="319">
        <f t="shared" si="116"/>
        <v>0</v>
      </c>
      <c r="O251" s="319">
        <f t="shared" si="116"/>
        <v>0</v>
      </c>
      <c r="P251" s="319">
        <f t="shared" si="116"/>
        <v>0</v>
      </c>
      <c r="Q251" s="319">
        <f t="shared" si="116"/>
        <v>0</v>
      </c>
      <c r="R251" s="319">
        <f t="shared" si="116"/>
        <v>47500</v>
      </c>
      <c r="S251" s="319">
        <f t="shared" si="116"/>
        <v>35219</v>
      </c>
      <c r="T251" s="319">
        <f t="shared" si="116"/>
        <v>12000</v>
      </c>
      <c r="U251" s="319">
        <f t="shared" si="116"/>
        <v>11228</v>
      </c>
      <c r="V251" s="372">
        <f t="shared" si="110"/>
        <v>93.566666666666663</v>
      </c>
      <c r="W251" s="319">
        <f t="shared" ref="W251" si="117">W252+W253</f>
        <v>12000</v>
      </c>
      <c r="X251" s="323">
        <f t="shared" si="111"/>
        <v>100</v>
      </c>
      <c r="Y251" s="373"/>
      <c r="Z251" s="309"/>
    </row>
    <row r="252" spans="1:26" s="344" customFormat="1" ht="67.7" hidden="1" customHeight="1">
      <c r="A252" s="379">
        <v>1</v>
      </c>
      <c r="B252" s="346" t="s">
        <v>812</v>
      </c>
      <c r="C252" s="491" t="s">
        <v>813</v>
      </c>
      <c r="D252" s="468"/>
      <c r="E252" s="491" t="s">
        <v>814</v>
      </c>
      <c r="F252" s="468"/>
      <c r="G252" s="345" t="s">
        <v>815</v>
      </c>
      <c r="H252" s="492" t="s">
        <v>816</v>
      </c>
      <c r="I252" s="493" t="s">
        <v>817</v>
      </c>
      <c r="J252" s="494">
        <v>439300</v>
      </c>
      <c r="K252" s="494">
        <v>70000</v>
      </c>
      <c r="L252" s="319"/>
      <c r="M252" s="319"/>
      <c r="N252" s="319"/>
      <c r="O252" s="319"/>
      <c r="P252" s="290"/>
      <c r="Q252" s="290"/>
      <c r="R252" s="290">
        <f>S252</f>
        <v>34000</v>
      </c>
      <c r="S252" s="290">
        <v>34000</v>
      </c>
      <c r="T252" s="290">
        <v>11000</v>
      </c>
      <c r="U252" s="290">
        <v>11000</v>
      </c>
      <c r="V252" s="372">
        <f t="shared" si="110"/>
        <v>100</v>
      </c>
      <c r="W252" s="290">
        <f>+T252</f>
        <v>11000</v>
      </c>
      <c r="X252" s="323">
        <f t="shared" si="111"/>
        <v>100</v>
      </c>
      <c r="Y252" s="269" t="s">
        <v>818</v>
      </c>
      <c r="Z252" s="309"/>
    </row>
    <row r="253" spans="1:26" s="344" customFormat="1" ht="37.5" hidden="1" customHeight="1">
      <c r="A253" s="379">
        <v>2</v>
      </c>
      <c r="B253" s="394" t="s">
        <v>819</v>
      </c>
      <c r="C253" s="270" t="s">
        <v>813</v>
      </c>
      <c r="D253" s="468"/>
      <c r="E253" s="491" t="s">
        <v>589</v>
      </c>
      <c r="F253" s="468"/>
      <c r="G253" s="345"/>
      <c r="H253" s="492"/>
      <c r="I253" s="488" t="s">
        <v>820</v>
      </c>
      <c r="J253" s="446">
        <f>+K253</f>
        <v>13500</v>
      </c>
      <c r="K253" s="446">
        <v>13500</v>
      </c>
      <c r="L253" s="319"/>
      <c r="M253" s="319"/>
      <c r="N253" s="319"/>
      <c r="O253" s="319"/>
      <c r="P253" s="290"/>
      <c r="Q253" s="290"/>
      <c r="R253" s="290">
        <v>13500</v>
      </c>
      <c r="S253" s="290">
        <v>1219</v>
      </c>
      <c r="T253" s="290">
        <v>1000</v>
      </c>
      <c r="U253" s="290">
        <v>228</v>
      </c>
      <c r="V253" s="372">
        <f t="shared" si="110"/>
        <v>22.8</v>
      </c>
      <c r="W253" s="290">
        <f>+T253</f>
        <v>1000</v>
      </c>
      <c r="X253" s="323">
        <f t="shared" si="111"/>
        <v>100</v>
      </c>
      <c r="Y253" s="269" t="s">
        <v>821</v>
      </c>
      <c r="Z253" s="309"/>
    </row>
    <row r="254" spans="1:26" s="344" customFormat="1" ht="37.5" hidden="1" customHeight="1">
      <c r="A254" s="304" t="s">
        <v>15</v>
      </c>
      <c r="B254" s="311" t="s">
        <v>565</v>
      </c>
      <c r="C254" s="306"/>
      <c r="D254" s="306"/>
      <c r="E254" s="306"/>
      <c r="F254" s="306"/>
      <c r="G254" s="306"/>
      <c r="H254" s="306"/>
      <c r="I254" s="308"/>
      <c r="J254" s="292">
        <f>J255</f>
        <v>18000</v>
      </c>
      <c r="K254" s="292">
        <f t="shared" ref="K254:U254" si="118">K255</f>
        <v>18000</v>
      </c>
      <c r="L254" s="292">
        <f t="shared" si="118"/>
        <v>0</v>
      </c>
      <c r="M254" s="292">
        <f t="shared" si="118"/>
        <v>0</v>
      </c>
      <c r="N254" s="292">
        <f t="shared" si="118"/>
        <v>0</v>
      </c>
      <c r="O254" s="292">
        <f t="shared" si="118"/>
        <v>0</v>
      </c>
      <c r="P254" s="292" t="e">
        <f t="shared" si="118"/>
        <v>#REF!</v>
      </c>
      <c r="Q254" s="292" t="e">
        <f t="shared" si="118"/>
        <v>#REF!</v>
      </c>
      <c r="R254" s="292">
        <f t="shared" si="118"/>
        <v>18000</v>
      </c>
      <c r="S254" s="292">
        <f t="shared" si="118"/>
        <v>18000</v>
      </c>
      <c r="T254" s="292" t="e">
        <f t="shared" si="118"/>
        <v>#REF!</v>
      </c>
      <c r="U254" s="292">
        <f t="shared" si="118"/>
        <v>1927</v>
      </c>
      <c r="V254" s="372" t="e">
        <f t="shared" si="110"/>
        <v>#REF!</v>
      </c>
      <c r="W254" s="292" t="e">
        <f t="shared" ref="W254" si="119">W255</f>
        <v>#REF!</v>
      </c>
      <c r="X254" s="323" t="e">
        <f t="shared" si="111"/>
        <v>#REF!</v>
      </c>
      <c r="Y254" s="373"/>
      <c r="Z254" s="309"/>
    </row>
    <row r="255" spans="1:26" s="362" customFormat="1" ht="36.75" hidden="1" customHeight="1">
      <c r="A255" s="391" t="s">
        <v>20</v>
      </c>
      <c r="B255" s="313" t="s">
        <v>706</v>
      </c>
      <c r="C255" s="359"/>
      <c r="D255" s="359"/>
      <c r="E255" s="359"/>
      <c r="F255" s="359"/>
      <c r="G255" s="359"/>
      <c r="H255" s="359"/>
      <c r="I255" s="360"/>
      <c r="J255" s="420">
        <f>J256+J257</f>
        <v>18000</v>
      </c>
      <c r="K255" s="420">
        <f t="shared" ref="K255:U255" si="120">K256+K257</f>
        <v>18000</v>
      </c>
      <c r="L255" s="420">
        <f t="shared" si="120"/>
        <v>0</v>
      </c>
      <c r="M255" s="420">
        <f t="shared" si="120"/>
        <v>0</v>
      </c>
      <c r="N255" s="420">
        <f t="shared" si="120"/>
        <v>0</v>
      </c>
      <c r="O255" s="420">
        <f t="shared" si="120"/>
        <v>0</v>
      </c>
      <c r="P255" s="420" t="e">
        <f t="shared" si="120"/>
        <v>#REF!</v>
      </c>
      <c r="Q255" s="420" t="e">
        <f t="shared" si="120"/>
        <v>#REF!</v>
      </c>
      <c r="R255" s="420">
        <f t="shared" si="120"/>
        <v>18000</v>
      </c>
      <c r="S255" s="420">
        <f t="shared" si="120"/>
        <v>18000</v>
      </c>
      <c r="T255" s="420" t="e">
        <f t="shared" si="120"/>
        <v>#REF!</v>
      </c>
      <c r="U255" s="420">
        <f t="shared" si="120"/>
        <v>1927</v>
      </c>
      <c r="V255" s="372" t="e">
        <f t="shared" si="110"/>
        <v>#REF!</v>
      </c>
      <c r="W255" s="420" t="e">
        <f t="shared" ref="W255" si="121">W256+W257</f>
        <v>#REF!</v>
      </c>
      <c r="X255" s="323" t="e">
        <f t="shared" si="111"/>
        <v>#REF!</v>
      </c>
      <c r="Y255" s="421"/>
      <c r="Z255" s="361"/>
    </row>
    <row r="256" spans="1:26" s="280" customFormat="1" ht="42.75" hidden="1" customHeight="1">
      <c r="A256" s="267">
        <v>1</v>
      </c>
      <c r="B256" s="456" t="s">
        <v>822</v>
      </c>
      <c r="C256" s="270" t="s">
        <v>813</v>
      </c>
      <c r="D256" s="270"/>
      <c r="E256" s="270" t="s">
        <v>583</v>
      </c>
      <c r="F256" s="270"/>
      <c r="G256" s="377"/>
      <c r="H256" s="329" t="s">
        <v>397</v>
      </c>
      <c r="I256" s="340" t="s">
        <v>823</v>
      </c>
      <c r="J256" s="348">
        <v>10000</v>
      </c>
      <c r="K256" s="348">
        <v>10000</v>
      </c>
      <c r="L256" s="290"/>
      <c r="M256" s="290"/>
      <c r="N256" s="290"/>
      <c r="O256" s="290"/>
      <c r="P256" s="290" t="e">
        <f>L256+#REF!</f>
        <v>#REF!</v>
      </c>
      <c r="Q256" s="290" t="e">
        <f>M256+#REF!</f>
        <v>#REF!</v>
      </c>
      <c r="R256" s="290">
        <f>S256</f>
        <v>10000</v>
      </c>
      <c r="S256" s="290">
        <v>10000</v>
      </c>
      <c r="T256" s="290" t="e">
        <f>S256-#REF!</f>
        <v>#REF!</v>
      </c>
      <c r="U256" s="290"/>
      <c r="V256" s="372" t="e">
        <f t="shared" si="110"/>
        <v>#REF!</v>
      </c>
      <c r="W256" s="290" t="e">
        <f>+T256</f>
        <v>#REF!</v>
      </c>
      <c r="X256" s="323" t="e">
        <f t="shared" si="111"/>
        <v>#REF!</v>
      </c>
      <c r="Y256" s="270"/>
      <c r="Z256" s="339"/>
    </row>
    <row r="257" spans="1:26" s="280" customFormat="1" ht="37.5" hidden="1" customHeight="1">
      <c r="A257" s="267">
        <v>2</v>
      </c>
      <c r="B257" s="346" t="s">
        <v>824</v>
      </c>
      <c r="C257" s="270" t="s">
        <v>813</v>
      </c>
      <c r="D257" s="270"/>
      <c r="E257" s="453" t="s">
        <v>825</v>
      </c>
      <c r="F257" s="270"/>
      <c r="G257" s="377"/>
      <c r="H257" s="377"/>
      <c r="I257" s="289" t="s">
        <v>826</v>
      </c>
      <c r="J257" s="290">
        <v>8000</v>
      </c>
      <c r="K257" s="290">
        <v>8000</v>
      </c>
      <c r="L257" s="290"/>
      <c r="M257" s="290"/>
      <c r="N257" s="290"/>
      <c r="O257" s="290"/>
      <c r="P257" s="290" t="e">
        <f>L257+#REF!</f>
        <v>#REF!</v>
      </c>
      <c r="Q257" s="290" t="e">
        <f>M257+#REF!</f>
        <v>#REF!</v>
      </c>
      <c r="R257" s="290">
        <f>S257</f>
        <v>8000</v>
      </c>
      <c r="S257" s="290">
        <v>8000</v>
      </c>
      <c r="T257" s="290" t="e">
        <f>S257-#REF!</f>
        <v>#REF!</v>
      </c>
      <c r="U257" s="290">
        <v>1927</v>
      </c>
      <c r="V257" s="372" t="e">
        <f t="shared" si="110"/>
        <v>#REF!</v>
      </c>
      <c r="W257" s="290" t="e">
        <f>+T257</f>
        <v>#REF!</v>
      </c>
      <c r="X257" s="323" t="e">
        <f t="shared" si="111"/>
        <v>#REF!</v>
      </c>
      <c r="Y257" s="270"/>
      <c r="Z257" s="339"/>
    </row>
    <row r="258" spans="1:26" s="344" customFormat="1" ht="33.75" hidden="1" customHeight="1">
      <c r="A258" s="304" t="s">
        <v>271</v>
      </c>
      <c r="B258" s="311" t="s">
        <v>659</v>
      </c>
      <c r="C258" s="483"/>
      <c r="D258" s="483"/>
      <c r="E258" s="483"/>
      <c r="F258" s="483"/>
      <c r="G258" s="483"/>
      <c r="H258" s="483"/>
      <c r="I258" s="308"/>
      <c r="J258" s="319">
        <f>J259</f>
        <v>45500</v>
      </c>
      <c r="K258" s="319">
        <f t="shared" ref="K258:U258" si="122">K259</f>
        <v>45500</v>
      </c>
      <c r="L258" s="319">
        <f t="shared" si="122"/>
        <v>0</v>
      </c>
      <c r="M258" s="319">
        <f t="shared" si="122"/>
        <v>0</v>
      </c>
      <c r="N258" s="319">
        <f t="shared" si="122"/>
        <v>0</v>
      </c>
      <c r="O258" s="319">
        <f t="shared" si="122"/>
        <v>0</v>
      </c>
      <c r="P258" s="319" t="e">
        <f t="shared" si="122"/>
        <v>#REF!</v>
      </c>
      <c r="Q258" s="319" t="e">
        <f t="shared" si="122"/>
        <v>#REF!</v>
      </c>
      <c r="R258" s="319">
        <f t="shared" si="122"/>
        <v>41500</v>
      </c>
      <c r="S258" s="319">
        <f t="shared" si="122"/>
        <v>41500</v>
      </c>
      <c r="T258" s="319" t="e">
        <f t="shared" si="122"/>
        <v>#REF!</v>
      </c>
      <c r="U258" s="319">
        <f t="shared" si="122"/>
        <v>9696</v>
      </c>
      <c r="V258" s="372" t="e">
        <f t="shared" si="110"/>
        <v>#REF!</v>
      </c>
      <c r="W258" s="319" t="e">
        <f t="shared" ref="W258" si="123">W259</f>
        <v>#REF!</v>
      </c>
      <c r="X258" s="323" t="e">
        <f t="shared" si="111"/>
        <v>#REF!</v>
      </c>
      <c r="Y258" s="306"/>
      <c r="Z258" s="309"/>
    </row>
    <row r="259" spans="1:26" s="362" customFormat="1" ht="33.75" hidden="1" customHeight="1">
      <c r="A259" s="391" t="s">
        <v>20</v>
      </c>
      <c r="B259" s="313" t="s">
        <v>706</v>
      </c>
      <c r="C259" s="436"/>
      <c r="D259" s="436"/>
      <c r="E259" s="436"/>
      <c r="F259" s="436"/>
      <c r="G259" s="436"/>
      <c r="H259" s="436"/>
      <c r="I259" s="360"/>
      <c r="J259" s="420">
        <f t="shared" ref="J259:U259" si="124">J260+J262+J263</f>
        <v>45500</v>
      </c>
      <c r="K259" s="420">
        <f t="shared" si="124"/>
        <v>45500</v>
      </c>
      <c r="L259" s="420">
        <f t="shared" si="124"/>
        <v>0</v>
      </c>
      <c r="M259" s="420">
        <f t="shared" si="124"/>
        <v>0</v>
      </c>
      <c r="N259" s="420">
        <f t="shared" si="124"/>
        <v>0</v>
      </c>
      <c r="O259" s="420">
        <f t="shared" si="124"/>
        <v>0</v>
      </c>
      <c r="P259" s="420" t="e">
        <f t="shared" si="124"/>
        <v>#REF!</v>
      </c>
      <c r="Q259" s="420" t="e">
        <f t="shared" si="124"/>
        <v>#REF!</v>
      </c>
      <c r="R259" s="420">
        <f t="shared" si="124"/>
        <v>41500</v>
      </c>
      <c r="S259" s="420">
        <f t="shared" si="124"/>
        <v>41500</v>
      </c>
      <c r="T259" s="420" t="e">
        <f t="shared" si="124"/>
        <v>#REF!</v>
      </c>
      <c r="U259" s="420">
        <f t="shared" si="124"/>
        <v>9696</v>
      </c>
      <c r="V259" s="372" t="e">
        <f t="shared" si="110"/>
        <v>#REF!</v>
      </c>
      <c r="W259" s="420" t="e">
        <f t="shared" ref="W259" si="125">W260+W262+W263</f>
        <v>#REF!</v>
      </c>
      <c r="X259" s="323" t="e">
        <f t="shared" si="111"/>
        <v>#REF!</v>
      </c>
      <c r="Y259" s="359"/>
      <c r="Z259" s="361"/>
    </row>
    <row r="260" spans="1:26" s="280" customFormat="1" ht="37.5" hidden="1" customHeight="1">
      <c r="A260" s="267">
        <v>1</v>
      </c>
      <c r="B260" s="346" t="s">
        <v>827</v>
      </c>
      <c r="C260" s="270" t="s">
        <v>813</v>
      </c>
      <c r="D260" s="270"/>
      <c r="E260" s="453" t="s">
        <v>825</v>
      </c>
      <c r="F260" s="270"/>
      <c r="G260" s="377"/>
      <c r="H260" s="270" t="s">
        <v>397</v>
      </c>
      <c r="I260" s="289" t="s">
        <v>828</v>
      </c>
      <c r="J260" s="290">
        <v>40000</v>
      </c>
      <c r="K260" s="290">
        <v>40000</v>
      </c>
      <c r="L260" s="290"/>
      <c r="M260" s="290"/>
      <c r="N260" s="290"/>
      <c r="O260" s="290"/>
      <c r="P260" s="290" t="e">
        <f>L260+#REF!</f>
        <v>#REF!</v>
      </c>
      <c r="Q260" s="290" t="e">
        <f>M260+#REF!</f>
        <v>#REF!</v>
      </c>
      <c r="R260" s="290">
        <v>36000</v>
      </c>
      <c r="S260" s="290">
        <v>36000</v>
      </c>
      <c r="T260" s="290">
        <v>17187</v>
      </c>
      <c r="U260" s="290">
        <v>8200</v>
      </c>
      <c r="V260" s="372">
        <f t="shared" si="110"/>
        <v>47.710478850293825</v>
      </c>
      <c r="W260" s="290">
        <f>+T260</f>
        <v>17187</v>
      </c>
      <c r="X260" s="323">
        <f t="shared" si="111"/>
        <v>100</v>
      </c>
      <c r="Y260" s="267"/>
      <c r="Z260" s="339"/>
    </row>
    <row r="261" spans="1:26" s="280" customFormat="1" ht="43.5" hidden="1" customHeight="1">
      <c r="A261" s="267">
        <v>2</v>
      </c>
      <c r="B261" s="376" t="s">
        <v>829</v>
      </c>
      <c r="C261" s="270" t="s">
        <v>813</v>
      </c>
      <c r="D261" s="270"/>
      <c r="E261" s="453" t="s">
        <v>825</v>
      </c>
      <c r="F261" s="270"/>
      <c r="G261" s="377"/>
      <c r="H261" s="270" t="s">
        <v>397</v>
      </c>
      <c r="I261" s="340" t="s">
        <v>830</v>
      </c>
      <c r="J261" s="290">
        <v>17000</v>
      </c>
      <c r="K261" s="290">
        <v>17000</v>
      </c>
      <c r="L261" s="290"/>
      <c r="M261" s="290"/>
      <c r="N261" s="290"/>
      <c r="O261" s="290"/>
      <c r="P261" s="290" t="e">
        <f>L261+#REF!</f>
        <v>#REF!</v>
      </c>
      <c r="Q261" s="290" t="e">
        <f>M261+#REF!</f>
        <v>#REF!</v>
      </c>
      <c r="R261" s="290">
        <v>15300</v>
      </c>
      <c r="S261" s="290">
        <v>15300</v>
      </c>
      <c r="T261" s="290"/>
      <c r="U261" s="290"/>
      <c r="V261" s="372"/>
      <c r="W261" s="290">
        <f>+T261</f>
        <v>0</v>
      </c>
      <c r="X261" s="323"/>
      <c r="Y261" s="267" t="s">
        <v>831</v>
      </c>
      <c r="Z261" s="339"/>
    </row>
    <row r="262" spans="1:26" s="369" customFormat="1" ht="37.15" hidden="1" customHeight="1">
      <c r="A262" s="267">
        <v>3</v>
      </c>
      <c r="B262" s="456" t="s">
        <v>832</v>
      </c>
      <c r="C262" s="270" t="s">
        <v>813</v>
      </c>
      <c r="D262" s="270"/>
      <c r="E262" s="453" t="s">
        <v>825</v>
      </c>
      <c r="F262" s="270"/>
      <c r="G262" s="270"/>
      <c r="H262" s="270" t="s">
        <v>550</v>
      </c>
      <c r="I262" s="488" t="s">
        <v>833</v>
      </c>
      <c r="J262" s="495">
        <f>K262</f>
        <v>2500</v>
      </c>
      <c r="K262" s="475">
        <v>2500</v>
      </c>
      <c r="L262" s="290"/>
      <c r="M262" s="290"/>
      <c r="N262" s="290"/>
      <c r="O262" s="290"/>
      <c r="P262" s="290" t="e">
        <f>L262+#REF!</f>
        <v>#REF!</v>
      </c>
      <c r="Q262" s="290" t="e">
        <f>M262+#REF!</f>
        <v>#REF!</v>
      </c>
      <c r="R262" s="290">
        <v>2500</v>
      </c>
      <c r="S262" s="290">
        <v>2500</v>
      </c>
      <c r="T262" s="290" t="e">
        <f>S262-#REF!</f>
        <v>#REF!</v>
      </c>
      <c r="U262" s="290">
        <v>1496</v>
      </c>
      <c r="V262" s="372" t="e">
        <f t="shared" ref="V262:V267" si="126">+U262/T262*100</f>
        <v>#REF!</v>
      </c>
      <c r="W262" s="290" t="e">
        <f>+T262</f>
        <v>#REF!</v>
      </c>
      <c r="X262" s="323" t="e">
        <f t="shared" ref="X262:X267" si="127">+W262/T262*100</f>
        <v>#REF!</v>
      </c>
      <c r="Y262" s="267"/>
      <c r="Z262" s="274"/>
    </row>
    <row r="263" spans="1:26" s="369" customFormat="1" ht="36" hidden="1" customHeight="1">
      <c r="A263" s="267">
        <v>4</v>
      </c>
      <c r="B263" s="376" t="s">
        <v>834</v>
      </c>
      <c r="C263" s="270" t="s">
        <v>813</v>
      </c>
      <c r="D263" s="270"/>
      <c r="E263" s="453" t="s">
        <v>825</v>
      </c>
      <c r="F263" s="270"/>
      <c r="G263" s="270"/>
      <c r="H263" s="270" t="s">
        <v>397</v>
      </c>
      <c r="I263" s="490" t="s">
        <v>835</v>
      </c>
      <c r="J263" s="290">
        <f>K263</f>
        <v>3000</v>
      </c>
      <c r="K263" s="290">
        <v>3000</v>
      </c>
      <c r="L263" s="290"/>
      <c r="M263" s="290"/>
      <c r="N263" s="290"/>
      <c r="O263" s="290"/>
      <c r="P263" s="290" t="e">
        <f>L263+#REF!</f>
        <v>#REF!</v>
      </c>
      <c r="Q263" s="290" t="e">
        <f>M263+#REF!</f>
        <v>#REF!</v>
      </c>
      <c r="R263" s="290">
        <v>3000</v>
      </c>
      <c r="S263" s="290">
        <v>3000</v>
      </c>
      <c r="T263" s="290" t="e">
        <f>S263-#REF!</f>
        <v>#REF!</v>
      </c>
      <c r="U263" s="290"/>
      <c r="V263" s="372" t="e">
        <f t="shared" si="126"/>
        <v>#REF!</v>
      </c>
      <c r="W263" s="290" t="e">
        <f>+T263</f>
        <v>#REF!</v>
      </c>
      <c r="X263" s="323" t="e">
        <f t="shared" si="127"/>
        <v>#REF!</v>
      </c>
      <c r="Y263" s="267"/>
      <c r="Z263" s="274"/>
    </row>
    <row r="264" spans="1:26" s="361" customFormat="1" ht="36.75" hidden="1" customHeight="1">
      <c r="A264" s="496" t="s">
        <v>277</v>
      </c>
      <c r="B264" s="497" t="s">
        <v>670</v>
      </c>
      <c r="C264" s="480"/>
      <c r="D264" s="480"/>
      <c r="E264" s="480"/>
      <c r="F264" s="480"/>
      <c r="G264" s="480"/>
      <c r="H264" s="480"/>
      <c r="I264" s="498"/>
      <c r="J264" s="482">
        <f>J265</f>
        <v>0</v>
      </c>
      <c r="K264" s="482">
        <f t="shared" ref="K264:T264" si="128">K265</f>
        <v>0</v>
      </c>
      <c r="L264" s="482">
        <f t="shared" si="128"/>
        <v>0</v>
      </c>
      <c r="M264" s="482">
        <f t="shared" si="128"/>
        <v>0</v>
      </c>
      <c r="N264" s="482">
        <f t="shared" si="128"/>
        <v>0</v>
      </c>
      <c r="O264" s="482">
        <f t="shared" si="128"/>
        <v>0</v>
      </c>
      <c r="P264" s="482" t="e">
        <f t="shared" si="128"/>
        <v>#REF!</v>
      </c>
      <c r="Q264" s="482" t="e">
        <f t="shared" si="128"/>
        <v>#REF!</v>
      </c>
      <c r="R264" s="482">
        <f t="shared" si="128"/>
        <v>31485</v>
      </c>
      <c r="S264" s="482">
        <f t="shared" si="128"/>
        <v>31485</v>
      </c>
      <c r="T264" s="401">
        <f t="shared" si="128"/>
        <v>500</v>
      </c>
      <c r="U264" s="401"/>
      <c r="V264" s="372">
        <f t="shared" si="126"/>
        <v>0</v>
      </c>
      <c r="W264" s="401"/>
      <c r="X264" s="323">
        <f t="shared" si="127"/>
        <v>0</v>
      </c>
      <c r="Y264" s="480"/>
    </row>
    <row r="265" spans="1:26" s="361" customFormat="1" ht="28.15" hidden="1" customHeight="1">
      <c r="A265" s="496"/>
      <c r="B265" s="497" t="s">
        <v>379</v>
      </c>
      <c r="C265" s="480"/>
      <c r="D265" s="480"/>
      <c r="E265" s="480"/>
      <c r="F265" s="480"/>
      <c r="G265" s="480"/>
      <c r="H265" s="480"/>
      <c r="I265" s="498"/>
      <c r="J265" s="482">
        <f t="shared" ref="J265:Q265" si="129">SUM(J266:J267)</f>
        <v>0</v>
      </c>
      <c r="K265" s="482">
        <f t="shared" si="129"/>
        <v>0</v>
      </c>
      <c r="L265" s="482">
        <f t="shared" si="129"/>
        <v>0</v>
      </c>
      <c r="M265" s="482">
        <f t="shared" si="129"/>
        <v>0</v>
      </c>
      <c r="N265" s="482">
        <f t="shared" si="129"/>
        <v>0</v>
      </c>
      <c r="O265" s="482">
        <f t="shared" si="129"/>
        <v>0</v>
      </c>
      <c r="P265" s="482" t="e">
        <f t="shared" si="129"/>
        <v>#REF!</v>
      </c>
      <c r="Q265" s="482" t="e">
        <f t="shared" si="129"/>
        <v>#REF!</v>
      </c>
      <c r="R265" s="482">
        <f>SUM(R266:R269)</f>
        <v>31485</v>
      </c>
      <c r="S265" s="482">
        <f t="shared" ref="S265:T265" si="130">SUM(S266:S269)</f>
        <v>31485</v>
      </c>
      <c r="T265" s="482">
        <f t="shared" si="130"/>
        <v>500</v>
      </c>
      <c r="U265" s="482"/>
      <c r="V265" s="372">
        <f t="shared" si="126"/>
        <v>0</v>
      </c>
      <c r="W265" s="482"/>
      <c r="X265" s="323">
        <f t="shared" si="127"/>
        <v>0</v>
      </c>
      <c r="Y265" s="480"/>
    </row>
    <row r="266" spans="1:26" s="369" customFormat="1" ht="35.450000000000003" hidden="1" customHeight="1">
      <c r="A266" s="267">
        <v>1</v>
      </c>
      <c r="B266" s="376" t="s">
        <v>836</v>
      </c>
      <c r="C266" s="270" t="s">
        <v>813</v>
      </c>
      <c r="D266" s="270"/>
      <c r="E266" s="453" t="s">
        <v>825</v>
      </c>
      <c r="F266" s="270"/>
      <c r="G266" s="270"/>
      <c r="H266" s="270"/>
      <c r="I266" s="340"/>
      <c r="J266" s="290"/>
      <c r="K266" s="290"/>
      <c r="L266" s="290"/>
      <c r="M266" s="290"/>
      <c r="N266" s="290"/>
      <c r="O266" s="290"/>
      <c r="P266" s="290" t="e">
        <f>L266+#REF!</f>
        <v>#REF!</v>
      </c>
      <c r="Q266" s="290" t="e">
        <f>M266+#REF!</f>
        <v>#REF!</v>
      </c>
      <c r="R266" s="290">
        <v>15000</v>
      </c>
      <c r="S266" s="290">
        <v>15000</v>
      </c>
      <c r="T266" s="290"/>
      <c r="U266" s="290"/>
      <c r="V266" s="372" t="e">
        <f t="shared" si="126"/>
        <v>#DIV/0!</v>
      </c>
      <c r="W266" s="290"/>
      <c r="X266" s="323" t="e">
        <f t="shared" si="127"/>
        <v>#DIV/0!</v>
      </c>
      <c r="Y266" s="368"/>
      <c r="Z266" s="274"/>
    </row>
    <row r="267" spans="1:26" s="369" customFormat="1" ht="39.200000000000003" hidden="1" customHeight="1">
      <c r="A267" s="267">
        <v>2</v>
      </c>
      <c r="B267" s="376" t="s">
        <v>837</v>
      </c>
      <c r="C267" s="270" t="s">
        <v>813</v>
      </c>
      <c r="D267" s="270"/>
      <c r="E267" s="453" t="s">
        <v>825</v>
      </c>
      <c r="F267" s="270"/>
      <c r="G267" s="270"/>
      <c r="H267" s="270"/>
      <c r="I267" s="340"/>
      <c r="J267" s="290"/>
      <c r="K267" s="290"/>
      <c r="L267" s="290"/>
      <c r="M267" s="290"/>
      <c r="N267" s="290"/>
      <c r="O267" s="290"/>
      <c r="P267" s="290" t="e">
        <f>L267+#REF!</f>
        <v>#REF!</v>
      </c>
      <c r="Q267" s="290" t="e">
        <f>M267+#REF!</f>
        <v>#REF!</v>
      </c>
      <c r="R267" s="290">
        <v>10000</v>
      </c>
      <c r="S267" s="290">
        <v>10000</v>
      </c>
      <c r="T267" s="290">
        <v>0</v>
      </c>
      <c r="U267" s="290"/>
      <c r="V267" s="372" t="e">
        <f t="shared" si="126"/>
        <v>#DIV/0!</v>
      </c>
      <c r="W267" s="290"/>
      <c r="X267" s="323" t="e">
        <f t="shared" si="127"/>
        <v>#DIV/0!</v>
      </c>
      <c r="Y267" s="368"/>
      <c r="Z267" s="274"/>
    </row>
    <row r="268" spans="1:26" s="369" customFormat="1" ht="39.200000000000003" hidden="1" customHeight="1">
      <c r="A268" s="267"/>
      <c r="B268" s="313" t="s">
        <v>92</v>
      </c>
      <c r="C268" s="270"/>
      <c r="D268" s="270"/>
      <c r="E268" s="453"/>
      <c r="F268" s="270"/>
      <c r="G268" s="270"/>
      <c r="H268" s="270"/>
      <c r="I268" s="340"/>
      <c r="J268" s="290"/>
      <c r="K268" s="290"/>
      <c r="L268" s="290"/>
      <c r="M268" s="290"/>
      <c r="N268" s="290"/>
      <c r="O268" s="290"/>
      <c r="P268" s="290"/>
      <c r="Q268" s="290"/>
      <c r="R268" s="290"/>
      <c r="S268" s="290"/>
      <c r="T268" s="290"/>
      <c r="U268" s="290"/>
      <c r="V268" s="372"/>
      <c r="W268" s="290"/>
      <c r="X268" s="323"/>
      <c r="Y268" s="368"/>
      <c r="Z268" s="274"/>
    </row>
    <row r="269" spans="1:26" s="362" customFormat="1" ht="34.5" hidden="1" customHeight="1">
      <c r="A269" s="267">
        <v>1</v>
      </c>
      <c r="B269" s="414" t="s">
        <v>838</v>
      </c>
      <c r="C269" s="270" t="s">
        <v>432</v>
      </c>
      <c r="D269" s="359"/>
      <c r="E269" s="270" t="s">
        <v>583</v>
      </c>
      <c r="F269" s="359"/>
      <c r="G269" s="359"/>
      <c r="H269" s="270" t="s">
        <v>839</v>
      </c>
      <c r="I269" s="470" t="s">
        <v>840</v>
      </c>
      <c r="J269" s="471">
        <f>K269</f>
        <v>68694</v>
      </c>
      <c r="K269" s="471">
        <v>68694</v>
      </c>
      <c r="L269" s="401"/>
      <c r="M269" s="401"/>
      <c r="N269" s="401"/>
      <c r="O269" s="401"/>
      <c r="P269" s="401"/>
      <c r="Q269" s="401"/>
      <c r="R269" s="290">
        <f>+S269</f>
        <v>6485</v>
      </c>
      <c r="S269" s="290">
        <v>6485</v>
      </c>
      <c r="T269" s="290">
        <v>500</v>
      </c>
      <c r="U269" s="290"/>
      <c r="V269" s="372">
        <f t="shared" ref="V269:V280" si="131">+U269/T269*100</f>
        <v>0</v>
      </c>
      <c r="W269" s="290">
        <f>+T269</f>
        <v>500</v>
      </c>
      <c r="X269" s="323">
        <f t="shared" ref="X269:X280" si="132">+W269/T269*100</f>
        <v>100</v>
      </c>
      <c r="Y269" s="270" t="s">
        <v>609</v>
      </c>
      <c r="Z269" s="361"/>
    </row>
    <row r="270" spans="1:26" s="344" customFormat="1" ht="31.7" hidden="1" customHeight="1">
      <c r="A270" s="370" t="s">
        <v>130</v>
      </c>
      <c r="B270" s="352" t="s">
        <v>373</v>
      </c>
      <c r="C270" s="306"/>
      <c r="D270" s="306"/>
      <c r="E270" s="306"/>
      <c r="F270" s="306"/>
      <c r="G270" s="312"/>
      <c r="H270" s="306"/>
      <c r="I270" s="292">
        <v>0</v>
      </c>
      <c r="J270" s="292">
        <v>0</v>
      </c>
      <c r="K270" s="292">
        <v>0</v>
      </c>
      <c r="L270" s="292">
        <f t="shared" ref="L270:Q270" si="133">L271</f>
        <v>0</v>
      </c>
      <c r="M270" s="292">
        <f t="shared" si="133"/>
        <v>0</v>
      </c>
      <c r="N270" s="292">
        <f t="shared" si="133"/>
        <v>0</v>
      </c>
      <c r="O270" s="292">
        <f t="shared" si="133"/>
        <v>0</v>
      </c>
      <c r="P270" s="292" t="e">
        <f t="shared" si="133"/>
        <v>#REF!</v>
      </c>
      <c r="Q270" s="292" t="e">
        <f t="shared" si="133"/>
        <v>#REF!</v>
      </c>
      <c r="R270" s="292">
        <f>R271+R277</f>
        <v>22931</v>
      </c>
      <c r="S270" s="292">
        <f t="shared" ref="S270:U270" si="134">S271+S277</f>
        <v>22931</v>
      </c>
      <c r="T270" s="292">
        <f t="shared" si="134"/>
        <v>5212</v>
      </c>
      <c r="U270" s="292">
        <f t="shared" si="134"/>
        <v>0</v>
      </c>
      <c r="V270" s="372">
        <f t="shared" si="131"/>
        <v>0</v>
      </c>
      <c r="W270" s="292">
        <f t="shared" ref="W270" si="135">W271+W277</f>
        <v>4912</v>
      </c>
      <c r="X270" s="323">
        <f t="shared" si="132"/>
        <v>94.244052187260166</v>
      </c>
      <c r="Y270" s="373"/>
      <c r="Z270" s="309"/>
    </row>
    <row r="271" spans="1:26" s="344" customFormat="1" ht="34.5" hidden="1" customHeight="1">
      <c r="A271" s="304" t="s">
        <v>15</v>
      </c>
      <c r="B271" s="311" t="s">
        <v>93</v>
      </c>
      <c r="C271" s="306"/>
      <c r="D271" s="306"/>
      <c r="E271" s="306"/>
      <c r="F271" s="306"/>
      <c r="G271" s="306"/>
      <c r="H271" s="306"/>
      <c r="I271" s="308"/>
      <c r="J271" s="292">
        <f>J272</f>
        <v>11066</v>
      </c>
      <c r="K271" s="292">
        <f t="shared" ref="K271:U271" si="136">K272</f>
        <v>11066</v>
      </c>
      <c r="L271" s="292">
        <f t="shared" si="136"/>
        <v>0</v>
      </c>
      <c r="M271" s="292">
        <f t="shared" si="136"/>
        <v>0</v>
      </c>
      <c r="N271" s="292">
        <f t="shared" si="136"/>
        <v>0</v>
      </c>
      <c r="O271" s="292">
        <f t="shared" si="136"/>
        <v>0</v>
      </c>
      <c r="P271" s="292" t="e">
        <f t="shared" si="136"/>
        <v>#REF!</v>
      </c>
      <c r="Q271" s="292" t="e">
        <f t="shared" si="136"/>
        <v>#REF!</v>
      </c>
      <c r="R271" s="292">
        <f t="shared" si="136"/>
        <v>11216</v>
      </c>
      <c r="S271" s="292">
        <f t="shared" si="136"/>
        <v>11216</v>
      </c>
      <c r="T271" s="292">
        <f t="shared" si="136"/>
        <v>4912</v>
      </c>
      <c r="U271" s="292">
        <f t="shared" si="136"/>
        <v>0</v>
      </c>
      <c r="V271" s="372">
        <f t="shared" si="131"/>
        <v>0</v>
      </c>
      <c r="W271" s="292">
        <f t="shared" ref="W271" si="137">W272</f>
        <v>4912</v>
      </c>
      <c r="X271" s="323">
        <f t="shared" si="132"/>
        <v>100</v>
      </c>
      <c r="Y271" s="373"/>
      <c r="Z271" s="309"/>
    </row>
    <row r="272" spans="1:26" s="344" customFormat="1" ht="27" hidden="1" customHeight="1">
      <c r="A272" s="391" t="s">
        <v>20</v>
      </c>
      <c r="B272" s="313" t="s">
        <v>706</v>
      </c>
      <c r="C272" s="306"/>
      <c r="D272" s="306"/>
      <c r="E272" s="306"/>
      <c r="F272" s="306"/>
      <c r="G272" s="306"/>
      <c r="H272" s="306"/>
      <c r="I272" s="308"/>
      <c r="J272" s="292">
        <f>SUM(J273:J276)</f>
        <v>11066</v>
      </c>
      <c r="K272" s="292">
        <f t="shared" ref="K272:U272" si="138">SUM(K273:K276)</f>
        <v>11066</v>
      </c>
      <c r="L272" s="292">
        <f t="shared" si="138"/>
        <v>0</v>
      </c>
      <c r="M272" s="292">
        <f t="shared" si="138"/>
        <v>0</v>
      </c>
      <c r="N272" s="292">
        <f t="shared" si="138"/>
        <v>0</v>
      </c>
      <c r="O272" s="292">
        <f t="shared" si="138"/>
        <v>0</v>
      </c>
      <c r="P272" s="292" t="e">
        <f t="shared" si="138"/>
        <v>#REF!</v>
      </c>
      <c r="Q272" s="292" t="e">
        <f t="shared" si="138"/>
        <v>#REF!</v>
      </c>
      <c r="R272" s="292">
        <f t="shared" si="138"/>
        <v>11216</v>
      </c>
      <c r="S272" s="292">
        <f t="shared" si="138"/>
        <v>11216</v>
      </c>
      <c r="T272" s="292">
        <f t="shared" si="138"/>
        <v>4912</v>
      </c>
      <c r="U272" s="292">
        <f t="shared" si="138"/>
        <v>0</v>
      </c>
      <c r="V272" s="372">
        <f t="shared" si="131"/>
        <v>0</v>
      </c>
      <c r="W272" s="292">
        <f>SUM(W273:W276)</f>
        <v>4912</v>
      </c>
      <c r="X272" s="323">
        <f t="shared" si="132"/>
        <v>100</v>
      </c>
      <c r="Y272" s="373"/>
      <c r="Z272" s="309"/>
    </row>
    <row r="273" spans="1:26" s="369" customFormat="1" ht="36" hidden="1" customHeight="1">
      <c r="A273" s="363">
        <v>1</v>
      </c>
      <c r="B273" s="346" t="s">
        <v>841</v>
      </c>
      <c r="C273" s="270" t="s">
        <v>842</v>
      </c>
      <c r="D273" s="270"/>
      <c r="E273" s="270" t="s">
        <v>843</v>
      </c>
      <c r="F273" s="270"/>
      <c r="G273" s="270"/>
      <c r="H273" s="329" t="s">
        <v>732</v>
      </c>
      <c r="I273" s="499" t="s">
        <v>844</v>
      </c>
      <c r="J273" s="366">
        <v>4500</v>
      </c>
      <c r="K273" s="366">
        <v>4500</v>
      </c>
      <c r="L273" s="290"/>
      <c r="M273" s="290"/>
      <c r="N273" s="290"/>
      <c r="O273" s="290"/>
      <c r="P273" s="290" t="e">
        <f>L273+#REF!</f>
        <v>#REF!</v>
      </c>
      <c r="Q273" s="290" t="e">
        <f>M273+#REF!</f>
        <v>#REF!</v>
      </c>
      <c r="R273" s="290">
        <f>+S273</f>
        <v>4500</v>
      </c>
      <c r="S273" s="290">
        <v>4500</v>
      </c>
      <c r="T273" s="290">
        <v>2600</v>
      </c>
      <c r="U273" s="290"/>
      <c r="V273" s="372">
        <f t="shared" si="131"/>
        <v>0</v>
      </c>
      <c r="W273" s="290">
        <f>+T273</f>
        <v>2600</v>
      </c>
      <c r="X273" s="323">
        <f t="shared" si="132"/>
        <v>100</v>
      </c>
      <c r="Y273" s="368"/>
      <c r="Z273" s="274"/>
    </row>
    <row r="274" spans="1:26" s="369" customFormat="1" ht="34.5" hidden="1" customHeight="1">
      <c r="A274" s="363">
        <v>2</v>
      </c>
      <c r="B274" s="346" t="s">
        <v>845</v>
      </c>
      <c r="C274" s="270" t="s">
        <v>842</v>
      </c>
      <c r="D274" s="270"/>
      <c r="E274" s="270" t="s">
        <v>843</v>
      </c>
      <c r="F274" s="270"/>
      <c r="G274" s="270"/>
      <c r="H274" s="329" t="s">
        <v>732</v>
      </c>
      <c r="I274" s="499" t="s">
        <v>846</v>
      </c>
      <c r="J274" s="366">
        <f>K274</f>
        <v>3916</v>
      </c>
      <c r="K274" s="366">
        <v>3916</v>
      </c>
      <c r="L274" s="290"/>
      <c r="M274" s="290"/>
      <c r="N274" s="290"/>
      <c r="O274" s="290"/>
      <c r="P274" s="290" t="e">
        <f>L274+#REF!</f>
        <v>#REF!</v>
      </c>
      <c r="Q274" s="290" t="e">
        <f>M274+#REF!</f>
        <v>#REF!</v>
      </c>
      <c r="R274" s="290">
        <f>+S274</f>
        <v>3916</v>
      </c>
      <c r="S274" s="290">
        <v>3916</v>
      </c>
      <c r="T274" s="290">
        <v>2179</v>
      </c>
      <c r="U274" s="290"/>
      <c r="V274" s="372">
        <f t="shared" si="131"/>
        <v>0</v>
      </c>
      <c r="W274" s="290">
        <f>+T274</f>
        <v>2179</v>
      </c>
      <c r="X274" s="323">
        <f t="shared" si="132"/>
        <v>100</v>
      </c>
      <c r="Y274" s="368"/>
      <c r="Z274" s="274"/>
    </row>
    <row r="275" spans="1:26" s="369" customFormat="1" ht="42" hidden="1" customHeight="1">
      <c r="A275" s="363">
        <v>3</v>
      </c>
      <c r="B275" s="346" t="s">
        <v>847</v>
      </c>
      <c r="C275" s="270" t="s">
        <v>842</v>
      </c>
      <c r="D275" s="270"/>
      <c r="E275" s="270" t="s">
        <v>843</v>
      </c>
      <c r="F275" s="270"/>
      <c r="G275" s="270"/>
      <c r="H275" s="329" t="s">
        <v>732</v>
      </c>
      <c r="I275" s="499" t="s">
        <v>848</v>
      </c>
      <c r="J275" s="366">
        <v>1350</v>
      </c>
      <c r="K275" s="366">
        <v>1350</v>
      </c>
      <c r="L275" s="290"/>
      <c r="M275" s="290"/>
      <c r="N275" s="290"/>
      <c r="O275" s="290"/>
      <c r="P275" s="290" t="e">
        <f>L275+#REF!</f>
        <v>#REF!</v>
      </c>
      <c r="Q275" s="290" t="e">
        <f>M275+#REF!</f>
        <v>#REF!</v>
      </c>
      <c r="R275" s="290">
        <v>1500</v>
      </c>
      <c r="S275" s="290">
        <v>1500</v>
      </c>
      <c r="T275" s="290">
        <v>83</v>
      </c>
      <c r="U275" s="290"/>
      <c r="V275" s="372">
        <f t="shared" si="131"/>
        <v>0</v>
      </c>
      <c r="W275" s="290">
        <f>+T275</f>
        <v>83</v>
      </c>
      <c r="X275" s="323">
        <f t="shared" si="132"/>
        <v>100</v>
      </c>
      <c r="Y275" s="368"/>
      <c r="Z275" s="274"/>
    </row>
    <row r="276" spans="1:26" s="369" customFormat="1" ht="40.700000000000003" hidden="1" customHeight="1">
      <c r="A276" s="363">
        <v>4</v>
      </c>
      <c r="B276" s="393" t="s">
        <v>849</v>
      </c>
      <c r="C276" s="270" t="s">
        <v>842</v>
      </c>
      <c r="D276" s="270"/>
      <c r="E276" s="270" t="s">
        <v>843</v>
      </c>
      <c r="F276" s="270"/>
      <c r="G276" s="270"/>
      <c r="H276" s="329" t="s">
        <v>523</v>
      </c>
      <c r="I276" s="329" t="s">
        <v>850</v>
      </c>
      <c r="J276" s="366">
        <f>+K276</f>
        <v>1300</v>
      </c>
      <c r="K276" s="366">
        <v>1300</v>
      </c>
      <c r="L276" s="290"/>
      <c r="M276" s="290"/>
      <c r="N276" s="290"/>
      <c r="O276" s="290"/>
      <c r="P276" s="290" t="e">
        <f>L276+#REF!</f>
        <v>#REF!</v>
      </c>
      <c r="Q276" s="290" t="e">
        <f>M276+#REF!</f>
        <v>#REF!</v>
      </c>
      <c r="R276" s="290">
        <v>1300</v>
      </c>
      <c r="S276" s="290">
        <v>1300</v>
      </c>
      <c r="T276" s="290">
        <v>50</v>
      </c>
      <c r="U276" s="290"/>
      <c r="V276" s="372">
        <f t="shared" si="131"/>
        <v>0</v>
      </c>
      <c r="W276" s="290">
        <f>+T276</f>
        <v>50</v>
      </c>
      <c r="X276" s="323">
        <f t="shared" si="132"/>
        <v>100</v>
      </c>
      <c r="Y276" s="368"/>
      <c r="Z276" s="274"/>
    </row>
    <row r="277" spans="1:26" s="362" customFormat="1" ht="30.2" hidden="1" customHeight="1">
      <c r="A277" s="500"/>
      <c r="B277" s="501" t="s">
        <v>92</v>
      </c>
      <c r="C277" s="359"/>
      <c r="D277" s="359"/>
      <c r="E277" s="359"/>
      <c r="F277" s="359"/>
      <c r="G277" s="359"/>
      <c r="H277" s="480"/>
      <c r="I277" s="480"/>
      <c r="J277" s="487"/>
      <c r="K277" s="487"/>
      <c r="L277" s="401"/>
      <c r="M277" s="401"/>
      <c r="N277" s="401"/>
      <c r="O277" s="401"/>
      <c r="P277" s="401"/>
      <c r="Q277" s="401"/>
      <c r="R277" s="401">
        <f>+R278+R279+R280</f>
        <v>11715</v>
      </c>
      <c r="S277" s="401">
        <f>+S278+S279+S280</f>
        <v>11715</v>
      </c>
      <c r="T277" s="401">
        <f>+T278+T279+T280</f>
        <v>300</v>
      </c>
      <c r="U277" s="401">
        <f t="shared" ref="U277" si="139">+U278+U279+U280</f>
        <v>0</v>
      </c>
      <c r="V277" s="372">
        <f t="shared" si="131"/>
        <v>0</v>
      </c>
      <c r="W277" s="401">
        <f t="shared" ref="W277" si="140">+W278+W279+W280</f>
        <v>0</v>
      </c>
      <c r="X277" s="323">
        <f t="shared" si="132"/>
        <v>0</v>
      </c>
      <c r="Y277" s="421"/>
      <c r="Z277" s="361"/>
    </row>
    <row r="278" spans="1:26" s="369" customFormat="1" ht="38.25" hidden="1" customHeight="1">
      <c r="A278" s="363">
        <v>1</v>
      </c>
      <c r="B278" s="502" t="s">
        <v>851</v>
      </c>
      <c r="C278" s="270"/>
      <c r="D278" s="270"/>
      <c r="E278" s="270"/>
      <c r="F278" s="270"/>
      <c r="G278" s="270"/>
      <c r="H278" s="329"/>
      <c r="I278" s="329"/>
      <c r="J278" s="366"/>
      <c r="K278" s="366"/>
      <c r="L278" s="290"/>
      <c r="M278" s="290"/>
      <c r="N278" s="290"/>
      <c r="O278" s="290"/>
      <c r="P278" s="290"/>
      <c r="Q278" s="290"/>
      <c r="R278" s="290">
        <v>2000</v>
      </c>
      <c r="S278" s="290">
        <v>2000</v>
      </c>
      <c r="T278" s="290">
        <v>100</v>
      </c>
      <c r="U278" s="290"/>
      <c r="V278" s="372">
        <f t="shared" si="131"/>
        <v>0</v>
      </c>
      <c r="W278" s="290"/>
      <c r="X278" s="323">
        <f t="shared" si="132"/>
        <v>0</v>
      </c>
      <c r="Y278" s="368" t="s">
        <v>609</v>
      </c>
      <c r="Z278" s="274"/>
    </row>
    <row r="279" spans="1:26" s="369" customFormat="1" ht="31.7" hidden="1" customHeight="1">
      <c r="A279" s="363">
        <v>2</v>
      </c>
      <c r="B279" s="502" t="s">
        <v>852</v>
      </c>
      <c r="C279" s="270"/>
      <c r="D279" s="270"/>
      <c r="E279" s="270"/>
      <c r="F279" s="270"/>
      <c r="G279" s="270"/>
      <c r="H279" s="329"/>
      <c r="I279" s="329"/>
      <c r="J279" s="366"/>
      <c r="K279" s="366"/>
      <c r="L279" s="290"/>
      <c r="M279" s="290"/>
      <c r="N279" s="290"/>
      <c r="O279" s="290"/>
      <c r="P279" s="290"/>
      <c r="Q279" s="290"/>
      <c r="R279" s="290">
        <v>6000</v>
      </c>
      <c r="S279" s="290">
        <v>6000</v>
      </c>
      <c r="T279" s="290">
        <v>100</v>
      </c>
      <c r="U279" s="290"/>
      <c r="V279" s="372">
        <f t="shared" si="131"/>
        <v>0</v>
      </c>
      <c r="W279" s="290"/>
      <c r="X279" s="323">
        <f t="shared" si="132"/>
        <v>0</v>
      </c>
      <c r="Y279" s="368" t="s">
        <v>609</v>
      </c>
      <c r="Z279" s="274"/>
    </row>
    <row r="280" spans="1:26" s="369" customFormat="1" ht="49.7" hidden="1" customHeight="1">
      <c r="A280" s="363">
        <v>3</v>
      </c>
      <c r="B280" s="503" t="s">
        <v>853</v>
      </c>
      <c r="C280" s="270"/>
      <c r="D280" s="270"/>
      <c r="E280" s="270"/>
      <c r="F280" s="270"/>
      <c r="G280" s="270"/>
      <c r="H280" s="329"/>
      <c r="I280" s="329"/>
      <c r="J280" s="366"/>
      <c r="K280" s="366"/>
      <c r="L280" s="290"/>
      <c r="M280" s="290"/>
      <c r="N280" s="290"/>
      <c r="O280" s="290"/>
      <c r="P280" s="290"/>
      <c r="Q280" s="290"/>
      <c r="R280" s="290">
        <v>3715</v>
      </c>
      <c r="S280" s="290">
        <v>3715</v>
      </c>
      <c r="T280" s="290">
        <v>100</v>
      </c>
      <c r="U280" s="290"/>
      <c r="V280" s="372">
        <f t="shared" si="131"/>
        <v>0</v>
      </c>
      <c r="W280" s="290"/>
      <c r="X280" s="323">
        <f t="shared" si="132"/>
        <v>0</v>
      </c>
      <c r="Y280" s="368" t="s">
        <v>609</v>
      </c>
      <c r="Z280" s="274"/>
    </row>
    <row r="281" spans="1:26" s="369" customFormat="1" ht="22.7" hidden="1" customHeight="1">
      <c r="A281" s="363"/>
      <c r="B281" s="393"/>
      <c r="C281" s="270"/>
      <c r="D281" s="270"/>
      <c r="E281" s="270"/>
      <c r="F281" s="270"/>
      <c r="G281" s="270"/>
      <c r="H281" s="329"/>
      <c r="I281" s="329"/>
      <c r="J281" s="366"/>
      <c r="K281" s="366"/>
      <c r="L281" s="290"/>
      <c r="M281" s="290"/>
      <c r="N281" s="290"/>
      <c r="O281" s="290"/>
      <c r="P281" s="290"/>
      <c r="Q281" s="290"/>
      <c r="R281" s="290"/>
      <c r="S281" s="290"/>
      <c r="T281" s="290"/>
      <c r="U281" s="290"/>
      <c r="V281" s="372"/>
      <c r="W281" s="290"/>
      <c r="X281" s="323"/>
      <c r="Y281" s="368"/>
      <c r="Z281" s="274"/>
    </row>
    <row r="282" spans="1:26" s="309" customFormat="1" ht="29.1" hidden="1" customHeight="1">
      <c r="A282" s="370"/>
      <c r="B282" s="305" t="s">
        <v>503</v>
      </c>
      <c r="C282" s="306"/>
      <c r="D282" s="306"/>
      <c r="E282" s="306"/>
      <c r="F282" s="306"/>
      <c r="G282" s="306"/>
      <c r="H282" s="306"/>
      <c r="I282" s="308"/>
      <c r="J282" s="292"/>
      <c r="K282" s="292"/>
      <c r="L282" s="292"/>
      <c r="M282" s="292"/>
      <c r="N282" s="292"/>
      <c r="O282" s="292"/>
      <c r="P282" s="290"/>
      <c r="Q282" s="290"/>
      <c r="R282" s="292"/>
      <c r="S282" s="292"/>
      <c r="T282" s="292">
        <v>23987</v>
      </c>
      <c r="U282" s="292"/>
      <c r="V282" s="372">
        <f t="shared" ref="V282:V307" si="141">+U282/T282*100</f>
        <v>0</v>
      </c>
      <c r="W282" s="292"/>
      <c r="X282" s="323">
        <f t="shared" ref="X282:X307" si="142">+W282/T282*100</f>
        <v>0</v>
      </c>
      <c r="Y282" s="504"/>
    </row>
    <row r="283" spans="1:26" s="344" customFormat="1" ht="37.5" hidden="1" customHeight="1">
      <c r="A283" s="370" t="s">
        <v>854</v>
      </c>
      <c r="B283" s="390" t="s">
        <v>855</v>
      </c>
      <c r="C283" s="306"/>
      <c r="D283" s="306"/>
      <c r="E283" s="306"/>
      <c r="F283" s="306"/>
      <c r="G283" s="312"/>
      <c r="H283" s="306"/>
      <c r="I283" s="308"/>
      <c r="J283" s="292">
        <f>J294+J301</f>
        <v>220509</v>
      </c>
      <c r="K283" s="292">
        <f t="shared" ref="K283:U283" si="143">K294+K301</f>
        <v>124371</v>
      </c>
      <c r="L283" s="292">
        <f t="shared" si="143"/>
        <v>24341</v>
      </c>
      <c r="M283" s="292">
        <f t="shared" si="143"/>
        <v>4000</v>
      </c>
      <c r="N283" s="292">
        <f t="shared" si="143"/>
        <v>24341</v>
      </c>
      <c r="O283" s="292">
        <f t="shared" si="143"/>
        <v>4000</v>
      </c>
      <c r="P283" s="292" t="e">
        <f t="shared" si="143"/>
        <v>#REF!</v>
      </c>
      <c r="Q283" s="292" t="e">
        <f t="shared" si="143"/>
        <v>#REF!</v>
      </c>
      <c r="R283" s="292">
        <f t="shared" si="143"/>
        <v>149566</v>
      </c>
      <c r="S283" s="292">
        <f t="shared" si="143"/>
        <v>66928</v>
      </c>
      <c r="T283" s="292" t="e">
        <f t="shared" si="143"/>
        <v>#REF!</v>
      </c>
      <c r="U283" s="292">
        <f t="shared" si="143"/>
        <v>12422</v>
      </c>
      <c r="V283" s="372" t="e">
        <f t="shared" si="141"/>
        <v>#REF!</v>
      </c>
      <c r="W283" s="292" t="e">
        <f t="shared" ref="W283" si="144">W294+W301</f>
        <v>#REF!</v>
      </c>
      <c r="X283" s="323" t="e">
        <f t="shared" si="142"/>
        <v>#REF!</v>
      </c>
      <c r="Y283" s="373"/>
      <c r="Z283" s="309"/>
    </row>
    <row r="284" spans="1:26" s="280" customFormat="1" ht="37.5" hidden="1" customHeight="1">
      <c r="A284" s="304" t="s">
        <v>13</v>
      </c>
      <c r="B284" s="311" t="s">
        <v>856</v>
      </c>
      <c r="C284" s="377"/>
      <c r="D284" s="377"/>
      <c r="E284" s="377"/>
      <c r="F284" s="377"/>
      <c r="G284" s="377"/>
      <c r="H284" s="377"/>
      <c r="I284" s="505"/>
      <c r="J284" s="401">
        <f>J285</f>
        <v>58640</v>
      </c>
      <c r="K284" s="401">
        <f t="shared" ref="K284:S284" si="145">K285</f>
        <v>22840</v>
      </c>
      <c r="L284" s="401">
        <f t="shared" si="145"/>
        <v>35800</v>
      </c>
      <c r="M284" s="401">
        <f t="shared" si="145"/>
        <v>0</v>
      </c>
      <c r="N284" s="401">
        <f t="shared" si="145"/>
        <v>35800</v>
      </c>
      <c r="O284" s="401">
        <f t="shared" si="145"/>
        <v>0</v>
      </c>
      <c r="P284" s="401" t="e">
        <f t="shared" si="145"/>
        <v>#REF!</v>
      </c>
      <c r="Q284" s="401" t="e">
        <f t="shared" si="145"/>
        <v>#REF!</v>
      </c>
      <c r="R284" s="401">
        <f t="shared" si="145"/>
        <v>22340</v>
      </c>
      <c r="S284" s="401">
        <f t="shared" si="145"/>
        <v>22340</v>
      </c>
      <c r="T284" s="401"/>
      <c r="U284" s="401"/>
      <c r="V284" s="372" t="e">
        <f t="shared" si="141"/>
        <v>#DIV/0!</v>
      </c>
      <c r="W284" s="401"/>
      <c r="X284" s="323" t="e">
        <f t="shared" si="142"/>
        <v>#DIV/0!</v>
      </c>
      <c r="Y284" s="377"/>
      <c r="Z284" s="339"/>
    </row>
    <row r="285" spans="1:26" s="280" customFormat="1" ht="27" hidden="1" customHeight="1">
      <c r="A285" s="391" t="s">
        <v>20</v>
      </c>
      <c r="B285" s="313" t="s">
        <v>379</v>
      </c>
      <c r="C285" s="377"/>
      <c r="D285" s="377"/>
      <c r="E285" s="377"/>
      <c r="F285" s="377"/>
      <c r="G285" s="377"/>
      <c r="H285" s="377"/>
      <c r="I285" s="505"/>
      <c r="J285" s="401">
        <f t="shared" ref="J285:S285" si="146">J286+J287+J288+J293</f>
        <v>58640</v>
      </c>
      <c r="K285" s="401">
        <f t="shared" si="146"/>
        <v>22840</v>
      </c>
      <c r="L285" s="401">
        <f t="shared" si="146"/>
        <v>35800</v>
      </c>
      <c r="M285" s="401">
        <f t="shared" si="146"/>
        <v>0</v>
      </c>
      <c r="N285" s="401">
        <f t="shared" si="146"/>
        <v>35800</v>
      </c>
      <c r="O285" s="401">
        <f t="shared" si="146"/>
        <v>0</v>
      </c>
      <c r="P285" s="401" t="e">
        <f t="shared" si="146"/>
        <v>#REF!</v>
      </c>
      <c r="Q285" s="401" t="e">
        <f t="shared" si="146"/>
        <v>#REF!</v>
      </c>
      <c r="R285" s="401">
        <f t="shared" si="146"/>
        <v>22340</v>
      </c>
      <c r="S285" s="401">
        <f t="shared" si="146"/>
        <v>22340</v>
      </c>
      <c r="T285" s="401"/>
      <c r="U285" s="401"/>
      <c r="V285" s="372" t="e">
        <f t="shared" si="141"/>
        <v>#DIV/0!</v>
      </c>
      <c r="W285" s="401"/>
      <c r="X285" s="323" t="e">
        <f t="shared" si="142"/>
        <v>#DIV/0!</v>
      </c>
      <c r="Y285" s="377"/>
      <c r="Z285" s="339"/>
    </row>
    <row r="286" spans="1:26" s="369" customFormat="1" ht="54" hidden="1" customHeight="1">
      <c r="A286" s="363">
        <v>1</v>
      </c>
      <c r="B286" s="393" t="s">
        <v>857</v>
      </c>
      <c r="C286" s="270" t="s">
        <v>813</v>
      </c>
      <c r="D286" s="270"/>
      <c r="E286" s="270" t="s">
        <v>858</v>
      </c>
      <c r="F286" s="270"/>
      <c r="G286" s="270"/>
      <c r="H286" s="270"/>
      <c r="I286" s="340" t="s">
        <v>859</v>
      </c>
      <c r="J286" s="290">
        <v>43800</v>
      </c>
      <c r="K286" s="290">
        <v>8000</v>
      </c>
      <c r="L286" s="290">
        <v>35800</v>
      </c>
      <c r="M286" s="290"/>
      <c r="N286" s="290">
        <v>35800</v>
      </c>
      <c r="O286" s="290"/>
      <c r="P286" s="290" t="e">
        <f>L286+#REF!</f>
        <v>#REF!</v>
      </c>
      <c r="Q286" s="290" t="e">
        <f>M286+#REF!</f>
        <v>#REF!</v>
      </c>
      <c r="R286" s="290">
        <v>8000</v>
      </c>
      <c r="S286" s="290">
        <v>8000</v>
      </c>
      <c r="T286" s="290"/>
      <c r="U286" s="290"/>
      <c r="V286" s="372" t="e">
        <f t="shared" si="141"/>
        <v>#DIV/0!</v>
      </c>
      <c r="W286" s="290"/>
      <c r="X286" s="323" t="e">
        <f t="shared" si="142"/>
        <v>#DIV/0!</v>
      </c>
      <c r="Y286" s="374" t="s">
        <v>860</v>
      </c>
      <c r="Z286" s="274"/>
    </row>
    <row r="287" spans="1:26" s="369" customFormat="1" ht="46.15" hidden="1" customHeight="1">
      <c r="A287" s="363">
        <v>2</v>
      </c>
      <c r="B287" s="393" t="s">
        <v>861</v>
      </c>
      <c r="C287" s="270" t="s">
        <v>862</v>
      </c>
      <c r="D287" s="270"/>
      <c r="E287" s="270" t="s">
        <v>863</v>
      </c>
      <c r="F287" s="270"/>
      <c r="G287" s="270"/>
      <c r="H287" s="270"/>
      <c r="I287" s="340"/>
      <c r="J287" s="290"/>
      <c r="K287" s="290"/>
      <c r="L287" s="290"/>
      <c r="M287" s="290"/>
      <c r="N287" s="290"/>
      <c r="O287" s="290"/>
      <c r="P287" s="290" t="e">
        <f>L287+#REF!</f>
        <v>#REF!</v>
      </c>
      <c r="Q287" s="290">
        <v>0</v>
      </c>
      <c r="R287" s="290">
        <v>5500</v>
      </c>
      <c r="S287" s="290">
        <v>5500</v>
      </c>
      <c r="T287" s="290"/>
      <c r="U287" s="290"/>
      <c r="V287" s="372" t="e">
        <f t="shared" si="141"/>
        <v>#DIV/0!</v>
      </c>
      <c r="W287" s="290"/>
      <c r="X287" s="323" t="e">
        <f t="shared" si="142"/>
        <v>#DIV/0!</v>
      </c>
      <c r="Y287" s="374" t="s">
        <v>864</v>
      </c>
      <c r="Z287" s="274"/>
    </row>
    <row r="288" spans="1:26" s="369" customFormat="1" ht="47.45" hidden="1" customHeight="1">
      <c r="A288" s="363">
        <v>3</v>
      </c>
      <c r="B288" s="393" t="s">
        <v>865</v>
      </c>
      <c r="C288" s="270" t="s">
        <v>862</v>
      </c>
      <c r="D288" s="270"/>
      <c r="E288" s="270" t="s">
        <v>863</v>
      </c>
      <c r="F288" s="270"/>
      <c r="G288" s="270"/>
      <c r="H288" s="270"/>
      <c r="I288" s="340"/>
      <c r="J288" s="290">
        <v>8840</v>
      </c>
      <c r="K288" s="290">
        <v>8840</v>
      </c>
      <c r="L288" s="290">
        <v>0</v>
      </c>
      <c r="M288" s="290">
        <v>0</v>
      </c>
      <c r="N288" s="290">
        <v>0</v>
      </c>
      <c r="O288" s="290">
        <v>0</v>
      </c>
      <c r="P288" s="290" t="e">
        <f>L288+#REF!</f>
        <v>#REF!</v>
      </c>
      <c r="Q288" s="290" t="e">
        <f>M288+#REF!</f>
        <v>#REF!</v>
      </c>
      <c r="R288" s="290">
        <v>8840</v>
      </c>
      <c r="S288" s="290">
        <v>8840</v>
      </c>
      <c r="T288" s="290"/>
      <c r="U288" s="290"/>
      <c r="V288" s="372" t="e">
        <f t="shared" si="141"/>
        <v>#DIV/0!</v>
      </c>
      <c r="W288" s="290"/>
      <c r="X288" s="323" t="e">
        <f t="shared" si="142"/>
        <v>#DIV/0!</v>
      </c>
      <c r="Y288" s="368" t="s">
        <v>866</v>
      </c>
      <c r="Z288" s="274"/>
    </row>
    <row r="289" spans="1:26" ht="42" hidden="1" customHeight="1">
      <c r="A289" s="363"/>
      <c r="B289" s="376"/>
      <c r="C289" s="270"/>
      <c r="D289" s="270"/>
      <c r="E289" s="270"/>
      <c r="F289" s="270"/>
      <c r="G289" s="270"/>
      <c r="H289" s="270"/>
      <c r="I289" s="340"/>
      <c r="J289" s="290"/>
      <c r="K289" s="290"/>
      <c r="L289" s="290"/>
      <c r="M289" s="290"/>
      <c r="N289" s="290"/>
      <c r="O289" s="290"/>
      <c r="P289" s="290"/>
      <c r="Q289" s="290"/>
      <c r="R289" s="290"/>
      <c r="S289" s="290"/>
      <c r="T289" s="348"/>
      <c r="U289" s="348"/>
      <c r="V289" s="372" t="e">
        <f t="shared" si="141"/>
        <v>#DIV/0!</v>
      </c>
      <c r="W289" s="348"/>
      <c r="X289" s="323" t="e">
        <f t="shared" si="142"/>
        <v>#DIV/0!</v>
      </c>
      <c r="Y289" s="374"/>
    </row>
    <row r="290" spans="1:26" s="361" customFormat="1" ht="14.1" hidden="1" customHeight="1">
      <c r="A290" s="314"/>
      <c r="B290" s="311"/>
      <c r="C290" s="359"/>
      <c r="D290" s="359"/>
      <c r="E290" s="359"/>
      <c r="F290" s="359"/>
      <c r="G290" s="359"/>
      <c r="H290" s="359"/>
      <c r="I290" s="360"/>
      <c r="J290" s="292"/>
      <c r="K290" s="292"/>
      <c r="L290" s="292"/>
      <c r="M290" s="292"/>
      <c r="N290" s="292"/>
      <c r="O290" s="292"/>
      <c r="P290" s="292"/>
      <c r="Q290" s="292"/>
      <c r="R290" s="292"/>
      <c r="S290" s="292"/>
      <c r="T290" s="292"/>
      <c r="U290" s="292"/>
      <c r="V290" s="372" t="e">
        <f t="shared" si="141"/>
        <v>#DIV/0!</v>
      </c>
      <c r="W290" s="292"/>
      <c r="X290" s="323" t="e">
        <f t="shared" si="142"/>
        <v>#DIV/0!</v>
      </c>
      <c r="Y290" s="359"/>
    </row>
    <row r="291" spans="1:26" s="361" customFormat="1" ht="14.1" hidden="1" customHeight="1">
      <c r="A291" s="489"/>
      <c r="B291" s="313"/>
      <c r="C291" s="359"/>
      <c r="D291" s="359"/>
      <c r="E291" s="359"/>
      <c r="F291" s="359"/>
      <c r="G291" s="359"/>
      <c r="H291" s="359"/>
      <c r="I291" s="360"/>
      <c r="J291" s="401"/>
      <c r="K291" s="401"/>
      <c r="L291" s="401"/>
      <c r="M291" s="401"/>
      <c r="N291" s="401"/>
      <c r="O291" s="401"/>
      <c r="P291" s="401"/>
      <c r="Q291" s="401"/>
      <c r="R291" s="401"/>
      <c r="S291" s="401"/>
      <c r="T291" s="401"/>
      <c r="U291" s="401"/>
      <c r="V291" s="372" t="e">
        <f t="shared" si="141"/>
        <v>#DIV/0!</v>
      </c>
      <c r="W291" s="401"/>
      <c r="X291" s="323" t="e">
        <f t="shared" si="142"/>
        <v>#DIV/0!</v>
      </c>
      <c r="Y291" s="359"/>
    </row>
    <row r="292" spans="1:26" ht="28.15" hidden="1" customHeight="1">
      <c r="A292" s="363"/>
      <c r="B292" s="375"/>
      <c r="C292" s="270"/>
      <c r="D292" s="270"/>
      <c r="E292" s="270"/>
      <c r="F292" s="270"/>
      <c r="G292" s="270"/>
      <c r="H292" s="270"/>
      <c r="I292" s="340"/>
      <c r="J292" s="290"/>
      <c r="K292" s="290"/>
      <c r="L292" s="290"/>
      <c r="M292" s="290"/>
      <c r="N292" s="290"/>
      <c r="O292" s="290"/>
      <c r="P292" s="290"/>
      <c r="Q292" s="290"/>
      <c r="R292" s="290"/>
      <c r="S292" s="290"/>
      <c r="T292" s="290"/>
      <c r="U292" s="290"/>
      <c r="V292" s="372" t="e">
        <f t="shared" si="141"/>
        <v>#DIV/0!</v>
      </c>
      <c r="W292" s="290"/>
      <c r="X292" s="323" t="e">
        <f t="shared" si="142"/>
        <v>#DIV/0!</v>
      </c>
      <c r="Y292" s="368"/>
    </row>
    <row r="293" spans="1:26" s="369" customFormat="1" ht="54.75" hidden="1" customHeight="1">
      <c r="A293" s="363">
        <v>4</v>
      </c>
      <c r="B293" s="375" t="s">
        <v>867</v>
      </c>
      <c r="C293" s="270"/>
      <c r="D293" s="270"/>
      <c r="E293" s="270"/>
      <c r="F293" s="270"/>
      <c r="G293" s="270"/>
      <c r="H293" s="270"/>
      <c r="I293" s="340"/>
      <c r="J293" s="290">
        <f>K293</f>
        <v>6000</v>
      </c>
      <c r="K293" s="290">
        <v>6000</v>
      </c>
      <c r="L293" s="290"/>
      <c r="M293" s="290"/>
      <c r="N293" s="290"/>
      <c r="O293" s="290"/>
      <c r="P293" s="290"/>
      <c r="Q293" s="290"/>
      <c r="R293" s="290"/>
      <c r="S293" s="290"/>
      <c r="T293" s="290"/>
      <c r="U293" s="290"/>
      <c r="V293" s="372" t="e">
        <f t="shared" si="141"/>
        <v>#DIV/0!</v>
      </c>
      <c r="W293" s="290"/>
      <c r="X293" s="323" t="e">
        <f t="shared" si="142"/>
        <v>#DIV/0!</v>
      </c>
      <c r="Y293" s="368"/>
      <c r="Z293" s="274"/>
    </row>
    <row r="294" spans="1:26" s="344" customFormat="1" ht="34.5" hidden="1" customHeight="1">
      <c r="A294" s="304" t="s">
        <v>271</v>
      </c>
      <c r="B294" s="311" t="s">
        <v>659</v>
      </c>
      <c r="C294" s="306"/>
      <c r="D294" s="306"/>
      <c r="E294" s="306"/>
      <c r="F294" s="306"/>
      <c r="G294" s="306"/>
      <c r="H294" s="306"/>
      <c r="I294" s="308"/>
      <c r="J294" s="319">
        <f>J295</f>
        <v>61169</v>
      </c>
      <c r="K294" s="319">
        <f t="shared" ref="K294:U294" si="147">K295</f>
        <v>61169</v>
      </c>
      <c r="L294" s="319">
        <f t="shared" si="147"/>
        <v>24341</v>
      </c>
      <c r="M294" s="319">
        <f t="shared" si="147"/>
        <v>4000</v>
      </c>
      <c r="N294" s="319">
        <f t="shared" si="147"/>
        <v>24341</v>
      </c>
      <c r="O294" s="319">
        <f t="shared" si="147"/>
        <v>4000</v>
      </c>
      <c r="P294" s="319" t="e">
        <f t="shared" si="147"/>
        <v>#REF!</v>
      </c>
      <c r="Q294" s="319" t="e">
        <f t="shared" si="147"/>
        <v>#REF!</v>
      </c>
      <c r="R294" s="319">
        <f t="shared" si="147"/>
        <v>31139</v>
      </c>
      <c r="S294" s="319">
        <f t="shared" si="147"/>
        <v>31139</v>
      </c>
      <c r="T294" s="319" t="e">
        <f t="shared" si="147"/>
        <v>#REF!</v>
      </c>
      <c r="U294" s="319">
        <f t="shared" si="147"/>
        <v>3387</v>
      </c>
      <c r="V294" s="372" t="e">
        <f t="shared" si="141"/>
        <v>#REF!</v>
      </c>
      <c r="W294" s="319" t="e">
        <f t="shared" ref="W294" si="148">W295</f>
        <v>#REF!</v>
      </c>
      <c r="X294" s="323" t="e">
        <f t="shared" si="142"/>
        <v>#REF!</v>
      </c>
      <c r="Y294" s="373"/>
      <c r="Z294" s="309"/>
    </row>
    <row r="295" spans="1:26" s="362" customFormat="1" ht="34.5" hidden="1" customHeight="1">
      <c r="A295" s="391" t="s">
        <v>20</v>
      </c>
      <c r="B295" s="313" t="s">
        <v>379</v>
      </c>
      <c r="C295" s="359"/>
      <c r="D295" s="359"/>
      <c r="E295" s="359"/>
      <c r="F295" s="359"/>
      <c r="G295" s="359"/>
      <c r="H295" s="359"/>
      <c r="I295" s="360"/>
      <c r="J295" s="420">
        <f>J296+J300</f>
        <v>61169</v>
      </c>
      <c r="K295" s="420">
        <f t="shared" ref="K295:U295" si="149">K296+K300</f>
        <v>61169</v>
      </c>
      <c r="L295" s="420">
        <f t="shared" si="149"/>
        <v>24341</v>
      </c>
      <c r="M295" s="420">
        <f t="shared" si="149"/>
        <v>4000</v>
      </c>
      <c r="N295" s="420">
        <f t="shared" si="149"/>
        <v>24341</v>
      </c>
      <c r="O295" s="420">
        <f t="shared" si="149"/>
        <v>4000</v>
      </c>
      <c r="P295" s="420" t="e">
        <f t="shared" si="149"/>
        <v>#REF!</v>
      </c>
      <c r="Q295" s="420" t="e">
        <f t="shared" si="149"/>
        <v>#REF!</v>
      </c>
      <c r="R295" s="420">
        <f t="shared" si="149"/>
        <v>31139</v>
      </c>
      <c r="S295" s="420">
        <f t="shared" si="149"/>
        <v>31139</v>
      </c>
      <c r="T295" s="420" t="e">
        <f t="shared" si="149"/>
        <v>#REF!</v>
      </c>
      <c r="U295" s="420">
        <f t="shared" si="149"/>
        <v>3387</v>
      </c>
      <c r="V295" s="372" t="e">
        <f t="shared" si="141"/>
        <v>#REF!</v>
      </c>
      <c r="W295" s="420" t="e">
        <f t="shared" ref="W295" si="150">W296+W300</f>
        <v>#REF!</v>
      </c>
      <c r="X295" s="323" t="e">
        <f t="shared" si="142"/>
        <v>#REF!</v>
      </c>
      <c r="Y295" s="421"/>
      <c r="Z295" s="361"/>
    </row>
    <row r="296" spans="1:26" s="369" customFormat="1" ht="61.5" hidden="1" customHeight="1">
      <c r="A296" s="363">
        <v>1</v>
      </c>
      <c r="B296" s="393" t="s">
        <v>868</v>
      </c>
      <c r="C296" s="270" t="s">
        <v>557</v>
      </c>
      <c r="D296" s="270"/>
      <c r="E296" s="270" t="s">
        <v>869</v>
      </c>
      <c r="F296" s="270"/>
      <c r="G296" s="270"/>
      <c r="H296" s="270"/>
      <c r="I296" s="340" t="s">
        <v>870</v>
      </c>
      <c r="J296" s="290">
        <v>56169</v>
      </c>
      <c r="K296" s="290">
        <f>J296</f>
        <v>56169</v>
      </c>
      <c r="L296" s="290">
        <v>24341</v>
      </c>
      <c r="M296" s="290">
        <v>4000</v>
      </c>
      <c r="N296" s="290">
        <v>24341</v>
      </c>
      <c r="O296" s="290">
        <v>4000</v>
      </c>
      <c r="P296" s="290" t="e">
        <f>L296+#REF!</f>
        <v>#REF!</v>
      </c>
      <c r="Q296" s="290" t="e">
        <f>M296+#REF!</f>
        <v>#REF!</v>
      </c>
      <c r="R296" s="290">
        <f>S296</f>
        <v>26139</v>
      </c>
      <c r="S296" s="290">
        <v>26139</v>
      </c>
      <c r="T296" s="290">
        <v>3600</v>
      </c>
      <c r="U296" s="290">
        <v>2703</v>
      </c>
      <c r="V296" s="372">
        <f t="shared" si="141"/>
        <v>75.083333333333329</v>
      </c>
      <c r="W296" s="290">
        <f>+T296</f>
        <v>3600</v>
      </c>
      <c r="X296" s="323">
        <f t="shared" si="142"/>
        <v>100</v>
      </c>
      <c r="Y296" s="368"/>
      <c r="Z296" s="274"/>
    </row>
    <row r="297" spans="1:26" s="280" customFormat="1" ht="28.15" hidden="1" customHeight="1">
      <c r="A297" s="363">
        <v>1</v>
      </c>
      <c r="B297" s="393" t="s">
        <v>871</v>
      </c>
      <c r="C297" s="270" t="s">
        <v>557</v>
      </c>
      <c r="D297" s="270"/>
      <c r="E297" s="270"/>
      <c r="F297" s="270"/>
      <c r="G297" s="377"/>
      <c r="H297" s="377"/>
      <c r="I297" s="340"/>
      <c r="J297" s="290"/>
      <c r="K297" s="290"/>
      <c r="L297" s="290"/>
      <c r="M297" s="290"/>
      <c r="N297" s="290"/>
      <c r="O297" s="290"/>
      <c r="P297" s="290" t="e">
        <f>L297+#REF!</f>
        <v>#REF!</v>
      </c>
      <c r="Q297" s="290" t="e">
        <f>M297+#REF!</f>
        <v>#REF!</v>
      </c>
      <c r="R297" s="290">
        <v>5500</v>
      </c>
      <c r="S297" s="290">
        <v>5500</v>
      </c>
      <c r="T297" s="290"/>
      <c r="U297" s="290"/>
      <c r="V297" s="372" t="e">
        <f t="shared" si="141"/>
        <v>#DIV/0!</v>
      </c>
      <c r="W297" s="290">
        <f>+T297</f>
        <v>0</v>
      </c>
      <c r="X297" s="323" t="e">
        <f t="shared" si="142"/>
        <v>#DIV/0!</v>
      </c>
      <c r="Y297" s="377"/>
      <c r="Z297" s="339"/>
    </row>
    <row r="298" spans="1:26" s="280" customFormat="1" ht="39.75" hidden="1" customHeight="1">
      <c r="A298" s="363">
        <v>1</v>
      </c>
      <c r="B298" s="393" t="s">
        <v>872</v>
      </c>
      <c r="C298" s="270" t="s">
        <v>612</v>
      </c>
      <c r="D298" s="270"/>
      <c r="E298" s="270" t="s">
        <v>863</v>
      </c>
      <c r="F298" s="270"/>
      <c r="G298" s="377"/>
      <c r="H298" s="377"/>
      <c r="I298" s="430" t="s">
        <v>873</v>
      </c>
      <c r="J298" s="366">
        <v>1150</v>
      </c>
      <c r="K298" s="366">
        <f>J298</f>
        <v>1150</v>
      </c>
      <c r="L298" s="290"/>
      <c r="M298" s="290"/>
      <c r="N298" s="290"/>
      <c r="O298" s="290"/>
      <c r="P298" s="290" t="e">
        <f>L298+#REF!</f>
        <v>#REF!</v>
      </c>
      <c r="Q298" s="290" t="e">
        <f>M298+#REF!</f>
        <v>#REF!</v>
      </c>
      <c r="R298" s="290">
        <f>S298</f>
        <v>1150</v>
      </c>
      <c r="S298" s="290">
        <v>1150</v>
      </c>
      <c r="T298" s="290"/>
      <c r="U298" s="290"/>
      <c r="V298" s="372" t="e">
        <f t="shared" si="141"/>
        <v>#DIV/0!</v>
      </c>
      <c r="W298" s="290">
        <f>+T298</f>
        <v>0</v>
      </c>
      <c r="X298" s="323" t="e">
        <f t="shared" si="142"/>
        <v>#DIV/0!</v>
      </c>
      <c r="Y298" s="270"/>
      <c r="Z298" s="339"/>
    </row>
    <row r="299" spans="1:26" s="369" customFormat="1" ht="49.7" hidden="1" customHeight="1">
      <c r="A299" s="363">
        <v>2</v>
      </c>
      <c r="B299" s="376" t="s">
        <v>874</v>
      </c>
      <c r="C299" s="267" t="s">
        <v>875</v>
      </c>
      <c r="D299" s="267"/>
      <c r="E299" s="270" t="s">
        <v>876</v>
      </c>
      <c r="F299" s="267"/>
      <c r="G299" s="270"/>
      <c r="H299" s="270" t="s">
        <v>575</v>
      </c>
      <c r="I299" s="340" t="s">
        <v>877</v>
      </c>
      <c r="J299" s="290">
        <v>1000</v>
      </c>
      <c r="K299" s="290">
        <v>1000</v>
      </c>
      <c r="L299" s="290"/>
      <c r="M299" s="290"/>
      <c r="N299" s="290"/>
      <c r="O299" s="290"/>
      <c r="P299" s="290" t="e">
        <f>L299+#REF!</f>
        <v>#REF!</v>
      </c>
      <c r="Q299" s="290" t="e">
        <f>M299+#REF!</f>
        <v>#REF!</v>
      </c>
      <c r="R299" s="290">
        <v>1000</v>
      </c>
      <c r="S299" s="290">
        <v>1000</v>
      </c>
      <c r="T299" s="290"/>
      <c r="U299" s="290"/>
      <c r="V299" s="372" t="e">
        <f t="shared" si="141"/>
        <v>#DIV/0!</v>
      </c>
      <c r="W299" s="290">
        <f>+T299</f>
        <v>0</v>
      </c>
      <c r="X299" s="323" t="e">
        <f t="shared" si="142"/>
        <v>#DIV/0!</v>
      </c>
      <c r="Y299" s="430"/>
      <c r="Z299" s="274"/>
    </row>
    <row r="300" spans="1:26" s="369" customFormat="1" ht="50.25" hidden="1" customHeight="1">
      <c r="A300" s="363">
        <v>2</v>
      </c>
      <c r="B300" s="393" t="s">
        <v>878</v>
      </c>
      <c r="C300" s="270" t="s">
        <v>557</v>
      </c>
      <c r="D300" s="270"/>
      <c r="E300" s="270" t="s">
        <v>869</v>
      </c>
      <c r="F300" s="270"/>
      <c r="G300" s="270"/>
      <c r="H300" s="329" t="s">
        <v>397</v>
      </c>
      <c r="I300" s="329" t="s">
        <v>879</v>
      </c>
      <c r="J300" s="290">
        <f>+K300</f>
        <v>5000</v>
      </c>
      <c r="K300" s="290">
        <v>5000</v>
      </c>
      <c r="L300" s="290"/>
      <c r="M300" s="290"/>
      <c r="N300" s="290"/>
      <c r="O300" s="290"/>
      <c r="P300" s="290" t="e">
        <f>L300+#REF!</f>
        <v>#REF!</v>
      </c>
      <c r="Q300" s="290" t="e">
        <f>M300+#REF!</f>
        <v>#REF!</v>
      </c>
      <c r="R300" s="290">
        <v>5000</v>
      </c>
      <c r="S300" s="290">
        <v>5000</v>
      </c>
      <c r="T300" s="290" t="e">
        <f>S300-#REF!</f>
        <v>#REF!</v>
      </c>
      <c r="U300" s="290">
        <v>684</v>
      </c>
      <c r="V300" s="372" t="e">
        <f t="shared" si="141"/>
        <v>#REF!</v>
      </c>
      <c r="W300" s="290" t="e">
        <f>+T300</f>
        <v>#REF!</v>
      </c>
      <c r="X300" s="323" t="e">
        <f t="shared" si="142"/>
        <v>#REF!</v>
      </c>
      <c r="Y300" s="430"/>
      <c r="Z300" s="274" t="e">
        <f>T300</f>
        <v>#REF!</v>
      </c>
    </row>
    <row r="301" spans="1:26" s="344" customFormat="1" ht="36.75" hidden="1" customHeight="1">
      <c r="A301" s="370" t="s">
        <v>277</v>
      </c>
      <c r="B301" s="352" t="s">
        <v>670</v>
      </c>
      <c r="C301" s="268"/>
      <c r="D301" s="268"/>
      <c r="E301" s="268"/>
      <c r="F301" s="268"/>
      <c r="G301" s="306"/>
      <c r="H301" s="306"/>
      <c r="I301" s="308"/>
      <c r="J301" s="292">
        <f t="shared" ref="J301:U301" si="151">J302</f>
        <v>159340</v>
      </c>
      <c r="K301" s="292">
        <f t="shared" si="151"/>
        <v>63202</v>
      </c>
      <c r="L301" s="292">
        <f t="shared" si="151"/>
        <v>0</v>
      </c>
      <c r="M301" s="292">
        <f t="shared" si="151"/>
        <v>0</v>
      </c>
      <c r="N301" s="292">
        <f t="shared" si="151"/>
        <v>0</v>
      </c>
      <c r="O301" s="292">
        <f t="shared" si="151"/>
        <v>0</v>
      </c>
      <c r="P301" s="292" t="e">
        <f t="shared" si="151"/>
        <v>#REF!</v>
      </c>
      <c r="Q301" s="292" t="e">
        <f t="shared" si="151"/>
        <v>#REF!</v>
      </c>
      <c r="R301" s="292">
        <f t="shared" si="151"/>
        <v>118427</v>
      </c>
      <c r="S301" s="292">
        <f t="shared" si="151"/>
        <v>35789</v>
      </c>
      <c r="T301" s="292" t="e">
        <f t="shared" si="151"/>
        <v>#REF!</v>
      </c>
      <c r="U301" s="292">
        <f t="shared" si="151"/>
        <v>9035</v>
      </c>
      <c r="V301" s="372" t="e">
        <f t="shared" si="141"/>
        <v>#REF!</v>
      </c>
      <c r="W301" s="292" t="e">
        <f t="shared" ref="W301" si="152">W302</f>
        <v>#REF!</v>
      </c>
      <c r="X301" s="323" t="e">
        <f t="shared" si="142"/>
        <v>#REF!</v>
      </c>
      <c r="Y301" s="506"/>
      <c r="Z301" s="309"/>
    </row>
    <row r="302" spans="1:26" s="344" customFormat="1" ht="26.45" hidden="1" customHeight="1">
      <c r="A302" s="391" t="s">
        <v>20</v>
      </c>
      <c r="B302" s="313" t="s">
        <v>379</v>
      </c>
      <c r="C302" s="268"/>
      <c r="D302" s="268"/>
      <c r="E302" s="268"/>
      <c r="F302" s="268"/>
      <c r="G302" s="306"/>
      <c r="H302" s="306"/>
      <c r="I302" s="308"/>
      <c r="J302" s="292">
        <f t="shared" ref="J302:T302" si="153">SUM(J303:J310)</f>
        <v>159340</v>
      </c>
      <c r="K302" s="292">
        <f t="shared" si="153"/>
        <v>63202</v>
      </c>
      <c r="L302" s="292">
        <f t="shared" si="153"/>
        <v>0</v>
      </c>
      <c r="M302" s="292">
        <f t="shared" si="153"/>
        <v>0</v>
      </c>
      <c r="N302" s="292">
        <f t="shared" si="153"/>
        <v>0</v>
      </c>
      <c r="O302" s="292">
        <f t="shared" si="153"/>
        <v>0</v>
      </c>
      <c r="P302" s="292" t="e">
        <f t="shared" si="153"/>
        <v>#REF!</v>
      </c>
      <c r="Q302" s="292" t="e">
        <f t="shared" si="153"/>
        <v>#REF!</v>
      </c>
      <c r="R302" s="292">
        <f t="shared" si="153"/>
        <v>118427</v>
      </c>
      <c r="S302" s="292">
        <f t="shared" si="153"/>
        <v>35789</v>
      </c>
      <c r="T302" s="292" t="e">
        <f t="shared" si="153"/>
        <v>#REF!</v>
      </c>
      <c r="U302" s="292">
        <f t="shared" ref="U302" si="154">SUM(U303:U310)</f>
        <v>9035</v>
      </c>
      <c r="V302" s="372" t="e">
        <f t="shared" si="141"/>
        <v>#REF!</v>
      </c>
      <c r="W302" s="292" t="e">
        <f t="shared" ref="W302" si="155">SUM(W303:W310)</f>
        <v>#REF!</v>
      </c>
      <c r="X302" s="323" t="e">
        <f t="shared" si="142"/>
        <v>#REF!</v>
      </c>
      <c r="Y302" s="506"/>
      <c r="Z302" s="309"/>
    </row>
    <row r="303" spans="1:26" s="369" customFormat="1" ht="41.25" hidden="1" customHeight="1">
      <c r="A303" s="363">
        <v>1</v>
      </c>
      <c r="B303" s="376" t="s">
        <v>880</v>
      </c>
      <c r="C303" s="412"/>
      <c r="D303" s="412"/>
      <c r="E303" s="270" t="s">
        <v>881</v>
      </c>
      <c r="F303" s="412"/>
      <c r="G303" s="270"/>
      <c r="H303" s="270"/>
      <c r="I303" s="340" t="s">
        <v>882</v>
      </c>
      <c r="J303" s="290">
        <v>125000</v>
      </c>
      <c r="K303" s="290">
        <v>30362</v>
      </c>
      <c r="L303" s="290"/>
      <c r="M303" s="290"/>
      <c r="N303" s="290"/>
      <c r="O303" s="290"/>
      <c r="P303" s="290"/>
      <c r="Q303" s="290"/>
      <c r="R303" s="348">
        <f>81138+S303</f>
        <v>87847</v>
      </c>
      <c r="S303" s="348">
        <v>6709</v>
      </c>
      <c r="T303" s="290">
        <v>5000</v>
      </c>
      <c r="U303" s="507"/>
      <c r="V303" s="372">
        <f t="shared" si="141"/>
        <v>0</v>
      </c>
      <c r="W303" s="507"/>
      <c r="X303" s="323">
        <f t="shared" si="142"/>
        <v>0</v>
      </c>
      <c r="Y303" s="508" t="s">
        <v>519</v>
      </c>
      <c r="Z303" s="274"/>
    </row>
    <row r="304" spans="1:26" s="369" customFormat="1" ht="44.45" hidden="1" customHeight="1">
      <c r="A304" s="363">
        <v>2</v>
      </c>
      <c r="B304" s="376" t="s">
        <v>883</v>
      </c>
      <c r="C304" s="412" t="s">
        <v>884</v>
      </c>
      <c r="D304" s="412"/>
      <c r="E304" s="270" t="s">
        <v>881</v>
      </c>
      <c r="F304" s="412"/>
      <c r="G304" s="270"/>
      <c r="H304" s="270"/>
      <c r="I304" s="340" t="s">
        <v>885</v>
      </c>
      <c r="J304" s="290">
        <f>K304</f>
        <v>5900</v>
      </c>
      <c r="K304" s="290">
        <v>5900</v>
      </c>
      <c r="L304" s="290"/>
      <c r="M304" s="290"/>
      <c r="N304" s="290"/>
      <c r="O304" s="290"/>
      <c r="P304" s="290"/>
      <c r="Q304" s="290"/>
      <c r="R304" s="348">
        <f>S304</f>
        <v>2140</v>
      </c>
      <c r="S304" s="348">
        <v>2140</v>
      </c>
      <c r="T304" s="290" t="e">
        <f>S304-#REF!</f>
        <v>#REF!</v>
      </c>
      <c r="U304" s="507">
        <v>1941</v>
      </c>
      <c r="V304" s="372" t="e">
        <f t="shared" si="141"/>
        <v>#REF!</v>
      </c>
      <c r="W304" s="507" t="e">
        <f>+T304</f>
        <v>#REF!</v>
      </c>
      <c r="X304" s="323" t="e">
        <f t="shared" si="142"/>
        <v>#REF!</v>
      </c>
      <c r="Y304" s="508" t="s">
        <v>547</v>
      </c>
      <c r="Z304" s="274"/>
    </row>
    <row r="305" spans="1:26" s="369" customFormat="1" ht="45.75" hidden="1" customHeight="1">
      <c r="A305" s="363">
        <v>3</v>
      </c>
      <c r="B305" s="376" t="s">
        <v>886</v>
      </c>
      <c r="C305" s="412" t="s">
        <v>887</v>
      </c>
      <c r="D305" s="412"/>
      <c r="E305" s="270" t="s">
        <v>888</v>
      </c>
      <c r="F305" s="412"/>
      <c r="G305" s="270"/>
      <c r="H305" s="270" t="s">
        <v>550</v>
      </c>
      <c r="I305" s="340" t="s">
        <v>889</v>
      </c>
      <c r="J305" s="290">
        <f>+K305</f>
        <v>3900</v>
      </c>
      <c r="K305" s="290">
        <v>3900</v>
      </c>
      <c r="L305" s="290"/>
      <c r="M305" s="290"/>
      <c r="N305" s="290"/>
      <c r="O305" s="290"/>
      <c r="P305" s="290" t="e">
        <f>L305+#REF!</f>
        <v>#REF!</v>
      </c>
      <c r="Q305" s="290" t="e">
        <f>M305+#REF!</f>
        <v>#REF!</v>
      </c>
      <c r="R305" s="348">
        <v>3900</v>
      </c>
      <c r="S305" s="348">
        <v>3900</v>
      </c>
      <c r="T305" s="290">
        <v>2500</v>
      </c>
      <c r="U305" s="507"/>
      <c r="V305" s="372">
        <f t="shared" si="141"/>
        <v>0</v>
      </c>
      <c r="W305" s="507">
        <f>+T305</f>
        <v>2500</v>
      </c>
      <c r="X305" s="323">
        <f t="shared" si="142"/>
        <v>100</v>
      </c>
      <c r="Y305" s="508" t="s">
        <v>547</v>
      </c>
      <c r="Z305" s="274"/>
    </row>
    <row r="306" spans="1:26" s="369" customFormat="1" ht="52.5" hidden="1" customHeight="1">
      <c r="A306" s="363">
        <v>4</v>
      </c>
      <c r="B306" s="468" t="s">
        <v>890</v>
      </c>
      <c r="C306" s="365" t="s">
        <v>875</v>
      </c>
      <c r="D306" s="365"/>
      <c r="E306" s="270" t="s">
        <v>558</v>
      </c>
      <c r="F306" s="365"/>
      <c r="G306" s="270"/>
      <c r="H306" s="270" t="s">
        <v>397</v>
      </c>
      <c r="I306" s="329" t="s">
        <v>891</v>
      </c>
      <c r="J306" s="366">
        <f>+K306</f>
        <v>3900</v>
      </c>
      <c r="K306" s="366">
        <v>3900</v>
      </c>
      <c r="L306" s="290"/>
      <c r="M306" s="290"/>
      <c r="N306" s="290"/>
      <c r="O306" s="290"/>
      <c r="P306" s="290"/>
      <c r="Q306" s="290"/>
      <c r="R306" s="348">
        <f>+S306</f>
        <v>3900</v>
      </c>
      <c r="S306" s="348">
        <v>3900</v>
      </c>
      <c r="T306" s="290">
        <v>2517</v>
      </c>
      <c r="U306" s="507">
        <v>1754</v>
      </c>
      <c r="V306" s="372">
        <f t="shared" si="141"/>
        <v>69.686134286849423</v>
      </c>
      <c r="W306" s="507">
        <f>+T306</f>
        <v>2517</v>
      </c>
      <c r="X306" s="323">
        <f t="shared" si="142"/>
        <v>100</v>
      </c>
      <c r="Y306" s="508" t="s">
        <v>547</v>
      </c>
      <c r="Z306" s="274"/>
    </row>
    <row r="307" spans="1:26" s="369" customFormat="1" ht="49.7" hidden="1" customHeight="1">
      <c r="A307" s="363">
        <v>5</v>
      </c>
      <c r="B307" s="468" t="s">
        <v>867</v>
      </c>
      <c r="C307" s="412" t="s">
        <v>862</v>
      </c>
      <c r="D307" s="412"/>
      <c r="E307" s="270" t="s">
        <v>863</v>
      </c>
      <c r="F307" s="412"/>
      <c r="G307" s="270"/>
      <c r="H307" s="270" t="s">
        <v>542</v>
      </c>
      <c r="I307" s="340" t="s">
        <v>892</v>
      </c>
      <c r="J307" s="290">
        <v>12840</v>
      </c>
      <c r="K307" s="290">
        <v>11340</v>
      </c>
      <c r="L307" s="290"/>
      <c r="M307" s="290"/>
      <c r="N307" s="290"/>
      <c r="O307" s="290"/>
      <c r="P307" s="290"/>
      <c r="Q307" s="290"/>
      <c r="R307" s="290">
        <v>12840</v>
      </c>
      <c r="S307" s="290">
        <v>11340</v>
      </c>
      <c r="T307" s="290">
        <v>5340</v>
      </c>
      <c r="U307" s="507">
        <v>5340</v>
      </c>
      <c r="V307" s="372">
        <f t="shared" si="141"/>
        <v>100</v>
      </c>
      <c r="W307" s="507">
        <f>+T307</f>
        <v>5340</v>
      </c>
      <c r="X307" s="323">
        <f t="shared" si="142"/>
        <v>100</v>
      </c>
      <c r="Y307" s="508"/>
      <c r="Z307" s="274"/>
    </row>
    <row r="308" spans="1:26" s="344" customFormat="1" ht="24.75" hidden="1" customHeight="1">
      <c r="A308" s="370"/>
      <c r="B308" s="509" t="s">
        <v>92</v>
      </c>
      <c r="C308" s="351"/>
      <c r="D308" s="351"/>
      <c r="E308" s="306"/>
      <c r="F308" s="351"/>
      <c r="G308" s="306"/>
      <c r="H308" s="306"/>
      <c r="I308" s="308"/>
      <c r="J308" s="401"/>
      <c r="K308" s="401"/>
      <c r="L308" s="401"/>
      <c r="M308" s="401"/>
      <c r="N308" s="401"/>
      <c r="O308" s="401"/>
      <c r="P308" s="401"/>
      <c r="Q308" s="401"/>
      <c r="R308" s="401"/>
      <c r="S308" s="401"/>
      <c r="T308" s="401"/>
      <c r="U308" s="510"/>
      <c r="V308" s="372"/>
      <c r="W308" s="510"/>
      <c r="X308" s="323"/>
      <c r="Y308" s="506"/>
      <c r="Z308" s="309"/>
    </row>
    <row r="309" spans="1:26" s="369" customFormat="1" ht="42.95" hidden="1" customHeight="1">
      <c r="A309" s="363">
        <v>1</v>
      </c>
      <c r="B309" s="376" t="s">
        <v>893</v>
      </c>
      <c r="C309" s="365" t="s">
        <v>668</v>
      </c>
      <c r="D309" s="365"/>
      <c r="E309" s="270" t="s">
        <v>709</v>
      </c>
      <c r="F309" s="365"/>
      <c r="G309" s="270"/>
      <c r="H309" s="270"/>
      <c r="I309" s="340"/>
      <c r="J309" s="290">
        <f>+K309</f>
        <v>3900</v>
      </c>
      <c r="K309" s="290">
        <v>3900</v>
      </c>
      <c r="L309" s="290"/>
      <c r="M309" s="290"/>
      <c r="N309" s="290"/>
      <c r="O309" s="290"/>
      <c r="P309" s="290" t="e">
        <f>L309+#REF!</f>
        <v>#REF!</v>
      </c>
      <c r="Q309" s="290" t="e">
        <f>M309+#REF!</f>
        <v>#REF!</v>
      </c>
      <c r="R309" s="348">
        <v>3900</v>
      </c>
      <c r="S309" s="348">
        <v>3900</v>
      </c>
      <c r="T309" s="290">
        <v>50</v>
      </c>
      <c r="U309" s="507"/>
      <c r="V309" s="372">
        <f t="shared" ref="V309:V319" si="156">+U309/T309*100</f>
        <v>0</v>
      </c>
      <c r="W309" s="507">
        <f>+T309</f>
        <v>50</v>
      </c>
      <c r="X309" s="323">
        <f t="shared" ref="X309:X319" si="157">+W309/T309*100</f>
        <v>100</v>
      </c>
      <c r="Y309" s="508" t="s">
        <v>609</v>
      </c>
      <c r="Z309" s="274"/>
    </row>
    <row r="310" spans="1:26" s="369" customFormat="1" ht="41.1" hidden="1" customHeight="1">
      <c r="A310" s="363">
        <v>2</v>
      </c>
      <c r="B310" s="376" t="s">
        <v>894</v>
      </c>
      <c r="C310" s="365" t="s">
        <v>781</v>
      </c>
      <c r="D310" s="365"/>
      <c r="E310" s="270" t="s">
        <v>825</v>
      </c>
      <c r="F310" s="365"/>
      <c r="G310" s="270"/>
      <c r="H310" s="270"/>
      <c r="I310" s="340"/>
      <c r="J310" s="290">
        <f>+K310</f>
        <v>3900</v>
      </c>
      <c r="K310" s="290">
        <v>3900</v>
      </c>
      <c r="L310" s="290"/>
      <c r="M310" s="290"/>
      <c r="N310" s="290"/>
      <c r="O310" s="290"/>
      <c r="P310" s="290" t="e">
        <f>L310+#REF!</f>
        <v>#REF!</v>
      </c>
      <c r="Q310" s="290" t="e">
        <f>M310+#REF!</f>
        <v>#REF!</v>
      </c>
      <c r="R310" s="348">
        <v>3900</v>
      </c>
      <c r="S310" s="348">
        <v>3900</v>
      </c>
      <c r="T310" s="290">
        <v>50</v>
      </c>
      <c r="U310" s="507"/>
      <c r="V310" s="372">
        <f t="shared" si="156"/>
        <v>0</v>
      </c>
      <c r="W310" s="507">
        <f>+T310</f>
        <v>50</v>
      </c>
      <c r="X310" s="323">
        <f t="shared" si="157"/>
        <v>100</v>
      </c>
      <c r="Y310" s="508" t="s">
        <v>609</v>
      </c>
      <c r="Z310" s="274"/>
    </row>
    <row r="311" spans="1:26" s="344" customFormat="1" ht="33.6" hidden="1" customHeight="1">
      <c r="A311" s="351" t="s">
        <v>134</v>
      </c>
      <c r="B311" s="390" t="s">
        <v>895</v>
      </c>
      <c r="C311" s="306"/>
      <c r="D311" s="306"/>
      <c r="E311" s="306"/>
      <c r="F311" s="306"/>
      <c r="G311" s="312"/>
      <c r="H311" s="306"/>
      <c r="I311" s="308"/>
      <c r="J311" s="292">
        <f>J312</f>
        <v>26700</v>
      </c>
      <c r="K311" s="292">
        <f t="shared" ref="K311:U313" si="158">K312</f>
        <v>26700</v>
      </c>
      <c r="L311" s="292">
        <f t="shared" si="158"/>
        <v>0</v>
      </c>
      <c r="M311" s="292">
        <f t="shared" si="158"/>
        <v>0</v>
      </c>
      <c r="N311" s="292">
        <f t="shared" si="158"/>
        <v>0</v>
      </c>
      <c r="O311" s="292">
        <f t="shared" si="158"/>
        <v>0</v>
      </c>
      <c r="P311" s="292" t="e">
        <f t="shared" si="158"/>
        <v>#REF!</v>
      </c>
      <c r="Q311" s="292" t="e">
        <f t="shared" si="158"/>
        <v>#REF!</v>
      </c>
      <c r="R311" s="292">
        <f t="shared" si="158"/>
        <v>24030</v>
      </c>
      <c r="S311" s="292">
        <f t="shared" si="158"/>
        <v>24030</v>
      </c>
      <c r="T311" s="292">
        <f t="shared" si="158"/>
        <v>9010</v>
      </c>
      <c r="U311" s="292">
        <f t="shared" si="158"/>
        <v>4627</v>
      </c>
      <c r="V311" s="372">
        <f t="shared" si="156"/>
        <v>51.354051054384023</v>
      </c>
      <c r="W311" s="292">
        <f t="shared" ref="W311:W313" si="159">W312</f>
        <v>9010</v>
      </c>
      <c r="X311" s="323">
        <f t="shared" si="157"/>
        <v>100</v>
      </c>
      <c r="Y311" s="373"/>
      <c r="Z311" s="309"/>
    </row>
    <row r="312" spans="1:26" s="344" customFormat="1" ht="24.75" hidden="1" customHeight="1">
      <c r="A312" s="304" t="s">
        <v>15</v>
      </c>
      <c r="B312" s="311" t="s">
        <v>565</v>
      </c>
      <c r="C312" s="306"/>
      <c r="D312" s="306"/>
      <c r="E312" s="306"/>
      <c r="F312" s="306"/>
      <c r="G312" s="306"/>
      <c r="H312" s="306"/>
      <c r="I312" s="308"/>
      <c r="J312" s="292">
        <f>J313</f>
        <v>26700</v>
      </c>
      <c r="K312" s="292">
        <f t="shared" si="158"/>
        <v>26700</v>
      </c>
      <c r="L312" s="292">
        <f t="shared" si="158"/>
        <v>0</v>
      </c>
      <c r="M312" s="292">
        <f t="shared" si="158"/>
        <v>0</v>
      </c>
      <c r="N312" s="292">
        <f t="shared" si="158"/>
        <v>0</v>
      </c>
      <c r="O312" s="292">
        <f t="shared" si="158"/>
        <v>0</v>
      </c>
      <c r="P312" s="292" t="e">
        <f t="shared" si="158"/>
        <v>#REF!</v>
      </c>
      <c r="Q312" s="292" t="e">
        <f t="shared" si="158"/>
        <v>#REF!</v>
      </c>
      <c r="R312" s="292">
        <f t="shared" si="158"/>
        <v>24030</v>
      </c>
      <c r="S312" s="292">
        <f t="shared" si="158"/>
        <v>24030</v>
      </c>
      <c r="T312" s="292">
        <f t="shared" si="158"/>
        <v>9010</v>
      </c>
      <c r="U312" s="292">
        <f t="shared" si="158"/>
        <v>4627</v>
      </c>
      <c r="V312" s="372">
        <f t="shared" si="156"/>
        <v>51.354051054384023</v>
      </c>
      <c r="W312" s="292">
        <f t="shared" si="159"/>
        <v>9010</v>
      </c>
      <c r="X312" s="323">
        <f t="shared" si="157"/>
        <v>100</v>
      </c>
      <c r="Y312" s="306"/>
      <c r="Z312" s="309"/>
    </row>
    <row r="313" spans="1:26" s="362" customFormat="1" ht="25.5" hidden="1" customHeight="1">
      <c r="A313" s="391"/>
      <c r="B313" s="313" t="s">
        <v>379</v>
      </c>
      <c r="C313" s="359"/>
      <c r="D313" s="359"/>
      <c r="E313" s="359"/>
      <c r="F313" s="359"/>
      <c r="G313" s="359"/>
      <c r="H313" s="359"/>
      <c r="I313" s="360"/>
      <c r="J313" s="401">
        <f t="shared" ref="J313:S313" si="160">J314</f>
        <v>26700</v>
      </c>
      <c r="K313" s="401">
        <f t="shared" si="160"/>
        <v>26700</v>
      </c>
      <c r="L313" s="401">
        <f t="shared" si="160"/>
        <v>0</v>
      </c>
      <c r="M313" s="401">
        <f t="shared" si="160"/>
        <v>0</v>
      </c>
      <c r="N313" s="401">
        <f t="shared" si="160"/>
        <v>0</v>
      </c>
      <c r="O313" s="401">
        <f t="shared" si="160"/>
        <v>0</v>
      </c>
      <c r="P313" s="401" t="e">
        <f t="shared" si="160"/>
        <v>#REF!</v>
      </c>
      <c r="Q313" s="401" t="e">
        <f t="shared" si="160"/>
        <v>#REF!</v>
      </c>
      <c r="R313" s="401">
        <f t="shared" si="160"/>
        <v>24030</v>
      </c>
      <c r="S313" s="401">
        <f t="shared" si="160"/>
        <v>24030</v>
      </c>
      <c r="T313" s="401">
        <f t="shared" si="158"/>
        <v>9010</v>
      </c>
      <c r="U313" s="401">
        <f t="shared" si="158"/>
        <v>4627</v>
      </c>
      <c r="V313" s="372">
        <f t="shared" si="156"/>
        <v>51.354051054384023</v>
      </c>
      <c r="W313" s="401">
        <f t="shared" si="159"/>
        <v>9010</v>
      </c>
      <c r="X313" s="323">
        <f t="shared" si="157"/>
        <v>100</v>
      </c>
      <c r="Y313" s="359"/>
      <c r="Z313" s="361"/>
    </row>
    <row r="314" spans="1:26" s="280" customFormat="1" ht="39.200000000000003" hidden="1" customHeight="1">
      <c r="A314" s="363">
        <v>1</v>
      </c>
      <c r="B314" s="364" t="s">
        <v>896</v>
      </c>
      <c r="C314" s="270" t="s">
        <v>862</v>
      </c>
      <c r="D314" s="270"/>
      <c r="E314" s="270" t="s">
        <v>897</v>
      </c>
      <c r="F314" s="270"/>
      <c r="G314" s="329" t="s">
        <v>622</v>
      </c>
      <c r="H314" s="377"/>
      <c r="I314" s="340" t="s">
        <v>898</v>
      </c>
      <c r="J314" s="290">
        <v>26700</v>
      </c>
      <c r="K314" s="290">
        <v>26700</v>
      </c>
      <c r="L314" s="290"/>
      <c r="M314" s="290"/>
      <c r="N314" s="290"/>
      <c r="O314" s="290"/>
      <c r="P314" s="290" t="e">
        <f>L314+#REF!</f>
        <v>#REF!</v>
      </c>
      <c r="Q314" s="290" t="e">
        <f>M314+#REF!</f>
        <v>#REF!</v>
      </c>
      <c r="R314" s="290">
        <v>24030</v>
      </c>
      <c r="S314" s="290">
        <v>24030</v>
      </c>
      <c r="T314" s="290">
        <v>9010</v>
      </c>
      <c r="U314" s="290">
        <v>4627</v>
      </c>
      <c r="V314" s="372">
        <f t="shared" si="156"/>
        <v>51.354051054384023</v>
      </c>
      <c r="W314" s="290">
        <f>+T314</f>
        <v>9010</v>
      </c>
      <c r="X314" s="323">
        <f t="shared" si="157"/>
        <v>100</v>
      </c>
      <c r="Y314" s="270"/>
      <c r="Z314" s="339"/>
    </row>
    <row r="315" spans="1:26" s="344" customFormat="1" ht="33.6" hidden="1" customHeight="1">
      <c r="A315" s="351"/>
      <c r="B315" s="352" t="s">
        <v>503</v>
      </c>
      <c r="C315" s="371"/>
      <c r="D315" s="371"/>
      <c r="E315" s="371"/>
      <c r="F315" s="371"/>
      <c r="G315" s="306"/>
      <c r="H315" s="306"/>
      <c r="I315" s="308"/>
      <c r="J315" s="292"/>
      <c r="K315" s="292"/>
      <c r="L315" s="292"/>
      <c r="M315" s="292"/>
      <c r="N315" s="292"/>
      <c r="O315" s="292"/>
      <c r="P315" s="292"/>
      <c r="Q315" s="292"/>
      <c r="R315" s="292"/>
      <c r="S315" s="292"/>
      <c r="T315" s="292">
        <v>19071</v>
      </c>
      <c r="U315" s="292"/>
      <c r="V315" s="372">
        <f t="shared" si="156"/>
        <v>0</v>
      </c>
      <c r="W315" s="292"/>
      <c r="X315" s="323">
        <f t="shared" si="157"/>
        <v>0</v>
      </c>
      <c r="Y315" s="306"/>
      <c r="Z315" s="309"/>
    </row>
    <row r="316" spans="1:26" s="344" customFormat="1" ht="38.25" hidden="1" customHeight="1">
      <c r="A316" s="351" t="s">
        <v>135</v>
      </c>
      <c r="B316" s="449" t="s">
        <v>899</v>
      </c>
      <c r="C316" s="306"/>
      <c r="D316" s="306"/>
      <c r="E316" s="306"/>
      <c r="F316" s="306"/>
      <c r="G316" s="312"/>
      <c r="H316" s="306"/>
      <c r="I316" s="308"/>
      <c r="J316" s="292">
        <f t="shared" ref="J316:Q316" si="161">J319+J324</f>
        <v>11800</v>
      </c>
      <c r="K316" s="292">
        <f t="shared" si="161"/>
        <v>11800</v>
      </c>
      <c r="L316" s="292">
        <f t="shared" si="161"/>
        <v>0</v>
      </c>
      <c r="M316" s="292">
        <f t="shared" si="161"/>
        <v>0</v>
      </c>
      <c r="N316" s="292">
        <f t="shared" si="161"/>
        <v>0</v>
      </c>
      <c r="O316" s="292">
        <f t="shared" si="161"/>
        <v>0</v>
      </c>
      <c r="P316" s="292">
        <f t="shared" si="161"/>
        <v>0</v>
      </c>
      <c r="Q316" s="292">
        <f t="shared" si="161"/>
        <v>0</v>
      </c>
      <c r="R316" s="292">
        <f>R319+R324+R332</f>
        <v>42032</v>
      </c>
      <c r="S316" s="292">
        <f t="shared" ref="S316" si="162">S319+S324+S332</f>
        <v>42032</v>
      </c>
      <c r="T316" s="292">
        <f>T319+T324+T332</f>
        <v>19071</v>
      </c>
      <c r="U316" s="292">
        <f t="shared" ref="U316" si="163">U319+U324+U332</f>
        <v>0</v>
      </c>
      <c r="V316" s="372">
        <f t="shared" si="156"/>
        <v>0</v>
      </c>
      <c r="W316" s="292">
        <f t="shared" ref="W316" si="164">W319+W324+W332</f>
        <v>6500</v>
      </c>
      <c r="X316" s="323">
        <f t="shared" si="157"/>
        <v>34.083162917518742</v>
      </c>
      <c r="Y316" s="268"/>
      <c r="Z316" s="309"/>
    </row>
    <row r="317" spans="1:26" s="362" customFormat="1" ht="14.1" hidden="1" customHeight="1">
      <c r="A317" s="314" t="s">
        <v>471</v>
      </c>
      <c r="B317" s="311" t="s">
        <v>82</v>
      </c>
      <c r="C317" s="359"/>
      <c r="D317" s="359"/>
      <c r="E317" s="359"/>
      <c r="F317" s="359"/>
      <c r="G317" s="359" t="e">
        <f>#REF!</f>
        <v>#REF!</v>
      </c>
      <c r="H317" s="359"/>
      <c r="I317" s="360"/>
      <c r="J317" s="292"/>
      <c r="K317" s="292"/>
      <c r="L317" s="292"/>
      <c r="M317" s="292"/>
      <c r="N317" s="292"/>
      <c r="O317" s="292"/>
      <c r="P317" s="292"/>
      <c r="Q317" s="292"/>
      <c r="R317" s="292"/>
      <c r="S317" s="292"/>
      <c r="T317" s="292"/>
      <c r="U317" s="292"/>
      <c r="V317" s="372" t="e">
        <f t="shared" si="156"/>
        <v>#DIV/0!</v>
      </c>
      <c r="W317" s="292"/>
      <c r="X317" s="323" t="e">
        <f t="shared" si="157"/>
        <v>#DIV/0!</v>
      </c>
      <c r="Y317" s="359" t="s">
        <v>481</v>
      </c>
      <c r="Z317" s="361"/>
    </row>
    <row r="318" spans="1:26" s="369" customFormat="1" ht="14.1" hidden="1" customHeight="1">
      <c r="A318" s="374">
        <v>1</v>
      </c>
      <c r="B318" s="375" t="s">
        <v>900</v>
      </c>
      <c r="C318" s="267"/>
      <c r="D318" s="267"/>
      <c r="E318" s="267"/>
      <c r="F318" s="267"/>
      <c r="G318" s="267"/>
      <c r="H318" s="267"/>
      <c r="I318" s="289"/>
      <c r="J318" s="290"/>
      <c r="K318" s="290"/>
      <c r="L318" s="290"/>
      <c r="M318" s="290"/>
      <c r="N318" s="290"/>
      <c r="O318" s="290"/>
      <c r="P318" s="290"/>
      <c r="Q318" s="290"/>
      <c r="R318" s="290"/>
      <c r="S318" s="290"/>
      <c r="T318" s="290"/>
      <c r="U318" s="290"/>
      <c r="V318" s="372" t="e">
        <f t="shared" si="156"/>
        <v>#DIV/0!</v>
      </c>
      <c r="W318" s="290"/>
      <c r="X318" s="323" t="e">
        <f t="shared" si="157"/>
        <v>#DIV/0!</v>
      </c>
      <c r="Y318" s="270"/>
      <c r="Z318" s="274"/>
    </row>
    <row r="319" spans="1:26" s="344" customFormat="1" ht="33" hidden="1" customHeight="1">
      <c r="A319" s="304" t="s">
        <v>13</v>
      </c>
      <c r="B319" s="311" t="s">
        <v>565</v>
      </c>
      <c r="C319" s="268"/>
      <c r="D319" s="268"/>
      <c r="E319" s="268"/>
      <c r="F319" s="268"/>
      <c r="G319" s="268"/>
      <c r="H319" s="268"/>
      <c r="I319" s="294"/>
      <c r="J319" s="292">
        <f t="shared" ref="J319:S319" si="165">SUM(J321:J322)</f>
        <v>11800</v>
      </c>
      <c r="K319" s="292">
        <f t="shared" si="165"/>
        <v>11800</v>
      </c>
      <c r="L319" s="292">
        <f t="shared" si="165"/>
        <v>0</v>
      </c>
      <c r="M319" s="292">
        <f t="shared" si="165"/>
        <v>0</v>
      </c>
      <c r="N319" s="292">
        <f t="shared" si="165"/>
        <v>0</v>
      </c>
      <c r="O319" s="292">
        <f t="shared" si="165"/>
        <v>0</v>
      </c>
      <c r="P319" s="292">
        <f t="shared" si="165"/>
        <v>0</v>
      </c>
      <c r="Q319" s="292">
        <f t="shared" si="165"/>
        <v>0</v>
      </c>
      <c r="R319" s="292">
        <f>S319</f>
        <v>11800</v>
      </c>
      <c r="S319" s="292">
        <f t="shared" si="165"/>
        <v>11800</v>
      </c>
      <c r="T319" s="292">
        <f>SUM(T321:T322)</f>
        <v>6500</v>
      </c>
      <c r="U319" s="292">
        <f t="shared" ref="U319" si="166">SUM(U321:U322)</f>
        <v>0</v>
      </c>
      <c r="V319" s="372">
        <f t="shared" si="156"/>
        <v>0</v>
      </c>
      <c r="W319" s="292">
        <f t="shared" ref="W319" si="167">SUM(W321:W322)</f>
        <v>6500</v>
      </c>
      <c r="X319" s="323">
        <f t="shared" si="157"/>
        <v>100</v>
      </c>
      <c r="Y319" s="306"/>
      <c r="Z319" s="309"/>
    </row>
    <row r="320" spans="1:26" s="362" customFormat="1" ht="33" hidden="1" customHeight="1">
      <c r="A320" s="391" t="s">
        <v>20</v>
      </c>
      <c r="B320" s="313" t="s">
        <v>379</v>
      </c>
      <c r="C320" s="426"/>
      <c r="D320" s="426"/>
      <c r="E320" s="426"/>
      <c r="F320" s="426"/>
      <c r="G320" s="426"/>
      <c r="H320" s="426"/>
      <c r="I320" s="511"/>
      <c r="J320" s="401"/>
      <c r="K320" s="401"/>
      <c r="L320" s="401"/>
      <c r="M320" s="401"/>
      <c r="N320" s="401"/>
      <c r="O320" s="401"/>
      <c r="P320" s="401"/>
      <c r="Q320" s="401"/>
      <c r="R320" s="401">
        <f t="shared" ref="R320:R331" si="168">S320</f>
        <v>0</v>
      </c>
      <c r="S320" s="401"/>
      <c r="T320" s="401"/>
      <c r="U320" s="401"/>
      <c r="V320" s="372"/>
      <c r="W320" s="401"/>
      <c r="X320" s="323"/>
      <c r="Y320" s="359"/>
      <c r="Z320" s="361"/>
    </row>
    <row r="321" spans="1:26" s="369" customFormat="1" ht="39.6" hidden="1" customHeight="1">
      <c r="A321" s="363">
        <v>1</v>
      </c>
      <c r="B321" s="512" t="s">
        <v>901</v>
      </c>
      <c r="C321" s="374"/>
      <c r="D321" s="374"/>
      <c r="E321" s="374"/>
      <c r="F321" s="374"/>
      <c r="G321" s="267"/>
      <c r="H321" s="270"/>
      <c r="I321" s="374" t="s">
        <v>902</v>
      </c>
      <c r="J321" s="513">
        <v>6800</v>
      </c>
      <c r="K321" s="513">
        <v>6800</v>
      </c>
      <c r="L321" s="513"/>
      <c r="M321" s="513"/>
      <c r="N321" s="513"/>
      <c r="O321" s="513"/>
      <c r="P321" s="513"/>
      <c r="Q321" s="513"/>
      <c r="R321" s="513">
        <f t="shared" si="168"/>
        <v>6800</v>
      </c>
      <c r="S321" s="513">
        <v>6800</v>
      </c>
      <c r="T321" s="513">
        <v>3500</v>
      </c>
      <c r="U321" s="513"/>
      <c r="V321" s="372">
        <f>+U321/T321*100</f>
        <v>0</v>
      </c>
      <c r="W321" s="513">
        <f>+T321</f>
        <v>3500</v>
      </c>
      <c r="X321" s="323">
        <f>+W321/T321*100</f>
        <v>100</v>
      </c>
      <c r="Y321" s="368"/>
      <c r="Z321" s="274"/>
    </row>
    <row r="322" spans="1:26" s="369" customFormat="1" ht="33.950000000000003" hidden="1" customHeight="1">
      <c r="A322" s="363">
        <v>2</v>
      </c>
      <c r="B322" s="512" t="s">
        <v>903</v>
      </c>
      <c r="C322" s="374"/>
      <c r="D322" s="374"/>
      <c r="E322" s="374"/>
      <c r="F322" s="374"/>
      <c r="G322" s="267"/>
      <c r="H322" s="270"/>
      <c r="I322" s="374" t="s">
        <v>902</v>
      </c>
      <c r="J322" s="513">
        <v>5000</v>
      </c>
      <c r="K322" s="513">
        <v>5000</v>
      </c>
      <c r="L322" s="513"/>
      <c r="M322" s="513"/>
      <c r="N322" s="513"/>
      <c r="O322" s="513"/>
      <c r="P322" s="513"/>
      <c r="Q322" s="513"/>
      <c r="R322" s="513">
        <f t="shared" si="168"/>
        <v>5000</v>
      </c>
      <c r="S322" s="513">
        <v>5000</v>
      </c>
      <c r="T322" s="513">
        <v>3000</v>
      </c>
      <c r="U322" s="513"/>
      <c r="V322" s="372">
        <f>+U322/T322*100</f>
        <v>0</v>
      </c>
      <c r="W322" s="513">
        <f>+T322</f>
        <v>3000</v>
      </c>
      <c r="X322" s="323">
        <f>+W322/T322*100</f>
        <v>100</v>
      </c>
      <c r="Y322" s="368"/>
      <c r="Z322" s="274"/>
    </row>
    <row r="323" spans="1:26" s="369" customFormat="1" ht="28.15" hidden="1" customHeight="1">
      <c r="A323" s="363">
        <v>4</v>
      </c>
      <c r="B323" s="413" t="s">
        <v>904</v>
      </c>
      <c r="C323" s="267" t="s">
        <v>905</v>
      </c>
      <c r="D323" s="267"/>
      <c r="E323" s="267"/>
      <c r="F323" s="267"/>
      <c r="G323" s="267"/>
      <c r="H323" s="270"/>
      <c r="I323" s="289"/>
      <c r="J323" s="348"/>
      <c r="K323" s="348"/>
      <c r="L323" s="348"/>
      <c r="M323" s="348"/>
      <c r="N323" s="348"/>
      <c r="O323" s="348"/>
      <c r="P323" s="348"/>
      <c r="Q323" s="348"/>
      <c r="R323" s="348">
        <f t="shared" si="168"/>
        <v>0</v>
      </c>
      <c r="S323" s="348"/>
      <c r="T323" s="348"/>
      <c r="U323" s="348"/>
      <c r="V323" s="372" t="e">
        <f>+U323/T323*100</f>
        <v>#DIV/0!</v>
      </c>
      <c r="W323" s="348"/>
      <c r="X323" s="323" t="e">
        <f>+W323/T323*100</f>
        <v>#DIV/0!</v>
      </c>
      <c r="Y323" s="368" t="s">
        <v>906</v>
      </c>
      <c r="Z323" s="274"/>
    </row>
    <row r="324" spans="1:26" s="344" customFormat="1" ht="36.75" hidden="1" customHeight="1">
      <c r="A324" s="304" t="s">
        <v>15</v>
      </c>
      <c r="B324" s="311" t="s">
        <v>430</v>
      </c>
      <c r="C324" s="268"/>
      <c r="D324" s="268"/>
      <c r="E324" s="268"/>
      <c r="F324" s="268"/>
      <c r="G324" s="268"/>
      <c r="H324" s="306"/>
      <c r="I324" s="294"/>
      <c r="J324" s="319"/>
      <c r="K324" s="319"/>
      <c r="L324" s="319"/>
      <c r="M324" s="319"/>
      <c r="N324" s="319"/>
      <c r="O324" s="319"/>
      <c r="P324" s="319"/>
      <c r="Q324" s="319"/>
      <c r="R324" s="319">
        <f t="shared" si="168"/>
        <v>19123</v>
      </c>
      <c r="S324" s="319">
        <f>SUM(S325:S331)</f>
        <v>19123</v>
      </c>
      <c r="T324" s="319">
        <f>SUM(T325:T331)</f>
        <v>11971</v>
      </c>
      <c r="U324" s="319">
        <f t="shared" ref="U324" si="169">SUM(U325:U331)</f>
        <v>0</v>
      </c>
      <c r="V324" s="372">
        <f>+U324/T324*100</f>
        <v>0</v>
      </c>
      <c r="W324" s="319">
        <f t="shared" ref="W324" si="170">SUM(W325:W331)</f>
        <v>0</v>
      </c>
      <c r="X324" s="323">
        <f>+W324/T324*100</f>
        <v>0</v>
      </c>
      <c r="Y324" s="373"/>
      <c r="Z324" s="309"/>
    </row>
    <row r="325" spans="1:26" s="344" customFormat="1" ht="36.75" hidden="1" customHeight="1">
      <c r="A325" s="391" t="s">
        <v>20</v>
      </c>
      <c r="B325" s="313" t="s">
        <v>379</v>
      </c>
      <c r="C325" s="268"/>
      <c r="D325" s="268"/>
      <c r="E325" s="268"/>
      <c r="F325" s="268"/>
      <c r="G325" s="268"/>
      <c r="H325" s="306"/>
      <c r="I325" s="294"/>
      <c r="J325" s="319"/>
      <c r="K325" s="319"/>
      <c r="L325" s="319"/>
      <c r="M325" s="319"/>
      <c r="N325" s="319"/>
      <c r="O325" s="319"/>
      <c r="P325" s="319"/>
      <c r="Q325" s="319"/>
      <c r="R325" s="319">
        <f t="shared" si="168"/>
        <v>0</v>
      </c>
      <c r="S325" s="319"/>
      <c r="T325" s="319"/>
      <c r="U325" s="319"/>
      <c r="V325" s="372"/>
      <c r="W325" s="319"/>
      <c r="X325" s="323"/>
      <c r="Y325" s="373"/>
      <c r="Z325" s="309"/>
    </row>
    <row r="326" spans="1:26" s="369" customFormat="1" ht="36.75" hidden="1" customHeight="1">
      <c r="A326" s="441" t="s">
        <v>36</v>
      </c>
      <c r="B326" s="451" t="s">
        <v>907</v>
      </c>
      <c r="C326" s="267"/>
      <c r="D326" s="267"/>
      <c r="E326" s="267"/>
      <c r="F326" s="267"/>
      <c r="G326" s="267"/>
      <c r="H326" s="270"/>
      <c r="I326" s="289"/>
      <c r="J326" s="348"/>
      <c r="K326" s="348"/>
      <c r="L326" s="348"/>
      <c r="M326" s="348"/>
      <c r="N326" s="348"/>
      <c r="O326" s="348"/>
      <c r="P326" s="348"/>
      <c r="Q326" s="348"/>
      <c r="R326" s="348">
        <f t="shared" si="168"/>
        <v>2000</v>
      </c>
      <c r="S326" s="348">
        <v>2000</v>
      </c>
      <c r="T326" s="348">
        <v>1200</v>
      </c>
      <c r="U326" s="348"/>
      <c r="V326" s="372">
        <f t="shared" ref="V326:V332" si="171">+U326/T326*100</f>
        <v>0</v>
      </c>
      <c r="W326" s="348"/>
      <c r="X326" s="323">
        <f t="shared" ref="X326:X332" si="172">+W326/T326*100</f>
        <v>0</v>
      </c>
      <c r="Y326" s="1296" t="s">
        <v>908</v>
      </c>
      <c r="Z326" s="274"/>
    </row>
    <row r="327" spans="1:26" s="369" customFormat="1" ht="36.75" hidden="1" customHeight="1">
      <c r="A327" s="441" t="s">
        <v>23</v>
      </c>
      <c r="B327" s="451" t="s">
        <v>909</v>
      </c>
      <c r="C327" s="267"/>
      <c r="D327" s="267"/>
      <c r="E327" s="267"/>
      <c r="F327" s="267"/>
      <c r="G327" s="267"/>
      <c r="H327" s="270"/>
      <c r="I327" s="289"/>
      <c r="J327" s="348"/>
      <c r="K327" s="348"/>
      <c r="L327" s="348"/>
      <c r="M327" s="348"/>
      <c r="N327" s="348"/>
      <c r="O327" s="348"/>
      <c r="P327" s="348"/>
      <c r="Q327" s="348"/>
      <c r="R327" s="348">
        <f t="shared" si="168"/>
        <v>3360</v>
      </c>
      <c r="S327" s="348">
        <v>3360</v>
      </c>
      <c r="T327" s="348">
        <v>2015</v>
      </c>
      <c r="U327" s="348"/>
      <c r="V327" s="372">
        <f t="shared" si="171"/>
        <v>0</v>
      </c>
      <c r="W327" s="348"/>
      <c r="X327" s="323">
        <f t="shared" si="172"/>
        <v>0</v>
      </c>
      <c r="Y327" s="1297"/>
      <c r="Z327" s="274"/>
    </row>
    <row r="328" spans="1:26" s="369" customFormat="1" ht="36.75" hidden="1" customHeight="1">
      <c r="A328" s="441" t="s">
        <v>281</v>
      </c>
      <c r="B328" s="451" t="s">
        <v>910</v>
      </c>
      <c r="C328" s="267"/>
      <c r="D328" s="267"/>
      <c r="E328" s="267"/>
      <c r="F328" s="267"/>
      <c r="G328" s="267"/>
      <c r="H328" s="270"/>
      <c r="I328" s="289"/>
      <c r="J328" s="348"/>
      <c r="K328" s="348"/>
      <c r="L328" s="348"/>
      <c r="M328" s="348"/>
      <c r="N328" s="348"/>
      <c r="O328" s="348"/>
      <c r="P328" s="348"/>
      <c r="Q328" s="348"/>
      <c r="R328" s="348">
        <f t="shared" si="168"/>
        <v>6399</v>
      </c>
      <c r="S328" s="348">
        <v>6399</v>
      </c>
      <c r="T328" s="348">
        <v>3820</v>
      </c>
      <c r="U328" s="348"/>
      <c r="V328" s="372">
        <f t="shared" si="171"/>
        <v>0</v>
      </c>
      <c r="W328" s="348"/>
      <c r="X328" s="323">
        <f t="shared" si="172"/>
        <v>0</v>
      </c>
      <c r="Y328" s="1297"/>
      <c r="Z328" s="274"/>
    </row>
    <row r="329" spans="1:26" s="369" customFormat="1" ht="36.75" hidden="1" customHeight="1">
      <c r="A329" s="441" t="s">
        <v>283</v>
      </c>
      <c r="B329" s="451" t="s">
        <v>911</v>
      </c>
      <c r="C329" s="267"/>
      <c r="D329" s="267"/>
      <c r="E329" s="267"/>
      <c r="F329" s="267"/>
      <c r="G329" s="267"/>
      <c r="H329" s="270"/>
      <c r="I329" s="289"/>
      <c r="J329" s="348"/>
      <c r="K329" s="348"/>
      <c r="L329" s="348"/>
      <c r="M329" s="348"/>
      <c r="N329" s="348"/>
      <c r="O329" s="348"/>
      <c r="P329" s="348"/>
      <c r="Q329" s="348"/>
      <c r="R329" s="348">
        <f t="shared" si="168"/>
        <v>3410</v>
      </c>
      <c r="S329" s="348">
        <v>3410</v>
      </c>
      <c r="T329" s="348">
        <v>2000</v>
      </c>
      <c r="U329" s="348"/>
      <c r="V329" s="372">
        <f t="shared" si="171"/>
        <v>0</v>
      </c>
      <c r="W329" s="348"/>
      <c r="X329" s="323">
        <f t="shared" si="172"/>
        <v>0</v>
      </c>
      <c r="Y329" s="1297"/>
      <c r="Z329" s="274"/>
    </row>
    <row r="330" spans="1:26" s="369" customFormat="1" ht="46.5" hidden="1" customHeight="1">
      <c r="A330" s="441" t="s">
        <v>646</v>
      </c>
      <c r="B330" s="451" t="s">
        <v>912</v>
      </c>
      <c r="C330" s="365"/>
      <c r="D330" s="365"/>
      <c r="E330" s="374"/>
      <c r="F330" s="365"/>
      <c r="G330" s="267"/>
      <c r="H330" s="374"/>
      <c r="I330" s="289"/>
      <c r="J330" s="290"/>
      <c r="K330" s="290"/>
      <c r="L330" s="290"/>
      <c r="M330" s="290"/>
      <c r="N330" s="290"/>
      <c r="O330" s="290"/>
      <c r="P330" s="290"/>
      <c r="Q330" s="290"/>
      <c r="R330" s="290">
        <f t="shared" si="168"/>
        <v>2000</v>
      </c>
      <c r="S330" s="290">
        <v>2000</v>
      </c>
      <c r="T330" s="290">
        <v>1200</v>
      </c>
      <c r="U330" s="290"/>
      <c r="V330" s="372">
        <f t="shared" si="171"/>
        <v>0</v>
      </c>
      <c r="W330" s="290"/>
      <c r="X330" s="323">
        <f t="shared" si="172"/>
        <v>0</v>
      </c>
      <c r="Y330" s="1297"/>
      <c r="Z330" s="274"/>
    </row>
    <row r="331" spans="1:26" s="369" customFormat="1" ht="46.5" hidden="1" customHeight="1">
      <c r="A331" s="441" t="s">
        <v>913</v>
      </c>
      <c r="B331" s="451" t="s">
        <v>914</v>
      </c>
      <c r="C331" s="365"/>
      <c r="D331" s="365"/>
      <c r="E331" s="374"/>
      <c r="F331" s="365"/>
      <c r="G331" s="267"/>
      <c r="H331" s="374"/>
      <c r="I331" s="289"/>
      <c r="J331" s="290"/>
      <c r="K331" s="290"/>
      <c r="L331" s="290"/>
      <c r="M331" s="290"/>
      <c r="N331" s="290"/>
      <c r="O331" s="290"/>
      <c r="P331" s="290"/>
      <c r="Q331" s="290"/>
      <c r="R331" s="290">
        <f t="shared" si="168"/>
        <v>1954</v>
      </c>
      <c r="S331" s="290">
        <v>1954</v>
      </c>
      <c r="T331" s="290">
        <f>1175+561</f>
        <v>1736</v>
      </c>
      <c r="U331" s="290"/>
      <c r="V331" s="372">
        <f t="shared" si="171"/>
        <v>0</v>
      </c>
      <c r="W331" s="290"/>
      <c r="X331" s="323">
        <f t="shared" si="172"/>
        <v>0</v>
      </c>
      <c r="Y331" s="1298"/>
      <c r="Z331" s="274"/>
    </row>
    <row r="332" spans="1:26" s="362" customFormat="1" ht="33.75" hidden="1" customHeight="1">
      <c r="A332" s="489" t="s">
        <v>271</v>
      </c>
      <c r="B332" s="313" t="s">
        <v>92</v>
      </c>
      <c r="C332" s="436"/>
      <c r="D332" s="436"/>
      <c r="E332" s="436"/>
      <c r="F332" s="436"/>
      <c r="G332" s="436"/>
      <c r="H332" s="436"/>
      <c r="I332" s="360"/>
      <c r="J332" s="420"/>
      <c r="K332" s="420"/>
      <c r="L332" s="420"/>
      <c r="M332" s="420"/>
      <c r="N332" s="420"/>
      <c r="O332" s="420"/>
      <c r="P332" s="420"/>
      <c r="Q332" s="420"/>
      <c r="R332" s="420">
        <f>SUM(R333:R339)</f>
        <v>11109</v>
      </c>
      <c r="S332" s="420">
        <f>SUM(S333:S339)</f>
        <v>11109</v>
      </c>
      <c r="T332" s="420">
        <f>SUM(T333:T339)</f>
        <v>600</v>
      </c>
      <c r="U332" s="420">
        <f t="shared" ref="U332" si="173">SUM(U333:U339)</f>
        <v>0</v>
      </c>
      <c r="V332" s="372">
        <f t="shared" si="171"/>
        <v>0</v>
      </c>
      <c r="W332" s="420">
        <f t="shared" ref="W332" si="174">SUM(W333:W339)</f>
        <v>0</v>
      </c>
      <c r="X332" s="323">
        <f t="shared" si="172"/>
        <v>0</v>
      </c>
      <c r="Y332" s="360"/>
      <c r="Z332" s="361"/>
    </row>
    <row r="333" spans="1:26" s="362" customFormat="1" ht="33.75" hidden="1" customHeight="1">
      <c r="A333" s="489" t="s">
        <v>21</v>
      </c>
      <c r="B333" s="313" t="s">
        <v>379</v>
      </c>
      <c r="C333" s="436"/>
      <c r="D333" s="436"/>
      <c r="E333" s="436"/>
      <c r="F333" s="436"/>
      <c r="G333" s="436"/>
      <c r="H333" s="436"/>
      <c r="I333" s="360"/>
      <c r="J333" s="420"/>
      <c r="K333" s="420"/>
      <c r="L333" s="420"/>
      <c r="M333" s="420"/>
      <c r="N333" s="420"/>
      <c r="O333" s="420"/>
      <c r="P333" s="420"/>
      <c r="Q333" s="420"/>
      <c r="R333" s="420"/>
      <c r="S333" s="420"/>
      <c r="T333" s="420"/>
      <c r="U333" s="420"/>
      <c r="V333" s="372"/>
      <c r="W333" s="420"/>
      <c r="X333" s="323"/>
      <c r="Y333" s="360"/>
      <c r="Z333" s="361"/>
    </row>
    <row r="334" spans="1:26" s="362" customFormat="1" ht="33.75" hidden="1" customHeight="1">
      <c r="A334" s="392" t="s">
        <v>36</v>
      </c>
      <c r="B334" s="514" t="s">
        <v>915</v>
      </c>
      <c r="C334" s="436"/>
      <c r="D334" s="436"/>
      <c r="E334" s="271" t="s">
        <v>916</v>
      </c>
      <c r="F334" s="436"/>
      <c r="G334" s="436"/>
      <c r="H334" s="436"/>
      <c r="I334" s="360"/>
      <c r="J334" s="420"/>
      <c r="K334" s="420"/>
      <c r="L334" s="420"/>
      <c r="M334" s="420"/>
      <c r="N334" s="420"/>
      <c r="O334" s="420"/>
      <c r="P334" s="420"/>
      <c r="Q334" s="420"/>
      <c r="R334" s="348">
        <v>4109</v>
      </c>
      <c r="S334" s="290">
        <v>4109</v>
      </c>
      <c r="T334" s="348">
        <v>160</v>
      </c>
      <c r="U334" s="348"/>
      <c r="V334" s="372">
        <f t="shared" ref="V334:V339" si="175">+U334/T334*100</f>
        <v>0</v>
      </c>
      <c r="W334" s="348"/>
      <c r="X334" s="323">
        <f t="shared" ref="X334:X339" si="176">+W334/T334*100</f>
        <v>0</v>
      </c>
      <c r="Y334" s="360"/>
      <c r="Z334" s="361"/>
    </row>
    <row r="335" spans="1:26" s="362" customFormat="1" ht="33.75" hidden="1" customHeight="1">
      <c r="A335" s="392" t="s">
        <v>23</v>
      </c>
      <c r="B335" s="514" t="s">
        <v>917</v>
      </c>
      <c r="C335" s="436"/>
      <c r="D335" s="436"/>
      <c r="E335" s="271" t="s">
        <v>916</v>
      </c>
      <c r="F335" s="436"/>
      <c r="G335" s="436"/>
      <c r="H335" s="436"/>
      <c r="I335" s="360"/>
      <c r="J335" s="420"/>
      <c r="K335" s="420"/>
      <c r="L335" s="420"/>
      <c r="M335" s="420"/>
      <c r="N335" s="420"/>
      <c r="O335" s="420"/>
      <c r="P335" s="420"/>
      <c r="Q335" s="420"/>
      <c r="R335" s="348">
        <v>1000</v>
      </c>
      <c r="S335" s="290">
        <v>1000</v>
      </c>
      <c r="T335" s="348">
        <v>70</v>
      </c>
      <c r="U335" s="348"/>
      <c r="V335" s="372">
        <f t="shared" si="175"/>
        <v>0</v>
      </c>
      <c r="W335" s="348"/>
      <c r="X335" s="323">
        <f t="shared" si="176"/>
        <v>0</v>
      </c>
      <c r="Y335" s="360"/>
      <c r="Z335" s="361"/>
    </row>
    <row r="336" spans="1:26" s="362" customFormat="1" ht="33.75" hidden="1" customHeight="1">
      <c r="A336" s="392" t="s">
        <v>281</v>
      </c>
      <c r="B336" s="514" t="s">
        <v>918</v>
      </c>
      <c r="C336" s="436"/>
      <c r="D336" s="436"/>
      <c r="E336" s="271" t="s">
        <v>916</v>
      </c>
      <c r="F336" s="436"/>
      <c r="G336" s="436"/>
      <c r="H336" s="436"/>
      <c r="I336" s="360"/>
      <c r="J336" s="420"/>
      <c r="K336" s="420"/>
      <c r="L336" s="420"/>
      <c r="M336" s="420"/>
      <c r="N336" s="420"/>
      <c r="O336" s="420"/>
      <c r="P336" s="420"/>
      <c r="Q336" s="420"/>
      <c r="R336" s="348">
        <v>3000</v>
      </c>
      <c r="S336" s="290">
        <v>3000</v>
      </c>
      <c r="T336" s="348">
        <v>160</v>
      </c>
      <c r="U336" s="348"/>
      <c r="V336" s="372">
        <f t="shared" si="175"/>
        <v>0</v>
      </c>
      <c r="W336" s="348"/>
      <c r="X336" s="323">
        <f t="shared" si="176"/>
        <v>0</v>
      </c>
      <c r="Y336" s="360"/>
      <c r="Z336" s="361"/>
    </row>
    <row r="337" spans="1:26" s="362" customFormat="1" ht="33.75" hidden="1" customHeight="1">
      <c r="A337" s="392" t="s">
        <v>283</v>
      </c>
      <c r="B337" s="514" t="s">
        <v>919</v>
      </c>
      <c r="C337" s="436"/>
      <c r="D337" s="436"/>
      <c r="E337" s="271" t="s">
        <v>916</v>
      </c>
      <c r="F337" s="436"/>
      <c r="G337" s="436"/>
      <c r="H337" s="436"/>
      <c r="I337" s="360"/>
      <c r="J337" s="420"/>
      <c r="K337" s="420"/>
      <c r="L337" s="420"/>
      <c r="M337" s="420"/>
      <c r="N337" s="420"/>
      <c r="O337" s="420"/>
      <c r="P337" s="420"/>
      <c r="Q337" s="420"/>
      <c r="R337" s="348">
        <v>1000</v>
      </c>
      <c r="S337" s="290">
        <v>1000</v>
      </c>
      <c r="T337" s="348">
        <v>70</v>
      </c>
      <c r="U337" s="348"/>
      <c r="V337" s="372">
        <f t="shared" si="175"/>
        <v>0</v>
      </c>
      <c r="W337" s="348"/>
      <c r="X337" s="323">
        <f t="shared" si="176"/>
        <v>0</v>
      </c>
      <c r="Y337" s="360"/>
      <c r="Z337" s="361"/>
    </row>
    <row r="338" spans="1:26" s="362" customFormat="1" ht="33.75" hidden="1" customHeight="1">
      <c r="A338" s="392" t="s">
        <v>646</v>
      </c>
      <c r="B338" s="514" t="s">
        <v>920</v>
      </c>
      <c r="C338" s="436"/>
      <c r="D338" s="436"/>
      <c r="E338" s="271" t="s">
        <v>916</v>
      </c>
      <c r="F338" s="436"/>
      <c r="G338" s="436"/>
      <c r="H338" s="436"/>
      <c r="I338" s="360"/>
      <c r="J338" s="420"/>
      <c r="K338" s="420"/>
      <c r="L338" s="420"/>
      <c r="M338" s="420"/>
      <c r="N338" s="420"/>
      <c r="O338" s="420"/>
      <c r="P338" s="420"/>
      <c r="Q338" s="420"/>
      <c r="R338" s="348">
        <v>1000</v>
      </c>
      <c r="S338" s="290">
        <v>1000</v>
      </c>
      <c r="T338" s="348">
        <v>70</v>
      </c>
      <c r="U338" s="348"/>
      <c r="V338" s="372">
        <f t="shared" si="175"/>
        <v>0</v>
      </c>
      <c r="W338" s="348"/>
      <c r="X338" s="323">
        <f t="shared" si="176"/>
        <v>0</v>
      </c>
      <c r="Y338" s="360"/>
      <c r="Z338" s="361"/>
    </row>
    <row r="339" spans="1:26" s="362" customFormat="1" ht="33.75" hidden="1" customHeight="1">
      <c r="A339" s="392" t="s">
        <v>913</v>
      </c>
      <c r="B339" s="514" t="s">
        <v>921</v>
      </c>
      <c r="C339" s="365"/>
      <c r="D339" s="365"/>
      <c r="E339" s="271" t="s">
        <v>916</v>
      </c>
      <c r="F339" s="365"/>
      <c r="G339" s="267"/>
      <c r="H339" s="374"/>
      <c r="I339" s="289"/>
      <c r="J339" s="290"/>
      <c r="K339" s="290"/>
      <c r="L339" s="290"/>
      <c r="M339" s="290"/>
      <c r="N339" s="290"/>
      <c r="O339" s="290"/>
      <c r="P339" s="290"/>
      <c r="Q339" s="290"/>
      <c r="R339" s="348">
        <v>1000</v>
      </c>
      <c r="S339" s="290">
        <v>1000</v>
      </c>
      <c r="T339" s="348">
        <v>70</v>
      </c>
      <c r="U339" s="348"/>
      <c r="V339" s="372">
        <f t="shared" si="175"/>
        <v>0</v>
      </c>
      <c r="W339" s="348"/>
      <c r="X339" s="323">
        <f t="shared" si="176"/>
        <v>0</v>
      </c>
      <c r="Y339" s="270"/>
      <c r="Z339" s="361"/>
    </row>
    <row r="340" spans="1:26" s="369" customFormat="1" ht="26.45" hidden="1" customHeight="1">
      <c r="A340" s="363"/>
      <c r="B340" s="515"/>
      <c r="C340" s="365"/>
      <c r="D340" s="365"/>
      <c r="E340" s="374"/>
      <c r="F340" s="365"/>
      <c r="G340" s="267"/>
      <c r="H340" s="374"/>
      <c r="I340" s="289"/>
      <c r="J340" s="290"/>
      <c r="K340" s="290"/>
      <c r="L340" s="290"/>
      <c r="M340" s="290"/>
      <c r="N340" s="290"/>
      <c r="O340" s="290"/>
      <c r="P340" s="290"/>
      <c r="Q340" s="290"/>
      <c r="R340" s="290"/>
      <c r="S340" s="290"/>
      <c r="T340" s="290"/>
      <c r="U340" s="290"/>
      <c r="V340" s="372"/>
      <c r="W340" s="290"/>
      <c r="X340" s="323"/>
      <c r="Y340" s="270"/>
      <c r="Z340" s="274"/>
    </row>
    <row r="341" spans="1:26" s="309" customFormat="1" ht="33.75" hidden="1" customHeight="1">
      <c r="A341" s="391"/>
      <c r="B341" s="305" t="s">
        <v>503</v>
      </c>
      <c r="C341" s="306"/>
      <c r="D341" s="306"/>
      <c r="E341" s="306"/>
      <c r="F341" s="306"/>
      <c r="G341" s="306"/>
      <c r="H341" s="306"/>
      <c r="I341" s="308"/>
      <c r="J341" s="292"/>
      <c r="K341" s="292"/>
      <c r="L341" s="292"/>
      <c r="M341" s="292"/>
      <c r="N341" s="292"/>
      <c r="O341" s="292"/>
      <c r="P341" s="290"/>
      <c r="Q341" s="290"/>
      <c r="R341" s="292"/>
      <c r="S341" s="292"/>
      <c r="T341" s="292">
        <v>101946</v>
      </c>
      <c r="U341" s="292"/>
      <c r="V341" s="372">
        <f t="shared" ref="V341:V374" si="177">+U341/T341*100</f>
        <v>0</v>
      </c>
      <c r="W341" s="292"/>
      <c r="X341" s="323">
        <f t="shared" ref="X341:X374" si="178">+W341/T341*100</f>
        <v>0</v>
      </c>
      <c r="Y341" s="504"/>
    </row>
    <row r="342" spans="1:26" s="344" customFormat="1" ht="33.75" hidden="1" customHeight="1">
      <c r="A342" s="351" t="s">
        <v>137</v>
      </c>
      <c r="B342" s="311" t="s">
        <v>922</v>
      </c>
      <c r="C342" s="306"/>
      <c r="D342" s="306"/>
      <c r="E342" s="306"/>
      <c r="F342" s="306"/>
      <c r="G342" s="312"/>
      <c r="H342" s="306"/>
      <c r="I342" s="308"/>
      <c r="J342" s="292">
        <f t="shared" ref="J342:U342" si="179">J343+J354+J367</f>
        <v>1527229</v>
      </c>
      <c r="K342" s="292">
        <f t="shared" si="179"/>
        <v>521453</v>
      </c>
      <c r="L342" s="292">
        <f t="shared" si="179"/>
        <v>136892</v>
      </c>
      <c r="M342" s="292">
        <f t="shared" si="179"/>
        <v>13850</v>
      </c>
      <c r="N342" s="292">
        <f t="shared" si="179"/>
        <v>136892</v>
      </c>
      <c r="O342" s="292">
        <f t="shared" si="179"/>
        <v>38850</v>
      </c>
      <c r="P342" s="292" t="e">
        <f t="shared" si="179"/>
        <v>#REF!</v>
      </c>
      <c r="Q342" s="292" t="e">
        <f t="shared" si="179"/>
        <v>#REF!</v>
      </c>
      <c r="R342" s="292">
        <f t="shared" si="179"/>
        <v>596124.5</v>
      </c>
      <c r="S342" s="292">
        <f t="shared" si="179"/>
        <v>387489.6</v>
      </c>
      <c r="T342" s="292" t="e">
        <f t="shared" si="179"/>
        <v>#REF!</v>
      </c>
      <c r="U342" s="292">
        <f t="shared" si="179"/>
        <v>35396</v>
      </c>
      <c r="V342" s="323" t="e">
        <f t="shared" si="177"/>
        <v>#REF!</v>
      </c>
      <c r="W342" s="292" t="e">
        <f t="shared" ref="W342" si="180">W343+W354+W367</f>
        <v>#REF!</v>
      </c>
      <c r="X342" s="323" t="e">
        <f t="shared" si="178"/>
        <v>#REF!</v>
      </c>
      <c r="Y342" s="307"/>
      <c r="Z342" s="309"/>
    </row>
    <row r="343" spans="1:26" s="309" customFormat="1" ht="33.75" hidden="1" customHeight="1">
      <c r="A343" s="433" t="s">
        <v>15</v>
      </c>
      <c r="B343" s="355" t="s">
        <v>565</v>
      </c>
      <c r="C343" s="347"/>
      <c r="D343" s="347"/>
      <c r="E343" s="347"/>
      <c r="F343" s="347"/>
      <c r="G343" s="347"/>
      <c r="H343" s="347"/>
      <c r="I343" s="357"/>
      <c r="J343" s="358">
        <f t="shared" ref="J343:U343" si="181">J344+J346</f>
        <v>175700</v>
      </c>
      <c r="K343" s="358">
        <f t="shared" si="181"/>
        <v>109600</v>
      </c>
      <c r="L343" s="358">
        <f t="shared" si="181"/>
        <v>52500</v>
      </c>
      <c r="M343" s="358">
        <f t="shared" si="181"/>
        <v>0</v>
      </c>
      <c r="N343" s="358">
        <f t="shared" si="181"/>
        <v>52500</v>
      </c>
      <c r="O343" s="358">
        <f t="shared" si="181"/>
        <v>0</v>
      </c>
      <c r="P343" s="358" t="e">
        <f t="shared" si="181"/>
        <v>#REF!</v>
      </c>
      <c r="Q343" s="358" t="e">
        <f t="shared" si="181"/>
        <v>#REF!</v>
      </c>
      <c r="R343" s="358">
        <f t="shared" si="181"/>
        <v>105750</v>
      </c>
      <c r="S343" s="358">
        <f t="shared" si="181"/>
        <v>102750</v>
      </c>
      <c r="T343" s="292" t="e">
        <f t="shared" si="181"/>
        <v>#REF!</v>
      </c>
      <c r="U343" s="292">
        <f t="shared" si="181"/>
        <v>4935</v>
      </c>
      <c r="V343" s="372" t="e">
        <f t="shared" si="177"/>
        <v>#REF!</v>
      </c>
      <c r="W343" s="292" t="e">
        <f t="shared" ref="W343" si="182">W344+W346</f>
        <v>#REF!</v>
      </c>
      <c r="X343" s="323" t="e">
        <f t="shared" si="178"/>
        <v>#REF!</v>
      </c>
      <c r="Y343" s="516"/>
    </row>
    <row r="344" spans="1:26" s="309" customFormat="1" ht="33.75" hidden="1" customHeight="1">
      <c r="A344" s="391" t="s">
        <v>20</v>
      </c>
      <c r="B344" s="313" t="s">
        <v>272</v>
      </c>
      <c r="C344" s="306"/>
      <c r="D344" s="306"/>
      <c r="E344" s="306"/>
      <c r="F344" s="306"/>
      <c r="G344" s="306"/>
      <c r="H344" s="306"/>
      <c r="I344" s="308"/>
      <c r="J344" s="292">
        <f t="shared" ref="J344:S344" si="183">SUM(J345:J345)</f>
        <v>86000</v>
      </c>
      <c r="K344" s="292">
        <f t="shared" si="183"/>
        <v>33500</v>
      </c>
      <c r="L344" s="292">
        <f t="shared" si="183"/>
        <v>52500</v>
      </c>
      <c r="M344" s="292">
        <f t="shared" si="183"/>
        <v>0</v>
      </c>
      <c r="N344" s="292">
        <f t="shared" si="183"/>
        <v>52500</v>
      </c>
      <c r="O344" s="292">
        <f t="shared" si="183"/>
        <v>0</v>
      </c>
      <c r="P344" s="292" t="e">
        <f t="shared" si="183"/>
        <v>#REF!</v>
      </c>
      <c r="Q344" s="292" t="e">
        <f t="shared" si="183"/>
        <v>#REF!</v>
      </c>
      <c r="R344" s="292">
        <f t="shared" si="183"/>
        <v>30150</v>
      </c>
      <c r="S344" s="292">
        <f t="shared" si="183"/>
        <v>30150</v>
      </c>
      <c r="T344" s="292" t="e">
        <f>SUM(T345:T345)</f>
        <v>#REF!</v>
      </c>
      <c r="U344" s="292">
        <f t="shared" ref="U344" si="184">SUM(U345:U345)</f>
        <v>0</v>
      </c>
      <c r="V344" s="372" t="e">
        <f t="shared" si="177"/>
        <v>#REF!</v>
      </c>
      <c r="W344" s="292">
        <f t="shared" ref="W344" si="185">SUM(W345:W345)</f>
        <v>2500</v>
      </c>
      <c r="X344" s="323" t="e">
        <f t="shared" si="178"/>
        <v>#REF!</v>
      </c>
      <c r="Y344" s="373"/>
    </row>
    <row r="345" spans="1:26" ht="74.25" hidden="1" customHeight="1">
      <c r="A345" s="392" t="s">
        <v>36</v>
      </c>
      <c r="B345" s="416" t="s">
        <v>923</v>
      </c>
      <c r="C345" s="270" t="s">
        <v>862</v>
      </c>
      <c r="D345" s="270"/>
      <c r="E345" s="270" t="s">
        <v>924</v>
      </c>
      <c r="F345" s="270"/>
      <c r="G345" s="270"/>
      <c r="H345" s="270" t="s">
        <v>925</v>
      </c>
      <c r="I345" s="340" t="s">
        <v>926</v>
      </c>
      <c r="J345" s="348">
        <v>86000</v>
      </c>
      <c r="K345" s="290">
        <v>33500</v>
      </c>
      <c r="L345" s="348">
        <v>52500</v>
      </c>
      <c r="M345" s="348"/>
      <c r="N345" s="348">
        <v>52500</v>
      </c>
      <c r="O345" s="290"/>
      <c r="P345" s="290" t="e">
        <f>L345+#REF!</f>
        <v>#REF!</v>
      </c>
      <c r="Q345" s="290" t="e">
        <f>M345+#REF!</f>
        <v>#REF!</v>
      </c>
      <c r="R345" s="290">
        <f>S345</f>
        <v>30150</v>
      </c>
      <c r="S345" s="290">
        <f>K345*90%</f>
        <v>30150</v>
      </c>
      <c r="T345" s="290" t="e">
        <f>S345-#REF!</f>
        <v>#REF!</v>
      </c>
      <c r="U345" s="290"/>
      <c r="V345" s="372" t="e">
        <f t="shared" si="177"/>
        <v>#REF!</v>
      </c>
      <c r="W345" s="290">
        <v>2500</v>
      </c>
      <c r="X345" s="323" t="e">
        <f t="shared" si="178"/>
        <v>#REF!</v>
      </c>
      <c r="Y345" s="368" t="s">
        <v>927</v>
      </c>
    </row>
    <row r="346" spans="1:26" s="361" customFormat="1" ht="36" hidden="1" customHeight="1">
      <c r="A346" s="478" t="s">
        <v>21</v>
      </c>
      <c r="B346" s="479" t="s">
        <v>379</v>
      </c>
      <c r="C346" s="480"/>
      <c r="D346" s="480"/>
      <c r="E346" s="480"/>
      <c r="F346" s="480"/>
      <c r="G346" s="480"/>
      <c r="H346" s="480"/>
      <c r="I346" s="498"/>
      <c r="J346" s="517">
        <f t="shared" ref="J346:U346" si="186">J347+J348+J349+J350+J351+J352+J353</f>
        <v>89700</v>
      </c>
      <c r="K346" s="517">
        <f t="shared" si="186"/>
        <v>76100</v>
      </c>
      <c r="L346" s="517">
        <f t="shared" si="186"/>
        <v>0</v>
      </c>
      <c r="M346" s="517">
        <f t="shared" si="186"/>
        <v>0</v>
      </c>
      <c r="N346" s="517">
        <f t="shared" si="186"/>
        <v>0</v>
      </c>
      <c r="O346" s="517">
        <f t="shared" si="186"/>
        <v>0</v>
      </c>
      <c r="P346" s="517" t="e">
        <f t="shared" si="186"/>
        <v>#REF!</v>
      </c>
      <c r="Q346" s="517" t="e">
        <f t="shared" si="186"/>
        <v>#REF!</v>
      </c>
      <c r="R346" s="517">
        <f t="shared" si="186"/>
        <v>75600</v>
      </c>
      <c r="S346" s="517">
        <f t="shared" si="186"/>
        <v>72600</v>
      </c>
      <c r="T346" s="420" t="e">
        <f t="shared" si="186"/>
        <v>#REF!</v>
      </c>
      <c r="U346" s="420">
        <f t="shared" si="186"/>
        <v>4935</v>
      </c>
      <c r="V346" s="372" t="e">
        <f t="shared" si="177"/>
        <v>#REF!</v>
      </c>
      <c r="W346" s="420" t="e">
        <f t="shared" ref="W346" si="187">W347+W348+W349+W350+W351+W352+W353</f>
        <v>#REF!</v>
      </c>
      <c r="X346" s="323" t="e">
        <f t="shared" si="178"/>
        <v>#REF!</v>
      </c>
      <c r="Y346" s="518"/>
    </row>
    <row r="347" spans="1:26" ht="47.45" hidden="1" customHeight="1">
      <c r="A347" s="363">
        <v>1</v>
      </c>
      <c r="B347" s="364" t="s">
        <v>928</v>
      </c>
      <c r="C347" s="270" t="s">
        <v>862</v>
      </c>
      <c r="D347" s="270"/>
      <c r="E347" s="270" t="s">
        <v>929</v>
      </c>
      <c r="F347" s="270"/>
      <c r="G347" s="270"/>
      <c r="H347" s="270"/>
      <c r="I347" s="340" t="s">
        <v>930</v>
      </c>
      <c r="J347" s="290">
        <v>17000</v>
      </c>
      <c r="K347" s="290">
        <v>14000</v>
      </c>
      <c r="L347" s="290">
        <v>0</v>
      </c>
      <c r="M347" s="290">
        <v>0</v>
      </c>
      <c r="N347" s="290">
        <v>0</v>
      </c>
      <c r="O347" s="290">
        <v>0</v>
      </c>
      <c r="P347" s="290" t="e">
        <f>L347+#REF!</f>
        <v>#REF!</v>
      </c>
      <c r="Q347" s="290" t="e">
        <f>M347+#REF!</f>
        <v>#REF!</v>
      </c>
      <c r="R347" s="290">
        <v>17000</v>
      </c>
      <c r="S347" s="290">
        <v>14000</v>
      </c>
      <c r="T347" s="290" t="e">
        <f>S347-#REF!</f>
        <v>#REF!</v>
      </c>
      <c r="U347" s="290"/>
      <c r="V347" s="372" t="e">
        <f t="shared" si="177"/>
        <v>#REF!</v>
      </c>
      <c r="W347" s="290" t="e">
        <f t="shared" ref="W347:W353" si="188">+T347</f>
        <v>#REF!</v>
      </c>
      <c r="X347" s="323" t="e">
        <f t="shared" si="178"/>
        <v>#REF!</v>
      </c>
      <c r="Y347" s="368" t="s">
        <v>513</v>
      </c>
    </row>
    <row r="348" spans="1:26" ht="63" hidden="1" customHeight="1">
      <c r="A348" s="363">
        <v>2</v>
      </c>
      <c r="B348" s="375" t="s">
        <v>931</v>
      </c>
      <c r="C348" s="270" t="s">
        <v>862</v>
      </c>
      <c r="D348" s="270"/>
      <c r="E348" s="270" t="s">
        <v>932</v>
      </c>
      <c r="F348" s="270"/>
      <c r="G348" s="270"/>
      <c r="H348" s="270" t="s">
        <v>575</v>
      </c>
      <c r="I348" s="519" t="s">
        <v>933</v>
      </c>
      <c r="J348" s="290">
        <v>45600</v>
      </c>
      <c r="K348" s="290">
        <v>35000</v>
      </c>
      <c r="L348" s="290">
        <v>0</v>
      </c>
      <c r="M348" s="290">
        <v>0</v>
      </c>
      <c r="N348" s="290">
        <v>0</v>
      </c>
      <c r="O348" s="290">
        <v>0</v>
      </c>
      <c r="P348" s="290" t="e">
        <f>L348+#REF!</f>
        <v>#REF!</v>
      </c>
      <c r="Q348" s="290" t="e">
        <f>M348+#REF!</f>
        <v>#REF!</v>
      </c>
      <c r="R348" s="290">
        <f>S348</f>
        <v>31500</v>
      </c>
      <c r="S348" s="290">
        <v>31500</v>
      </c>
      <c r="T348" s="290">
        <v>2300</v>
      </c>
      <c r="U348" s="290">
        <v>2300</v>
      </c>
      <c r="V348" s="372">
        <f t="shared" si="177"/>
        <v>100</v>
      </c>
      <c r="W348" s="290">
        <f t="shared" si="188"/>
        <v>2300</v>
      </c>
      <c r="X348" s="323">
        <f t="shared" si="178"/>
        <v>100</v>
      </c>
      <c r="Y348" s="368" t="s">
        <v>513</v>
      </c>
      <c r="Z348" s="274">
        <f>T348</f>
        <v>2300</v>
      </c>
    </row>
    <row r="349" spans="1:26" ht="47.45" hidden="1" customHeight="1">
      <c r="A349" s="363">
        <v>3</v>
      </c>
      <c r="B349" s="416" t="s">
        <v>934</v>
      </c>
      <c r="C349" s="270" t="s">
        <v>862</v>
      </c>
      <c r="D349" s="270"/>
      <c r="E349" s="270" t="s">
        <v>935</v>
      </c>
      <c r="F349" s="270"/>
      <c r="G349" s="365"/>
      <c r="H349" s="270" t="s">
        <v>523</v>
      </c>
      <c r="I349" s="289" t="s">
        <v>936</v>
      </c>
      <c r="J349" s="290">
        <v>5000</v>
      </c>
      <c r="K349" s="290">
        <v>5000</v>
      </c>
      <c r="L349" s="290"/>
      <c r="M349" s="290"/>
      <c r="N349" s="290"/>
      <c r="O349" s="290"/>
      <c r="P349" s="290" t="e">
        <f>L349+#REF!</f>
        <v>#REF!</v>
      </c>
      <c r="Q349" s="290" t="e">
        <f>M349+#REF!</f>
        <v>#REF!</v>
      </c>
      <c r="R349" s="290">
        <f>S349</f>
        <v>5000</v>
      </c>
      <c r="S349" s="290">
        <v>5000</v>
      </c>
      <c r="T349" s="290" t="e">
        <f>S349-#REF!</f>
        <v>#REF!</v>
      </c>
      <c r="U349" s="290">
        <v>336</v>
      </c>
      <c r="V349" s="372" t="e">
        <f t="shared" si="177"/>
        <v>#REF!</v>
      </c>
      <c r="W349" s="290" t="e">
        <f t="shared" si="188"/>
        <v>#REF!</v>
      </c>
      <c r="X349" s="323" t="e">
        <f t="shared" si="178"/>
        <v>#REF!</v>
      </c>
      <c r="Y349" s="368" t="s">
        <v>513</v>
      </c>
    </row>
    <row r="350" spans="1:26" ht="36.75" hidden="1" customHeight="1">
      <c r="A350" s="363">
        <v>4</v>
      </c>
      <c r="B350" s="376" t="s">
        <v>937</v>
      </c>
      <c r="C350" s="270" t="s">
        <v>862</v>
      </c>
      <c r="D350" s="270"/>
      <c r="E350" s="340" t="s">
        <v>938</v>
      </c>
      <c r="F350" s="270"/>
      <c r="G350" s="267"/>
      <c r="H350" s="374" t="s">
        <v>397</v>
      </c>
      <c r="I350" s="340" t="s">
        <v>939</v>
      </c>
      <c r="J350" s="290">
        <v>11000</v>
      </c>
      <c r="K350" s="290">
        <f>J350</f>
        <v>11000</v>
      </c>
      <c r="L350" s="290"/>
      <c r="M350" s="290"/>
      <c r="N350" s="290"/>
      <c r="O350" s="290"/>
      <c r="P350" s="290" t="e">
        <f>L350+#REF!</f>
        <v>#REF!</v>
      </c>
      <c r="Q350" s="290" t="e">
        <f>M350+#REF!</f>
        <v>#REF!</v>
      </c>
      <c r="R350" s="290">
        <f>S350</f>
        <v>11000</v>
      </c>
      <c r="S350" s="290">
        <v>11000</v>
      </c>
      <c r="T350" s="290">
        <v>4800</v>
      </c>
      <c r="U350" s="290"/>
      <c r="V350" s="372">
        <f t="shared" si="177"/>
        <v>0</v>
      </c>
      <c r="W350" s="290">
        <f t="shared" si="188"/>
        <v>4800</v>
      </c>
      <c r="X350" s="323">
        <f t="shared" si="178"/>
        <v>100</v>
      </c>
      <c r="Y350" s="368" t="s">
        <v>513</v>
      </c>
    </row>
    <row r="351" spans="1:26" ht="44.45" hidden="1" customHeight="1">
      <c r="A351" s="267">
        <v>5</v>
      </c>
      <c r="B351" s="376" t="s">
        <v>940</v>
      </c>
      <c r="C351" s="365" t="s">
        <v>862</v>
      </c>
      <c r="D351" s="365"/>
      <c r="E351" s="365" t="s">
        <v>941</v>
      </c>
      <c r="F351" s="365"/>
      <c r="G351" s="365" t="s">
        <v>481</v>
      </c>
      <c r="H351" s="270"/>
      <c r="I351" s="520" t="s">
        <v>942</v>
      </c>
      <c r="J351" s="366">
        <f>K351</f>
        <v>3500</v>
      </c>
      <c r="K351" s="366">
        <v>3500</v>
      </c>
      <c r="L351" s="290"/>
      <c r="M351" s="290"/>
      <c r="N351" s="290"/>
      <c r="O351" s="290"/>
      <c r="P351" s="290" t="e">
        <f>L351+#REF!</f>
        <v>#REF!</v>
      </c>
      <c r="Q351" s="290" t="e">
        <f>M351+#REF!</f>
        <v>#REF!</v>
      </c>
      <c r="R351" s="290">
        <v>3500</v>
      </c>
      <c r="S351" s="290">
        <v>3500</v>
      </c>
      <c r="T351" s="290" t="e">
        <f>S351-#REF!</f>
        <v>#REF!</v>
      </c>
      <c r="U351" s="290">
        <v>1472</v>
      </c>
      <c r="V351" s="372" t="e">
        <f t="shared" si="177"/>
        <v>#REF!</v>
      </c>
      <c r="W351" s="290" t="e">
        <f t="shared" si="188"/>
        <v>#REF!</v>
      </c>
      <c r="X351" s="323" t="e">
        <f t="shared" si="178"/>
        <v>#REF!</v>
      </c>
      <c r="Y351" s="368" t="s">
        <v>513</v>
      </c>
    </row>
    <row r="352" spans="1:26" ht="52.5" hidden="1" customHeight="1">
      <c r="A352" s="267">
        <v>6</v>
      </c>
      <c r="B352" s="376" t="s">
        <v>943</v>
      </c>
      <c r="C352" s="365" t="s">
        <v>862</v>
      </c>
      <c r="D352" s="365"/>
      <c r="E352" s="340" t="s">
        <v>944</v>
      </c>
      <c r="F352" s="365"/>
      <c r="G352" s="521"/>
      <c r="H352" s="270" t="s">
        <v>550</v>
      </c>
      <c r="I352" s="520" t="s">
        <v>945</v>
      </c>
      <c r="J352" s="366">
        <f>K352</f>
        <v>4600</v>
      </c>
      <c r="K352" s="366">
        <v>4600</v>
      </c>
      <c r="L352" s="290"/>
      <c r="M352" s="290"/>
      <c r="N352" s="290"/>
      <c r="O352" s="290"/>
      <c r="P352" s="290" t="e">
        <f>L352+#REF!</f>
        <v>#REF!</v>
      </c>
      <c r="Q352" s="290" t="e">
        <f>M352+#REF!</f>
        <v>#REF!</v>
      </c>
      <c r="R352" s="290">
        <f>S352</f>
        <v>4600</v>
      </c>
      <c r="S352" s="290">
        <v>4600</v>
      </c>
      <c r="T352" s="290" t="e">
        <f>S352-#REF!</f>
        <v>#REF!</v>
      </c>
      <c r="U352" s="290"/>
      <c r="V352" s="372" t="e">
        <f t="shared" si="177"/>
        <v>#REF!</v>
      </c>
      <c r="W352" s="290" t="e">
        <f t="shared" si="188"/>
        <v>#REF!</v>
      </c>
      <c r="X352" s="323" t="e">
        <f t="shared" si="178"/>
        <v>#REF!</v>
      </c>
      <c r="Y352" s="368" t="s">
        <v>513</v>
      </c>
    </row>
    <row r="353" spans="1:26" ht="50.45" hidden="1" customHeight="1">
      <c r="A353" s="267">
        <v>10</v>
      </c>
      <c r="B353" s="416" t="s">
        <v>946</v>
      </c>
      <c r="C353" s="270" t="s">
        <v>862</v>
      </c>
      <c r="D353" s="270"/>
      <c r="E353" s="270" t="s">
        <v>947</v>
      </c>
      <c r="F353" s="270"/>
      <c r="G353" s="365"/>
      <c r="H353" s="329" t="s">
        <v>397</v>
      </c>
      <c r="I353" s="520" t="s">
        <v>948</v>
      </c>
      <c r="J353" s="290">
        <f>K353</f>
        <v>3000</v>
      </c>
      <c r="K353" s="290">
        <v>3000</v>
      </c>
      <c r="L353" s="290"/>
      <c r="M353" s="290"/>
      <c r="N353" s="290"/>
      <c r="O353" s="290"/>
      <c r="P353" s="290"/>
      <c r="Q353" s="290"/>
      <c r="R353" s="290">
        <f>S353</f>
        <v>3000</v>
      </c>
      <c r="S353" s="290">
        <v>3000</v>
      </c>
      <c r="T353" s="290" t="e">
        <f>S353-#REF!</f>
        <v>#REF!</v>
      </c>
      <c r="U353" s="290">
        <v>827</v>
      </c>
      <c r="V353" s="372" t="e">
        <f t="shared" si="177"/>
        <v>#REF!</v>
      </c>
      <c r="W353" s="290" t="e">
        <f t="shared" si="188"/>
        <v>#REF!</v>
      </c>
      <c r="X353" s="323" t="e">
        <f t="shared" si="178"/>
        <v>#REF!</v>
      </c>
      <c r="Y353" s="368" t="s">
        <v>513</v>
      </c>
    </row>
    <row r="354" spans="1:26" s="309" customFormat="1" ht="30.6" hidden="1" customHeight="1">
      <c r="A354" s="433" t="s">
        <v>271</v>
      </c>
      <c r="B354" s="355" t="s">
        <v>531</v>
      </c>
      <c r="C354" s="347"/>
      <c r="D354" s="347"/>
      <c r="E354" s="347"/>
      <c r="F354" s="347"/>
      <c r="G354" s="347"/>
      <c r="H354" s="347"/>
      <c r="I354" s="522"/>
      <c r="J354" s="358">
        <f t="shared" ref="J354:U354" si="189">J355+J359</f>
        <v>1161129</v>
      </c>
      <c r="K354" s="358">
        <f t="shared" si="189"/>
        <v>316253</v>
      </c>
      <c r="L354" s="358">
        <f t="shared" si="189"/>
        <v>84392</v>
      </c>
      <c r="M354" s="358">
        <f t="shared" si="189"/>
        <v>13850</v>
      </c>
      <c r="N354" s="358">
        <f t="shared" si="189"/>
        <v>84392</v>
      </c>
      <c r="O354" s="358">
        <f t="shared" si="189"/>
        <v>38850</v>
      </c>
      <c r="P354" s="358" t="e">
        <f t="shared" si="189"/>
        <v>#REF!</v>
      </c>
      <c r="Q354" s="358" t="e">
        <f t="shared" si="189"/>
        <v>#REF!</v>
      </c>
      <c r="R354" s="358">
        <f t="shared" si="189"/>
        <v>366921.5</v>
      </c>
      <c r="S354" s="358">
        <f t="shared" si="189"/>
        <v>200886.6</v>
      </c>
      <c r="T354" s="292">
        <f t="shared" si="189"/>
        <v>60450</v>
      </c>
      <c r="U354" s="292">
        <f t="shared" si="189"/>
        <v>21762</v>
      </c>
      <c r="V354" s="372">
        <f t="shared" si="177"/>
        <v>36</v>
      </c>
      <c r="W354" s="292">
        <f t="shared" ref="W354" si="190">W355+W359</f>
        <v>52150</v>
      </c>
      <c r="X354" s="323">
        <f t="shared" si="178"/>
        <v>86.269644334160461</v>
      </c>
      <c r="Y354" s="516"/>
    </row>
    <row r="355" spans="1:26" s="361" customFormat="1" ht="27" hidden="1" customHeight="1">
      <c r="A355" s="391" t="s">
        <v>20</v>
      </c>
      <c r="B355" s="313" t="s">
        <v>272</v>
      </c>
      <c r="C355" s="306"/>
      <c r="D355" s="306"/>
      <c r="E355" s="306"/>
      <c r="F355" s="306"/>
      <c r="G355" s="359"/>
      <c r="H355" s="359"/>
      <c r="I355" s="294"/>
      <c r="J355" s="292">
        <f>J356+J357+J358</f>
        <v>1025125</v>
      </c>
      <c r="K355" s="292">
        <f t="shared" ref="K355:S355" si="191">K356+K357+K358</f>
        <v>205461</v>
      </c>
      <c r="L355" s="292">
        <f t="shared" si="191"/>
        <v>52385</v>
      </c>
      <c r="M355" s="292">
        <f t="shared" si="191"/>
        <v>7000</v>
      </c>
      <c r="N355" s="292">
        <f t="shared" si="191"/>
        <v>52385</v>
      </c>
      <c r="O355" s="292">
        <f t="shared" si="191"/>
        <v>32000</v>
      </c>
      <c r="P355" s="292" t="e">
        <f t="shared" si="191"/>
        <v>#REF!</v>
      </c>
      <c r="Q355" s="292" t="e">
        <f t="shared" si="191"/>
        <v>#REF!</v>
      </c>
      <c r="R355" s="292">
        <f t="shared" si="191"/>
        <v>275149.5</v>
      </c>
      <c r="S355" s="292">
        <f t="shared" si="191"/>
        <v>117731.6</v>
      </c>
      <c r="T355" s="292">
        <f>T356+T357+T358</f>
        <v>19200</v>
      </c>
      <c r="U355" s="292">
        <f t="shared" ref="U355" si="192">U356+U357+U358</f>
        <v>3624</v>
      </c>
      <c r="V355" s="372">
        <f t="shared" si="177"/>
        <v>18.875</v>
      </c>
      <c r="W355" s="292">
        <f t="shared" ref="W355" si="193">W356+W357+W358</f>
        <v>19200</v>
      </c>
      <c r="X355" s="323">
        <f t="shared" si="178"/>
        <v>100</v>
      </c>
      <c r="Y355" s="373"/>
    </row>
    <row r="356" spans="1:26" ht="37.5" hidden="1" customHeight="1">
      <c r="A356" s="363">
        <v>1</v>
      </c>
      <c r="B356" s="376" t="s">
        <v>282</v>
      </c>
      <c r="C356" s="270" t="s">
        <v>862</v>
      </c>
      <c r="D356" s="270"/>
      <c r="E356" s="270" t="s">
        <v>947</v>
      </c>
      <c r="F356" s="270"/>
      <c r="G356" s="523"/>
      <c r="H356" s="270" t="s">
        <v>622</v>
      </c>
      <c r="I356" s="340" t="s">
        <v>949</v>
      </c>
      <c r="J356" s="290">
        <v>62315</v>
      </c>
      <c r="K356" s="290">
        <v>18694</v>
      </c>
      <c r="L356" s="290"/>
      <c r="M356" s="290"/>
      <c r="N356" s="290"/>
      <c r="O356" s="290"/>
      <c r="P356" s="290" t="e">
        <f>L356+#REF!</f>
        <v>#REF!</v>
      </c>
      <c r="Q356" s="290" t="e">
        <f>M356+#REF!</f>
        <v>#REF!</v>
      </c>
      <c r="R356" s="290">
        <v>56083.5</v>
      </c>
      <c r="S356" s="290">
        <v>16824.599999999999</v>
      </c>
      <c r="T356" s="290">
        <v>2800</v>
      </c>
      <c r="U356" s="290">
        <v>124</v>
      </c>
      <c r="V356" s="372">
        <f t="shared" si="177"/>
        <v>4.4285714285714279</v>
      </c>
      <c r="W356" s="290">
        <f>+T356</f>
        <v>2800</v>
      </c>
      <c r="X356" s="323">
        <f t="shared" si="178"/>
        <v>100</v>
      </c>
      <c r="Y356" s="368" t="s">
        <v>950</v>
      </c>
    </row>
    <row r="357" spans="1:26" ht="50.45" hidden="1" customHeight="1">
      <c r="A357" s="392" t="s">
        <v>23</v>
      </c>
      <c r="B357" s="346" t="s">
        <v>299</v>
      </c>
      <c r="C357" s="270" t="s">
        <v>862</v>
      </c>
      <c r="D357" s="270"/>
      <c r="E357" s="270" t="s">
        <v>951</v>
      </c>
      <c r="F357" s="270"/>
      <c r="G357" s="270"/>
      <c r="H357" s="270"/>
      <c r="I357" s="340" t="s">
        <v>952</v>
      </c>
      <c r="J357" s="290">
        <v>841000</v>
      </c>
      <c r="K357" s="290">
        <v>126150</v>
      </c>
      <c r="L357" s="290">
        <v>28000</v>
      </c>
      <c r="M357" s="290">
        <v>3000</v>
      </c>
      <c r="N357" s="290">
        <v>28000</v>
      </c>
      <c r="O357" s="290">
        <v>28000</v>
      </c>
      <c r="P357" s="290" t="e">
        <f>L357+#REF!</f>
        <v>#REF!</v>
      </c>
      <c r="Q357" s="290" t="e">
        <f>M357+#REF!</f>
        <v>#REF!</v>
      </c>
      <c r="R357" s="290">
        <v>168159</v>
      </c>
      <c r="S357" s="290">
        <v>50000</v>
      </c>
      <c r="T357" s="290">
        <v>9000</v>
      </c>
      <c r="U357" s="290">
        <v>167</v>
      </c>
      <c r="V357" s="372">
        <f t="shared" si="177"/>
        <v>1.8555555555555554</v>
      </c>
      <c r="W357" s="290">
        <f>+T357</f>
        <v>9000</v>
      </c>
      <c r="X357" s="323">
        <f t="shared" si="178"/>
        <v>100</v>
      </c>
      <c r="Y357" s="368" t="s">
        <v>953</v>
      </c>
    </row>
    <row r="358" spans="1:26" ht="44.1" hidden="1" customHeight="1">
      <c r="A358" s="392" t="s">
        <v>281</v>
      </c>
      <c r="B358" s="414" t="s">
        <v>954</v>
      </c>
      <c r="C358" s="270" t="s">
        <v>862</v>
      </c>
      <c r="D358" s="270"/>
      <c r="E358" s="270" t="s">
        <v>955</v>
      </c>
      <c r="F358" s="270"/>
      <c r="G358" s="270"/>
      <c r="H358" s="270"/>
      <c r="I358" s="340" t="s">
        <v>956</v>
      </c>
      <c r="J358" s="290">
        <v>121810</v>
      </c>
      <c r="K358" s="290">
        <v>60617</v>
      </c>
      <c r="L358" s="290">
        <v>24385</v>
      </c>
      <c r="M358" s="290">
        <v>4000</v>
      </c>
      <c r="N358" s="290">
        <v>24385</v>
      </c>
      <c r="O358" s="290">
        <v>4000</v>
      </c>
      <c r="P358" s="290" t="e">
        <f>L358+#REF!</f>
        <v>#REF!</v>
      </c>
      <c r="Q358" s="290" t="e">
        <f>M358+#REF!</f>
        <v>#REF!</v>
      </c>
      <c r="R358" s="290">
        <f>+S358</f>
        <v>50907</v>
      </c>
      <c r="S358" s="290">
        <v>50907</v>
      </c>
      <c r="T358" s="290">
        <v>7400</v>
      </c>
      <c r="U358" s="290">
        <v>3333</v>
      </c>
      <c r="V358" s="372">
        <f t="shared" si="177"/>
        <v>45.04054054054054</v>
      </c>
      <c r="W358" s="290">
        <f>+T358</f>
        <v>7400</v>
      </c>
      <c r="X358" s="323">
        <f t="shared" si="178"/>
        <v>100</v>
      </c>
      <c r="Y358" s="368" t="s">
        <v>513</v>
      </c>
      <c r="Z358" s="274">
        <f>T358</f>
        <v>7400</v>
      </c>
    </row>
    <row r="359" spans="1:26" s="361" customFormat="1" ht="29.45" hidden="1" customHeight="1">
      <c r="A359" s="478" t="s">
        <v>21</v>
      </c>
      <c r="B359" s="479" t="s">
        <v>706</v>
      </c>
      <c r="C359" s="480"/>
      <c r="D359" s="480"/>
      <c r="E359" s="480"/>
      <c r="F359" s="480"/>
      <c r="G359" s="524"/>
      <c r="H359" s="480"/>
      <c r="I359" s="498"/>
      <c r="J359" s="482">
        <f>SUM(J360:J365)</f>
        <v>136004</v>
      </c>
      <c r="K359" s="482">
        <f t="shared" ref="K359:S359" si="194">SUM(K360:K365)</f>
        <v>110792</v>
      </c>
      <c r="L359" s="482">
        <f t="shared" si="194"/>
        <v>32007</v>
      </c>
      <c r="M359" s="482">
        <f t="shared" si="194"/>
        <v>6850</v>
      </c>
      <c r="N359" s="482">
        <f t="shared" si="194"/>
        <v>32007</v>
      </c>
      <c r="O359" s="482">
        <f t="shared" si="194"/>
        <v>6850</v>
      </c>
      <c r="P359" s="482" t="e">
        <f t="shared" si="194"/>
        <v>#REF!</v>
      </c>
      <c r="Q359" s="482" t="e">
        <f t="shared" si="194"/>
        <v>#REF!</v>
      </c>
      <c r="R359" s="482">
        <f t="shared" si="194"/>
        <v>91772</v>
      </c>
      <c r="S359" s="482">
        <f t="shared" si="194"/>
        <v>83155</v>
      </c>
      <c r="T359" s="482">
        <f>SUM(T360:T365)</f>
        <v>41250</v>
      </c>
      <c r="U359" s="482">
        <f t="shared" ref="U359" si="195">SUM(U360:U365)</f>
        <v>18138</v>
      </c>
      <c r="V359" s="372">
        <f t="shared" si="177"/>
        <v>43.970909090909089</v>
      </c>
      <c r="W359" s="482">
        <f t="shared" ref="W359" si="196">SUM(W360:W365)</f>
        <v>32950</v>
      </c>
      <c r="X359" s="323">
        <f t="shared" si="178"/>
        <v>79.878787878787875</v>
      </c>
      <c r="Y359" s="518"/>
    </row>
    <row r="360" spans="1:26" ht="54" hidden="1" customHeight="1">
      <c r="A360" s="363">
        <v>1</v>
      </c>
      <c r="B360" s="376" t="s">
        <v>957</v>
      </c>
      <c r="C360" s="365" t="s">
        <v>862</v>
      </c>
      <c r="D360" s="365"/>
      <c r="E360" s="270" t="s">
        <v>924</v>
      </c>
      <c r="F360" s="365"/>
      <c r="G360" s="267"/>
      <c r="H360" s="374" t="s">
        <v>958</v>
      </c>
      <c r="I360" s="340" t="s">
        <v>959</v>
      </c>
      <c r="J360" s="290">
        <v>48374</v>
      </c>
      <c r="K360" s="290">
        <v>23162</v>
      </c>
      <c r="L360" s="290">
        <v>23595</v>
      </c>
      <c r="M360" s="290"/>
      <c r="N360" s="290">
        <v>23595</v>
      </c>
      <c r="O360" s="290"/>
      <c r="P360" s="290" t="e">
        <f>L360+#REF!</f>
        <v>#REF!</v>
      </c>
      <c r="Q360" s="290" t="e">
        <f>M360+#REF!</f>
        <v>#REF!</v>
      </c>
      <c r="R360" s="290">
        <v>24779</v>
      </c>
      <c r="S360" s="290">
        <f>R360-1617-7000</f>
        <v>16162</v>
      </c>
      <c r="T360" s="290">
        <v>8300</v>
      </c>
      <c r="U360" s="290"/>
      <c r="V360" s="372">
        <f t="shared" si="177"/>
        <v>0</v>
      </c>
      <c r="W360" s="290"/>
      <c r="X360" s="323">
        <f t="shared" si="178"/>
        <v>0</v>
      </c>
      <c r="Y360" s="368" t="s">
        <v>519</v>
      </c>
    </row>
    <row r="361" spans="1:26" ht="64.150000000000006" hidden="1" customHeight="1">
      <c r="A361" s="472" t="s">
        <v>23</v>
      </c>
      <c r="B361" s="525" t="s">
        <v>960</v>
      </c>
      <c r="C361" s="329" t="s">
        <v>862</v>
      </c>
      <c r="D361" s="329"/>
      <c r="E361" s="330" t="s">
        <v>938</v>
      </c>
      <c r="F361" s="329"/>
      <c r="G361" s="329"/>
      <c r="H361" s="329" t="s">
        <v>961</v>
      </c>
      <c r="I361" s="330" t="s">
        <v>962</v>
      </c>
      <c r="J361" s="331">
        <v>43900</v>
      </c>
      <c r="K361" s="331">
        <v>43900</v>
      </c>
      <c r="L361" s="331">
        <v>8412</v>
      </c>
      <c r="M361" s="331">
        <v>6850</v>
      </c>
      <c r="N361" s="331">
        <v>8412</v>
      </c>
      <c r="O361" s="331">
        <v>6850</v>
      </c>
      <c r="P361" s="331" t="e">
        <f>L361+#REF!</f>
        <v>#REF!</v>
      </c>
      <c r="Q361" s="331" t="e">
        <f>M361+#REF!</f>
        <v>#REF!</v>
      </c>
      <c r="R361" s="331">
        <f>S361</f>
        <v>32263</v>
      </c>
      <c r="S361" s="331">
        <f>20488+11775</f>
        <v>32263</v>
      </c>
      <c r="T361" s="290">
        <v>13700</v>
      </c>
      <c r="U361" s="290">
        <v>10453</v>
      </c>
      <c r="V361" s="372">
        <f t="shared" si="177"/>
        <v>76.299270072992698</v>
      </c>
      <c r="W361" s="290">
        <f>+T361</f>
        <v>13700</v>
      </c>
      <c r="X361" s="323">
        <f t="shared" si="178"/>
        <v>100</v>
      </c>
      <c r="Y361" s="395" t="s">
        <v>963</v>
      </c>
    </row>
    <row r="362" spans="1:26" ht="42.75" hidden="1" customHeight="1">
      <c r="A362" s="363">
        <v>3</v>
      </c>
      <c r="B362" s="376" t="s">
        <v>964</v>
      </c>
      <c r="C362" s="365" t="s">
        <v>862</v>
      </c>
      <c r="D362" s="365"/>
      <c r="E362" s="340" t="s">
        <v>965</v>
      </c>
      <c r="F362" s="365"/>
      <c r="G362" s="368" t="s">
        <v>966</v>
      </c>
      <c r="H362" s="270" t="s">
        <v>397</v>
      </c>
      <c r="I362" s="340" t="s">
        <v>967</v>
      </c>
      <c r="J362" s="290">
        <v>13730</v>
      </c>
      <c r="K362" s="290">
        <v>13730</v>
      </c>
      <c r="L362" s="290"/>
      <c r="M362" s="290"/>
      <c r="N362" s="290"/>
      <c r="O362" s="290"/>
      <c r="P362" s="290" t="e">
        <f>L362+#REF!</f>
        <v>#REF!</v>
      </c>
      <c r="Q362" s="290" t="e">
        <f>M362+#REF!</f>
        <v>#REF!</v>
      </c>
      <c r="R362" s="290">
        <v>13730</v>
      </c>
      <c r="S362" s="290">
        <v>13730</v>
      </c>
      <c r="T362" s="290">
        <v>6500</v>
      </c>
      <c r="U362" s="290">
        <v>4702</v>
      </c>
      <c r="V362" s="372">
        <f t="shared" si="177"/>
        <v>72.338461538461544</v>
      </c>
      <c r="W362" s="290">
        <f>+T362</f>
        <v>6500</v>
      </c>
      <c r="X362" s="323">
        <f t="shared" si="178"/>
        <v>100</v>
      </c>
      <c r="Y362" s="374"/>
      <c r="Z362" s="274">
        <f>T362</f>
        <v>6500</v>
      </c>
    </row>
    <row r="363" spans="1:26" ht="51" hidden="1" customHeight="1">
      <c r="A363" s="363">
        <v>4</v>
      </c>
      <c r="B363" s="376" t="s">
        <v>968</v>
      </c>
      <c r="C363" s="365" t="s">
        <v>862</v>
      </c>
      <c r="D363" s="365"/>
      <c r="E363" s="340" t="s">
        <v>969</v>
      </c>
      <c r="F363" s="365"/>
      <c r="G363" s="368" t="s">
        <v>970</v>
      </c>
      <c r="H363" s="270"/>
      <c r="I363" s="520" t="s">
        <v>971</v>
      </c>
      <c r="J363" s="366">
        <v>17000</v>
      </c>
      <c r="K363" s="366">
        <v>17000</v>
      </c>
      <c r="L363" s="290"/>
      <c r="M363" s="290"/>
      <c r="N363" s="290"/>
      <c r="O363" s="290"/>
      <c r="P363" s="290" t="e">
        <f>L363+#REF!</f>
        <v>#REF!</v>
      </c>
      <c r="Q363" s="290" t="e">
        <f>M363+#REF!</f>
        <v>#REF!</v>
      </c>
      <c r="R363" s="290">
        <f>S363</f>
        <v>8000</v>
      </c>
      <c r="S363" s="290">
        <v>8000</v>
      </c>
      <c r="T363" s="290">
        <v>4600</v>
      </c>
      <c r="U363" s="290">
        <v>1031</v>
      </c>
      <c r="V363" s="372">
        <f t="shared" si="177"/>
        <v>22.413043478260867</v>
      </c>
      <c r="W363" s="290">
        <f>+T363</f>
        <v>4600</v>
      </c>
      <c r="X363" s="323">
        <f t="shared" si="178"/>
        <v>100</v>
      </c>
      <c r="Y363" s="374"/>
      <c r="Z363" s="274">
        <f>T363</f>
        <v>4600</v>
      </c>
    </row>
    <row r="364" spans="1:26" ht="50.45" hidden="1" customHeight="1">
      <c r="A364" s="267">
        <v>5</v>
      </c>
      <c r="B364" s="416" t="s">
        <v>972</v>
      </c>
      <c r="C364" s="270" t="s">
        <v>557</v>
      </c>
      <c r="D364" s="270"/>
      <c r="E364" s="270" t="s">
        <v>924</v>
      </c>
      <c r="F364" s="270"/>
      <c r="G364" s="365"/>
      <c r="H364" s="270"/>
      <c r="I364" s="520" t="s">
        <v>973</v>
      </c>
      <c r="J364" s="290">
        <f>K364</f>
        <v>6000</v>
      </c>
      <c r="K364" s="290">
        <v>6000</v>
      </c>
      <c r="L364" s="290"/>
      <c r="M364" s="290"/>
      <c r="N364" s="290"/>
      <c r="O364" s="290"/>
      <c r="P364" s="290" t="e">
        <f>L364+#REF!</f>
        <v>#REF!</v>
      </c>
      <c r="Q364" s="290" t="e">
        <f>M364+#REF!</f>
        <v>#REF!</v>
      </c>
      <c r="R364" s="290">
        <v>6000</v>
      </c>
      <c r="S364" s="290">
        <v>6000</v>
      </c>
      <c r="T364" s="290">
        <v>4150</v>
      </c>
      <c r="U364" s="290">
        <v>235</v>
      </c>
      <c r="V364" s="372">
        <f t="shared" si="177"/>
        <v>5.6626506024096388</v>
      </c>
      <c r="W364" s="290">
        <f>+T364</f>
        <v>4150</v>
      </c>
      <c r="X364" s="323">
        <f t="shared" si="178"/>
        <v>100</v>
      </c>
      <c r="Y364" s="374"/>
    </row>
    <row r="365" spans="1:26" ht="50.45" hidden="1" customHeight="1">
      <c r="A365" s="267">
        <v>6</v>
      </c>
      <c r="B365" s="439" t="s">
        <v>974</v>
      </c>
      <c r="C365" s="329" t="s">
        <v>557</v>
      </c>
      <c r="D365" s="270"/>
      <c r="E365" s="270" t="s">
        <v>955</v>
      </c>
      <c r="F365" s="270"/>
      <c r="G365" s="365"/>
      <c r="H365" s="329" t="s">
        <v>397</v>
      </c>
      <c r="I365" s="520" t="s">
        <v>975</v>
      </c>
      <c r="J365" s="366">
        <v>7000</v>
      </c>
      <c r="K365" s="366">
        <v>7000</v>
      </c>
      <c r="L365" s="290"/>
      <c r="M365" s="290"/>
      <c r="N365" s="290"/>
      <c r="O365" s="290"/>
      <c r="P365" s="290"/>
      <c r="Q365" s="290"/>
      <c r="R365" s="290">
        <f>S365</f>
        <v>7000</v>
      </c>
      <c r="S365" s="290">
        <v>7000</v>
      </c>
      <c r="T365" s="290">
        <v>4000</v>
      </c>
      <c r="U365" s="290">
        <v>1717</v>
      </c>
      <c r="V365" s="372">
        <f t="shared" si="177"/>
        <v>42.925000000000004</v>
      </c>
      <c r="W365" s="290">
        <f>+T365</f>
        <v>4000</v>
      </c>
      <c r="X365" s="323">
        <f t="shared" si="178"/>
        <v>100</v>
      </c>
      <c r="Y365" s="374"/>
      <c r="Z365" s="274">
        <f>T365</f>
        <v>4000</v>
      </c>
    </row>
    <row r="366" spans="1:26" ht="50.45" hidden="1" customHeight="1">
      <c r="A366" s="267">
        <v>7</v>
      </c>
      <c r="B366" s="526" t="s">
        <v>976</v>
      </c>
      <c r="C366" s="329"/>
      <c r="D366" s="270"/>
      <c r="E366" s="270"/>
      <c r="F366" s="270"/>
      <c r="G366" s="365"/>
      <c r="H366" s="329"/>
      <c r="I366" s="520" t="s">
        <v>977</v>
      </c>
      <c r="J366" s="366">
        <v>46000</v>
      </c>
      <c r="K366" s="366">
        <v>5400</v>
      </c>
      <c r="L366" s="290"/>
      <c r="M366" s="290"/>
      <c r="N366" s="290"/>
      <c r="O366" s="290"/>
      <c r="P366" s="290"/>
      <c r="Q366" s="290"/>
      <c r="R366" s="290">
        <f>S366</f>
        <v>5000</v>
      </c>
      <c r="S366" s="290">
        <v>5000</v>
      </c>
      <c r="T366" s="290"/>
      <c r="U366" s="290"/>
      <c r="V366" s="372" t="e">
        <f t="shared" si="177"/>
        <v>#DIV/0!</v>
      </c>
      <c r="W366" s="290"/>
      <c r="X366" s="323" t="e">
        <f t="shared" si="178"/>
        <v>#DIV/0!</v>
      </c>
      <c r="Y366" s="374" t="s">
        <v>978</v>
      </c>
      <c r="Z366" s="274">
        <f>T366</f>
        <v>0</v>
      </c>
    </row>
    <row r="367" spans="1:26" s="309" customFormat="1" ht="38.25" hidden="1" customHeight="1">
      <c r="A367" s="527" t="s">
        <v>277</v>
      </c>
      <c r="B367" s="528" t="s">
        <v>670</v>
      </c>
      <c r="C367" s="529"/>
      <c r="D367" s="529"/>
      <c r="E367" s="529"/>
      <c r="F367" s="529"/>
      <c r="G367" s="530"/>
      <c r="H367" s="347"/>
      <c r="I367" s="357"/>
      <c r="J367" s="435">
        <f t="shared" ref="J367:U367" si="197">J368</f>
        <v>190400</v>
      </c>
      <c r="K367" s="435">
        <f t="shared" si="197"/>
        <v>95600</v>
      </c>
      <c r="L367" s="435">
        <f t="shared" si="197"/>
        <v>0</v>
      </c>
      <c r="M367" s="435">
        <f t="shared" si="197"/>
        <v>0</v>
      </c>
      <c r="N367" s="435">
        <f t="shared" si="197"/>
        <v>0</v>
      </c>
      <c r="O367" s="435">
        <f t="shared" si="197"/>
        <v>0</v>
      </c>
      <c r="P367" s="435">
        <f t="shared" si="197"/>
        <v>0</v>
      </c>
      <c r="Q367" s="435">
        <f t="shared" si="197"/>
        <v>0</v>
      </c>
      <c r="R367" s="435">
        <f t="shared" si="197"/>
        <v>123453</v>
      </c>
      <c r="S367" s="435">
        <f t="shared" si="197"/>
        <v>83853</v>
      </c>
      <c r="T367" s="319">
        <f t="shared" si="197"/>
        <v>24396</v>
      </c>
      <c r="U367" s="319">
        <f t="shared" si="197"/>
        <v>8699</v>
      </c>
      <c r="V367" s="372">
        <f t="shared" si="177"/>
        <v>35.657484833579275</v>
      </c>
      <c r="W367" s="319">
        <f t="shared" ref="W367" si="198">W368</f>
        <v>24396</v>
      </c>
      <c r="X367" s="323">
        <f t="shared" si="178"/>
        <v>100</v>
      </c>
      <c r="Y367" s="516"/>
    </row>
    <row r="368" spans="1:26" s="361" customFormat="1" ht="30.75" hidden="1" customHeight="1">
      <c r="A368" s="478" t="s">
        <v>39</v>
      </c>
      <c r="B368" s="479" t="s">
        <v>706</v>
      </c>
      <c r="C368" s="531"/>
      <c r="D368" s="531"/>
      <c r="E368" s="531"/>
      <c r="F368" s="531"/>
      <c r="G368" s="532"/>
      <c r="H368" s="480"/>
      <c r="I368" s="498"/>
      <c r="J368" s="517">
        <f>SUM(J369:J379)</f>
        <v>190400</v>
      </c>
      <c r="K368" s="517">
        <f t="shared" ref="K368:U368" si="199">SUM(K369:K379)</f>
        <v>95600</v>
      </c>
      <c r="L368" s="517">
        <f t="shared" si="199"/>
        <v>0</v>
      </c>
      <c r="M368" s="517">
        <f t="shared" si="199"/>
        <v>0</v>
      </c>
      <c r="N368" s="517">
        <f t="shared" si="199"/>
        <v>0</v>
      </c>
      <c r="O368" s="517">
        <f t="shared" si="199"/>
        <v>0</v>
      </c>
      <c r="P368" s="517">
        <f t="shared" si="199"/>
        <v>0</v>
      </c>
      <c r="Q368" s="517">
        <f t="shared" si="199"/>
        <v>0</v>
      </c>
      <c r="R368" s="517">
        <f t="shared" si="199"/>
        <v>123453</v>
      </c>
      <c r="S368" s="517">
        <f t="shared" si="199"/>
        <v>83853</v>
      </c>
      <c r="T368" s="517">
        <f t="shared" si="199"/>
        <v>24396</v>
      </c>
      <c r="U368" s="517">
        <f t="shared" si="199"/>
        <v>8699</v>
      </c>
      <c r="V368" s="372">
        <f t="shared" si="177"/>
        <v>35.657484833579275</v>
      </c>
      <c r="W368" s="517">
        <f t="shared" ref="W368" si="200">SUM(W369:W379)</f>
        <v>24396</v>
      </c>
      <c r="X368" s="323">
        <f t="shared" si="178"/>
        <v>100</v>
      </c>
      <c r="Y368" s="518"/>
    </row>
    <row r="369" spans="1:26" ht="44.1" hidden="1" customHeight="1">
      <c r="A369" s="363">
        <v>1</v>
      </c>
      <c r="B369" s="439" t="s">
        <v>979</v>
      </c>
      <c r="C369" s="270" t="s">
        <v>980</v>
      </c>
      <c r="D369" s="365"/>
      <c r="E369" s="270" t="s">
        <v>955</v>
      </c>
      <c r="F369" s="365"/>
      <c r="G369" s="453"/>
      <c r="H369" s="329" t="s">
        <v>550</v>
      </c>
      <c r="I369" s="533" t="s">
        <v>981</v>
      </c>
      <c r="J369" s="366">
        <f>K369</f>
        <v>6000</v>
      </c>
      <c r="K369" s="366">
        <v>6000</v>
      </c>
      <c r="L369" s="290"/>
      <c r="M369" s="290"/>
      <c r="N369" s="290"/>
      <c r="O369" s="290"/>
      <c r="P369" s="290"/>
      <c r="Q369" s="290"/>
      <c r="R369" s="290">
        <f>S369</f>
        <v>3000</v>
      </c>
      <c r="S369" s="290">
        <v>3000</v>
      </c>
      <c r="T369" s="290">
        <v>2500</v>
      </c>
      <c r="U369" s="290">
        <v>140</v>
      </c>
      <c r="V369" s="372">
        <f t="shared" si="177"/>
        <v>5.6000000000000005</v>
      </c>
      <c r="W369" s="290">
        <f t="shared" ref="W369:W374" si="201">+T369</f>
        <v>2500</v>
      </c>
      <c r="X369" s="323">
        <f t="shared" si="178"/>
        <v>100</v>
      </c>
      <c r="Y369" s="374" t="s">
        <v>547</v>
      </c>
      <c r="Z369" s="274">
        <f>T369</f>
        <v>2500</v>
      </c>
    </row>
    <row r="370" spans="1:26" ht="42.95" hidden="1" customHeight="1">
      <c r="A370" s="363">
        <v>2</v>
      </c>
      <c r="B370" s="394" t="s">
        <v>982</v>
      </c>
      <c r="C370" s="365"/>
      <c r="D370" s="365"/>
      <c r="E370" s="270" t="s">
        <v>983</v>
      </c>
      <c r="F370" s="365"/>
      <c r="G370" s="453"/>
      <c r="H370" s="270" t="s">
        <v>383</v>
      </c>
      <c r="I370" s="340" t="s">
        <v>984</v>
      </c>
      <c r="J370" s="290">
        <v>10000</v>
      </c>
      <c r="K370" s="290">
        <v>10000</v>
      </c>
      <c r="L370" s="290"/>
      <c r="M370" s="290"/>
      <c r="N370" s="290"/>
      <c r="O370" s="290"/>
      <c r="P370" s="290"/>
      <c r="Q370" s="290"/>
      <c r="R370" s="290">
        <f>S370</f>
        <v>10000</v>
      </c>
      <c r="S370" s="290">
        <v>10000</v>
      </c>
      <c r="T370" s="290">
        <v>8500</v>
      </c>
      <c r="U370" s="290"/>
      <c r="V370" s="372">
        <f t="shared" si="177"/>
        <v>0</v>
      </c>
      <c r="W370" s="290">
        <f t="shared" si="201"/>
        <v>8500</v>
      </c>
      <c r="X370" s="323">
        <f t="shared" si="178"/>
        <v>100</v>
      </c>
      <c r="Y370" s="374" t="s">
        <v>547</v>
      </c>
    </row>
    <row r="371" spans="1:26" ht="48.95" hidden="1" customHeight="1">
      <c r="A371" s="363">
        <v>3</v>
      </c>
      <c r="B371" s="394" t="s">
        <v>985</v>
      </c>
      <c r="C371" s="365" t="s">
        <v>862</v>
      </c>
      <c r="D371" s="365"/>
      <c r="E371" s="270" t="s">
        <v>986</v>
      </c>
      <c r="F371" s="365"/>
      <c r="G371" s="453"/>
      <c r="H371" s="329" t="s">
        <v>550</v>
      </c>
      <c r="I371" s="520" t="s">
        <v>987</v>
      </c>
      <c r="J371" s="366">
        <v>14800</v>
      </c>
      <c r="K371" s="366">
        <v>9000</v>
      </c>
      <c r="L371" s="290"/>
      <c r="M371" s="290"/>
      <c r="N371" s="290"/>
      <c r="O371" s="290"/>
      <c r="P371" s="290"/>
      <c r="Q371" s="290"/>
      <c r="R371" s="290">
        <v>9000</v>
      </c>
      <c r="S371" s="290">
        <v>5000</v>
      </c>
      <c r="T371" s="290">
        <v>1716</v>
      </c>
      <c r="U371" s="290">
        <v>1330</v>
      </c>
      <c r="V371" s="372">
        <f t="shared" si="177"/>
        <v>77.505827505827511</v>
      </c>
      <c r="W371" s="290">
        <f t="shared" si="201"/>
        <v>1716</v>
      </c>
      <c r="X371" s="323">
        <f t="shared" si="178"/>
        <v>100</v>
      </c>
      <c r="Y371" s="374" t="s">
        <v>547</v>
      </c>
    </row>
    <row r="372" spans="1:26" ht="46.5" hidden="1" customHeight="1">
      <c r="A372" s="363">
        <v>4</v>
      </c>
      <c r="B372" s="468" t="s">
        <v>988</v>
      </c>
      <c r="C372" s="270"/>
      <c r="D372" s="270"/>
      <c r="E372" s="270" t="s">
        <v>989</v>
      </c>
      <c r="F372" s="365"/>
      <c r="G372" s="453"/>
      <c r="H372" s="270"/>
      <c r="I372" s="340" t="s">
        <v>990</v>
      </c>
      <c r="J372" s="290">
        <f>K372</f>
        <v>10000</v>
      </c>
      <c r="K372" s="290">
        <v>10000</v>
      </c>
      <c r="L372" s="290"/>
      <c r="M372" s="290"/>
      <c r="N372" s="290"/>
      <c r="O372" s="290"/>
      <c r="P372" s="290"/>
      <c r="Q372" s="290"/>
      <c r="R372" s="290">
        <f>10000</f>
        <v>10000</v>
      </c>
      <c r="S372" s="290">
        <v>10000</v>
      </c>
      <c r="T372" s="290">
        <v>5000</v>
      </c>
      <c r="U372" s="290">
        <v>3900</v>
      </c>
      <c r="V372" s="372">
        <f t="shared" si="177"/>
        <v>78</v>
      </c>
      <c r="W372" s="290">
        <f t="shared" si="201"/>
        <v>5000</v>
      </c>
      <c r="X372" s="323">
        <f t="shared" si="178"/>
        <v>100</v>
      </c>
      <c r="Y372" s="374" t="s">
        <v>547</v>
      </c>
    </row>
    <row r="373" spans="1:26" ht="70.5" hidden="1" customHeight="1">
      <c r="A373" s="363">
        <v>5</v>
      </c>
      <c r="B373" s="534" t="s">
        <v>991</v>
      </c>
      <c r="C373" s="270"/>
      <c r="D373" s="270"/>
      <c r="E373" s="270" t="s">
        <v>989</v>
      </c>
      <c r="F373" s="365"/>
      <c r="G373" s="453"/>
      <c r="H373" s="270"/>
      <c r="I373" s="499" t="s">
        <v>325</v>
      </c>
      <c r="J373" s="400">
        <v>62500</v>
      </c>
      <c r="K373" s="400">
        <v>11500</v>
      </c>
      <c r="L373" s="290"/>
      <c r="M373" s="290"/>
      <c r="N373" s="290"/>
      <c r="O373" s="290"/>
      <c r="P373" s="290"/>
      <c r="Q373" s="290"/>
      <c r="R373" s="290">
        <f>+S373+35100</f>
        <v>44100</v>
      </c>
      <c r="S373" s="290">
        <v>9000</v>
      </c>
      <c r="T373" s="290">
        <v>4180</v>
      </c>
      <c r="U373" s="290">
        <v>3329</v>
      </c>
      <c r="V373" s="372">
        <f t="shared" si="177"/>
        <v>79.641148325358856</v>
      </c>
      <c r="W373" s="290">
        <f t="shared" si="201"/>
        <v>4180</v>
      </c>
      <c r="X373" s="323">
        <f t="shared" si="178"/>
        <v>100</v>
      </c>
      <c r="Y373" s="374" t="s">
        <v>992</v>
      </c>
    </row>
    <row r="374" spans="1:26" ht="63" hidden="1" customHeight="1">
      <c r="A374" s="363">
        <v>6</v>
      </c>
      <c r="B374" s="394" t="s">
        <v>993</v>
      </c>
      <c r="C374" s="270"/>
      <c r="D374" s="270"/>
      <c r="E374" s="270" t="s">
        <v>994</v>
      </c>
      <c r="F374" s="365"/>
      <c r="G374" s="453"/>
      <c r="H374" s="329" t="s">
        <v>639</v>
      </c>
      <c r="I374" s="395" t="s">
        <v>995</v>
      </c>
      <c r="J374" s="400">
        <v>45000</v>
      </c>
      <c r="K374" s="400">
        <v>7000</v>
      </c>
      <c r="L374" s="290"/>
      <c r="M374" s="290"/>
      <c r="N374" s="290"/>
      <c r="O374" s="290"/>
      <c r="P374" s="290"/>
      <c r="Q374" s="290"/>
      <c r="R374" s="290">
        <v>7000</v>
      </c>
      <c r="S374" s="290">
        <v>6500</v>
      </c>
      <c r="T374" s="290">
        <v>2000</v>
      </c>
      <c r="U374" s="290"/>
      <c r="V374" s="372">
        <f t="shared" si="177"/>
        <v>0</v>
      </c>
      <c r="W374" s="290">
        <f t="shared" si="201"/>
        <v>2000</v>
      </c>
      <c r="X374" s="323">
        <f t="shared" si="178"/>
        <v>100</v>
      </c>
      <c r="Y374" s="374" t="s">
        <v>547</v>
      </c>
    </row>
    <row r="375" spans="1:26" s="362" customFormat="1" ht="25.5" hidden="1" customHeight="1">
      <c r="A375" s="489"/>
      <c r="B375" s="313" t="s">
        <v>92</v>
      </c>
      <c r="C375" s="436"/>
      <c r="D375" s="436"/>
      <c r="E375" s="436"/>
      <c r="F375" s="436"/>
      <c r="G375" s="436"/>
      <c r="H375" s="436"/>
      <c r="I375" s="360"/>
      <c r="J375" s="420"/>
      <c r="K375" s="420"/>
      <c r="L375" s="420"/>
      <c r="M375" s="420"/>
      <c r="N375" s="420"/>
      <c r="O375" s="420"/>
      <c r="P375" s="420"/>
      <c r="Q375" s="420"/>
      <c r="R375" s="420"/>
      <c r="S375" s="420"/>
      <c r="T375" s="420"/>
      <c r="U375" s="420"/>
      <c r="V375" s="372"/>
      <c r="W375" s="420"/>
      <c r="X375" s="323"/>
      <c r="Y375" s="360"/>
      <c r="Z375" s="361"/>
    </row>
    <row r="376" spans="1:26" s="362" customFormat="1" ht="45" hidden="1" customHeight="1">
      <c r="A376" s="392" t="s">
        <v>36</v>
      </c>
      <c r="B376" s="394" t="s">
        <v>996</v>
      </c>
      <c r="C376" s="365" t="s">
        <v>862</v>
      </c>
      <c r="D376" s="436"/>
      <c r="E376" s="270" t="s">
        <v>583</v>
      </c>
      <c r="F376" s="436"/>
      <c r="G376" s="436"/>
      <c r="H376" s="436"/>
      <c r="I376" s="360"/>
      <c r="J376" s="348">
        <f>+K376</f>
        <v>14500</v>
      </c>
      <c r="K376" s="348">
        <v>14500</v>
      </c>
      <c r="L376" s="420"/>
      <c r="M376" s="420"/>
      <c r="N376" s="420"/>
      <c r="O376" s="420"/>
      <c r="P376" s="420"/>
      <c r="Q376" s="420"/>
      <c r="R376" s="348">
        <f>+S376</f>
        <v>12753</v>
      </c>
      <c r="S376" s="348">
        <f>4548+8205</f>
        <v>12753</v>
      </c>
      <c r="T376" s="348">
        <v>200</v>
      </c>
      <c r="U376" s="348"/>
      <c r="V376" s="372">
        <f t="shared" ref="V376:V416" si="202">+U376/T376*100</f>
        <v>0</v>
      </c>
      <c r="W376" s="348">
        <f>+T376</f>
        <v>200</v>
      </c>
      <c r="X376" s="323">
        <f t="shared" ref="X376:X416" si="203">+W376/T376*100</f>
        <v>100</v>
      </c>
      <c r="Y376" s="340" t="s">
        <v>609</v>
      </c>
      <c r="Z376" s="361"/>
    </row>
    <row r="377" spans="1:26" s="362" customFormat="1" ht="34.5" hidden="1" customHeight="1">
      <c r="A377" s="392" t="s">
        <v>23</v>
      </c>
      <c r="B377" s="394" t="s">
        <v>997</v>
      </c>
      <c r="C377" s="365"/>
      <c r="D377" s="436"/>
      <c r="E377" s="270"/>
      <c r="F377" s="436"/>
      <c r="G377" s="436"/>
      <c r="H377" s="436"/>
      <c r="I377" s="360"/>
      <c r="J377" s="535">
        <f>K377</f>
        <v>3300</v>
      </c>
      <c r="K377" s="290">
        <v>3300</v>
      </c>
      <c r="L377" s="420"/>
      <c r="M377" s="420"/>
      <c r="N377" s="420"/>
      <c r="O377" s="420"/>
      <c r="P377" s="420"/>
      <c r="Q377" s="420"/>
      <c r="R377" s="348">
        <f>+S377</f>
        <v>3300</v>
      </c>
      <c r="S377" s="348">
        <v>3300</v>
      </c>
      <c r="T377" s="348">
        <v>100</v>
      </c>
      <c r="U377" s="348"/>
      <c r="V377" s="372">
        <f t="shared" si="202"/>
        <v>0</v>
      </c>
      <c r="W377" s="348">
        <f>+T377</f>
        <v>100</v>
      </c>
      <c r="X377" s="323">
        <f t="shared" si="203"/>
        <v>100</v>
      </c>
      <c r="Y377" s="340" t="s">
        <v>609</v>
      </c>
      <c r="Z377" s="361">
        <f>+T377</f>
        <v>100</v>
      </c>
    </row>
    <row r="378" spans="1:26" s="362" customFormat="1" ht="34.5" hidden="1" customHeight="1">
      <c r="A378" s="392" t="s">
        <v>281</v>
      </c>
      <c r="B378" s="534" t="s">
        <v>998</v>
      </c>
      <c r="C378" s="365"/>
      <c r="D378" s="436"/>
      <c r="E378" s="270"/>
      <c r="F378" s="436"/>
      <c r="G378" s="436"/>
      <c r="H378" s="436"/>
      <c r="I378" s="360"/>
      <c r="J378" s="535">
        <f>+K378</f>
        <v>10800</v>
      </c>
      <c r="K378" s="290">
        <v>10800</v>
      </c>
      <c r="L378" s="420"/>
      <c r="M378" s="420"/>
      <c r="N378" s="420"/>
      <c r="O378" s="420"/>
      <c r="P378" s="420"/>
      <c r="Q378" s="420"/>
      <c r="R378" s="348">
        <f>+S378</f>
        <v>10800</v>
      </c>
      <c r="S378" s="348">
        <v>10800</v>
      </c>
      <c r="T378" s="348">
        <v>100</v>
      </c>
      <c r="U378" s="348"/>
      <c r="V378" s="372">
        <f t="shared" si="202"/>
        <v>0</v>
      </c>
      <c r="W378" s="348">
        <f>+T378</f>
        <v>100</v>
      </c>
      <c r="X378" s="323">
        <f t="shared" si="203"/>
        <v>100</v>
      </c>
      <c r="Y378" s="340" t="s">
        <v>609</v>
      </c>
      <c r="Z378" s="361"/>
    </row>
    <row r="379" spans="1:26" s="362" customFormat="1" ht="54" hidden="1" customHeight="1">
      <c r="A379" s="392" t="s">
        <v>283</v>
      </c>
      <c r="B379" s="456" t="s">
        <v>999</v>
      </c>
      <c r="C379" s="365"/>
      <c r="D379" s="436"/>
      <c r="E379" s="270"/>
      <c r="F379" s="436"/>
      <c r="G379" s="436"/>
      <c r="H379" s="436"/>
      <c r="I379" s="360"/>
      <c r="J379" s="535">
        <f>K379</f>
        <v>13500</v>
      </c>
      <c r="K379" s="290">
        <v>13500</v>
      </c>
      <c r="L379" s="420"/>
      <c r="M379" s="420"/>
      <c r="N379" s="420"/>
      <c r="O379" s="420"/>
      <c r="P379" s="420"/>
      <c r="Q379" s="420"/>
      <c r="R379" s="348">
        <f>+S379</f>
        <v>13500</v>
      </c>
      <c r="S379" s="348">
        <v>13500</v>
      </c>
      <c r="T379" s="348">
        <v>100</v>
      </c>
      <c r="U379" s="348"/>
      <c r="V379" s="372">
        <f t="shared" si="202"/>
        <v>0</v>
      </c>
      <c r="W379" s="348">
        <f>+T379</f>
        <v>100</v>
      </c>
      <c r="X379" s="323">
        <f t="shared" si="203"/>
        <v>100</v>
      </c>
      <c r="Y379" s="340" t="s">
        <v>609</v>
      </c>
      <c r="Z379" s="361"/>
    </row>
    <row r="380" spans="1:26" s="344" customFormat="1" ht="33" hidden="1" customHeight="1">
      <c r="A380" s="314" t="s">
        <v>139</v>
      </c>
      <c r="B380" s="315" t="s">
        <v>490</v>
      </c>
      <c r="C380" s="306"/>
      <c r="D380" s="306"/>
      <c r="E380" s="306"/>
      <c r="F380" s="306"/>
      <c r="G380" s="306"/>
      <c r="H380" s="306"/>
      <c r="I380" s="308"/>
      <c r="J380" s="292">
        <f t="shared" ref="J380:S380" si="204">J381+J394</f>
        <v>1458879.8</v>
      </c>
      <c r="K380" s="292">
        <f t="shared" si="204"/>
        <v>124556.6</v>
      </c>
      <c r="L380" s="292">
        <f t="shared" si="204"/>
        <v>28363.69</v>
      </c>
      <c r="M380" s="292">
        <f t="shared" si="204"/>
        <v>4263</v>
      </c>
      <c r="N380" s="292">
        <f t="shared" si="204"/>
        <v>0</v>
      </c>
      <c r="O380" s="292">
        <f t="shared" si="204"/>
        <v>0</v>
      </c>
      <c r="P380" s="292" t="e">
        <f t="shared" si="204"/>
        <v>#REF!</v>
      </c>
      <c r="Q380" s="292" t="e">
        <f t="shared" si="204"/>
        <v>#REF!</v>
      </c>
      <c r="R380" s="292">
        <f t="shared" si="204"/>
        <v>804448.8</v>
      </c>
      <c r="S380" s="292">
        <f t="shared" si="204"/>
        <v>70125</v>
      </c>
      <c r="T380" s="292" t="e">
        <f>T381+T394</f>
        <v>#REF!</v>
      </c>
      <c r="U380" s="292">
        <f t="shared" ref="U380" si="205">U381+U394</f>
        <v>4009</v>
      </c>
      <c r="V380" s="323" t="e">
        <f t="shared" si="202"/>
        <v>#REF!</v>
      </c>
      <c r="W380" s="292" t="e">
        <f t="shared" ref="W380" si="206">W381+W394</f>
        <v>#REF!</v>
      </c>
      <c r="X380" s="323" t="e">
        <f t="shared" si="203"/>
        <v>#REF!</v>
      </c>
      <c r="Y380" s="994"/>
      <c r="Z380" s="309"/>
    </row>
    <row r="381" spans="1:26" s="309" customFormat="1" ht="27.75" hidden="1" customHeight="1">
      <c r="A381" s="537" t="s">
        <v>1000</v>
      </c>
      <c r="B381" s="538" t="s">
        <v>1001</v>
      </c>
      <c r="C381" s="306"/>
      <c r="D381" s="306"/>
      <c r="E381" s="306"/>
      <c r="F381" s="306"/>
      <c r="G381" s="306"/>
      <c r="H381" s="306"/>
      <c r="I381" s="294"/>
      <c r="J381" s="292">
        <f t="shared" ref="J381:S381" si="207">J382+J387+J388+J391</f>
        <v>1205524</v>
      </c>
      <c r="K381" s="292">
        <f t="shared" si="207"/>
        <v>83652</v>
      </c>
      <c r="L381" s="292">
        <f t="shared" si="207"/>
        <v>0</v>
      </c>
      <c r="M381" s="292">
        <f t="shared" si="207"/>
        <v>0</v>
      </c>
      <c r="N381" s="292">
        <f t="shared" si="207"/>
        <v>0</v>
      </c>
      <c r="O381" s="292">
        <f t="shared" si="207"/>
        <v>0</v>
      </c>
      <c r="P381" s="292" t="e">
        <f t="shared" si="207"/>
        <v>#REF!</v>
      </c>
      <c r="Q381" s="292" t="e">
        <f t="shared" si="207"/>
        <v>#REF!</v>
      </c>
      <c r="R381" s="292">
        <f t="shared" si="207"/>
        <v>632356</v>
      </c>
      <c r="S381" s="292">
        <f t="shared" si="207"/>
        <v>53388</v>
      </c>
      <c r="T381" s="292" t="e">
        <f>T382+T387+T388+T391</f>
        <v>#REF!</v>
      </c>
      <c r="U381" s="292">
        <f t="shared" ref="U381" si="208">U382+U387+U388+U391</f>
        <v>2009</v>
      </c>
      <c r="V381" s="323" t="e">
        <f t="shared" si="202"/>
        <v>#REF!</v>
      </c>
      <c r="W381" s="292" t="e">
        <f t="shared" ref="W381" si="209">W382+W387+W388+W391</f>
        <v>#REF!</v>
      </c>
      <c r="X381" s="323" t="e">
        <f t="shared" si="203"/>
        <v>#REF!</v>
      </c>
      <c r="Y381" s="373"/>
    </row>
    <row r="382" spans="1:26" s="309" customFormat="1" ht="27.75" hidden="1" customHeight="1">
      <c r="A382" s="539" t="s">
        <v>1002</v>
      </c>
      <c r="B382" s="540" t="s">
        <v>1003</v>
      </c>
      <c r="C382" s="306"/>
      <c r="D382" s="306"/>
      <c r="E382" s="306"/>
      <c r="F382" s="306"/>
      <c r="G382" s="306"/>
      <c r="H382" s="306"/>
      <c r="I382" s="294"/>
      <c r="J382" s="292">
        <f>+J383+J385</f>
        <v>686083</v>
      </c>
      <c r="K382" s="292">
        <f t="shared" ref="K382:S382" si="210">+K383+K385</f>
        <v>13163</v>
      </c>
      <c r="L382" s="292">
        <f t="shared" si="210"/>
        <v>0</v>
      </c>
      <c r="M382" s="292">
        <f t="shared" si="210"/>
        <v>0</v>
      </c>
      <c r="N382" s="292">
        <f t="shared" si="210"/>
        <v>0</v>
      </c>
      <c r="O382" s="292">
        <f t="shared" si="210"/>
        <v>0</v>
      </c>
      <c r="P382" s="292" t="e">
        <f t="shared" si="210"/>
        <v>#REF!</v>
      </c>
      <c r="Q382" s="292" t="e">
        <f t="shared" si="210"/>
        <v>#REF!</v>
      </c>
      <c r="R382" s="292">
        <f t="shared" si="210"/>
        <v>82215</v>
      </c>
      <c r="S382" s="292">
        <f t="shared" si="210"/>
        <v>13079</v>
      </c>
      <c r="T382" s="292" t="e">
        <f>+T383+T385</f>
        <v>#REF!</v>
      </c>
      <c r="U382" s="292">
        <f t="shared" ref="U382" si="211">+U383+U385</f>
        <v>626</v>
      </c>
      <c r="V382" s="372" t="e">
        <f t="shared" si="202"/>
        <v>#REF!</v>
      </c>
      <c r="W382" s="292" t="e">
        <f t="shared" ref="W382" si="212">+W383+W385</f>
        <v>#REF!</v>
      </c>
      <c r="X382" s="323" t="e">
        <f t="shared" si="203"/>
        <v>#REF!</v>
      </c>
      <c r="Y382" s="537"/>
    </row>
    <row r="383" spans="1:26" s="362" customFormat="1" ht="30.2" hidden="1" customHeight="1">
      <c r="A383" s="541"/>
      <c r="B383" s="313" t="s">
        <v>1004</v>
      </c>
      <c r="C383" s="359"/>
      <c r="D383" s="359"/>
      <c r="E383" s="359"/>
      <c r="F383" s="359"/>
      <c r="G383" s="359"/>
      <c r="H383" s="359"/>
      <c r="I383" s="511"/>
      <c r="J383" s="401">
        <f>J384</f>
        <v>206256</v>
      </c>
      <c r="K383" s="401">
        <f t="shared" ref="K383:U383" si="213">K384</f>
        <v>4579</v>
      </c>
      <c r="L383" s="401">
        <f t="shared" si="213"/>
        <v>0</v>
      </c>
      <c r="M383" s="401">
        <f t="shared" si="213"/>
        <v>0</v>
      </c>
      <c r="N383" s="401">
        <f t="shared" si="213"/>
        <v>0</v>
      </c>
      <c r="O383" s="401">
        <f t="shared" si="213"/>
        <v>0</v>
      </c>
      <c r="P383" s="401">
        <f t="shared" si="213"/>
        <v>0</v>
      </c>
      <c r="Q383" s="401">
        <f t="shared" si="213"/>
        <v>0</v>
      </c>
      <c r="R383" s="401">
        <f t="shared" si="213"/>
        <v>4579</v>
      </c>
      <c r="S383" s="401">
        <f t="shared" si="213"/>
        <v>4579</v>
      </c>
      <c r="T383" s="401">
        <f t="shared" si="213"/>
        <v>1200</v>
      </c>
      <c r="U383" s="401">
        <f t="shared" si="213"/>
        <v>626</v>
      </c>
      <c r="V383" s="372">
        <f t="shared" si="202"/>
        <v>52.166666666666664</v>
      </c>
      <c r="W383" s="401">
        <f t="shared" ref="W383" si="214">W384</f>
        <v>1200</v>
      </c>
      <c r="X383" s="323">
        <f t="shared" si="203"/>
        <v>100</v>
      </c>
      <c r="Y383" s="542"/>
      <c r="Z383" s="361"/>
    </row>
    <row r="384" spans="1:26" s="369" customFormat="1" ht="62.45" hidden="1" customHeight="1">
      <c r="A384" s="543">
        <v>1</v>
      </c>
      <c r="B384" s="544" t="s">
        <v>1005</v>
      </c>
      <c r="C384" s="270" t="s">
        <v>1006</v>
      </c>
      <c r="D384" s="270"/>
      <c r="E384" s="270"/>
      <c r="F384" s="270"/>
      <c r="G384" s="270"/>
      <c r="H384" s="270"/>
      <c r="I384" s="545" t="s">
        <v>1007</v>
      </c>
      <c r="J384" s="475">
        <v>206256</v>
      </c>
      <c r="K384" s="475">
        <f>3379+1200</f>
        <v>4579</v>
      </c>
      <c r="L384" s="290"/>
      <c r="M384" s="290"/>
      <c r="N384" s="290"/>
      <c r="O384" s="290"/>
      <c r="P384" s="290"/>
      <c r="Q384" s="290"/>
      <c r="R384" s="290">
        <f>+S384</f>
        <v>4579</v>
      </c>
      <c r="S384" s="290">
        <v>4579</v>
      </c>
      <c r="T384" s="290">
        <v>1200</v>
      </c>
      <c r="U384" s="290">
        <v>626</v>
      </c>
      <c r="V384" s="372">
        <f t="shared" si="202"/>
        <v>52.166666666666664</v>
      </c>
      <c r="W384" s="290">
        <f>+T384</f>
        <v>1200</v>
      </c>
      <c r="X384" s="323">
        <f t="shared" si="203"/>
        <v>100</v>
      </c>
      <c r="Y384" s="546" t="s">
        <v>1008</v>
      </c>
      <c r="Z384" s="274"/>
    </row>
    <row r="385" spans="1:26" s="362" customFormat="1" ht="36.75" hidden="1" customHeight="1">
      <c r="A385" s="547"/>
      <c r="B385" s="313" t="s">
        <v>531</v>
      </c>
      <c r="C385" s="359"/>
      <c r="D385" s="359"/>
      <c r="E385" s="359"/>
      <c r="F385" s="359"/>
      <c r="G385" s="359"/>
      <c r="H385" s="359"/>
      <c r="I385" s="511"/>
      <c r="J385" s="401">
        <f>J386</f>
        <v>479827</v>
      </c>
      <c r="K385" s="401">
        <f t="shared" ref="K385:U385" si="215">K386</f>
        <v>8584</v>
      </c>
      <c r="L385" s="401">
        <f t="shared" si="215"/>
        <v>0</v>
      </c>
      <c r="M385" s="401">
        <f t="shared" si="215"/>
        <v>0</v>
      </c>
      <c r="N385" s="401">
        <f t="shared" si="215"/>
        <v>0</v>
      </c>
      <c r="O385" s="401">
        <f t="shared" si="215"/>
        <v>0</v>
      </c>
      <c r="P385" s="401" t="e">
        <f t="shared" si="215"/>
        <v>#REF!</v>
      </c>
      <c r="Q385" s="401" t="e">
        <f t="shared" si="215"/>
        <v>#REF!</v>
      </c>
      <c r="R385" s="401">
        <f t="shared" si="215"/>
        <v>77636</v>
      </c>
      <c r="S385" s="401">
        <f t="shared" si="215"/>
        <v>8500</v>
      </c>
      <c r="T385" s="401" t="e">
        <f t="shared" si="215"/>
        <v>#REF!</v>
      </c>
      <c r="U385" s="401">
        <f t="shared" si="215"/>
        <v>0</v>
      </c>
      <c r="V385" s="372" t="e">
        <f t="shared" si="202"/>
        <v>#REF!</v>
      </c>
      <c r="W385" s="401" t="e">
        <f t="shared" ref="W385" si="216">W386</f>
        <v>#REF!</v>
      </c>
      <c r="X385" s="323" t="e">
        <f t="shared" si="203"/>
        <v>#REF!</v>
      </c>
      <c r="Y385" s="542"/>
      <c r="Z385" s="361"/>
    </row>
    <row r="386" spans="1:26" s="369" customFormat="1" ht="46.5" hidden="1" customHeight="1">
      <c r="A386" s="548">
        <v>1</v>
      </c>
      <c r="B386" s="549" t="s">
        <v>291</v>
      </c>
      <c r="C386" s="270" t="s">
        <v>862</v>
      </c>
      <c r="D386" s="270"/>
      <c r="E386" s="270"/>
      <c r="F386" s="270"/>
      <c r="G386" s="270"/>
      <c r="H386" s="270"/>
      <c r="I386" s="453" t="s">
        <v>292</v>
      </c>
      <c r="J386" s="550">
        <v>479827</v>
      </c>
      <c r="K386" s="475">
        <v>8584</v>
      </c>
      <c r="L386" s="290">
        <v>0</v>
      </c>
      <c r="M386" s="290">
        <v>0</v>
      </c>
      <c r="N386" s="290"/>
      <c r="O386" s="290"/>
      <c r="P386" s="290" t="e">
        <f>L386+#REF!</f>
        <v>#REF!</v>
      </c>
      <c r="Q386" s="290" t="e">
        <f>M386+#REF!</f>
        <v>#REF!</v>
      </c>
      <c r="R386" s="290">
        <v>77636</v>
      </c>
      <c r="S386" s="290">
        <v>8500</v>
      </c>
      <c r="T386" s="290" t="e">
        <f>S386-#REF!</f>
        <v>#REF!</v>
      </c>
      <c r="U386" s="290"/>
      <c r="V386" s="372" t="e">
        <f t="shared" si="202"/>
        <v>#REF!</v>
      </c>
      <c r="W386" s="290" t="e">
        <f>+T386</f>
        <v>#REF!</v>
      </c>
      <c r="X386" s="323" t="e">
        <f t="shared" si="203"/>
        <v>#REF!</v>
      </c>
      <c r="Y386" s="345"/>
      <c r="Z386" s="274"/>
    </row>
    <row r="387" spans="1:26" s="309" customFormat="1" ht="36" hidden="1" customHeight="1">
      <c r="A387" s="551" t="s">
        <v>17</v>
      </c>
      <c r="B387" s="552" t="s">
        <v>1009</v>
      </c>
      <c r="C387" s="306"/>
      <c r="D387" s="306"/>
      <c r="E387" s="306"/>
      <c r="F387" s="306"/>
      <c r="G387" s="306"/>
      <c r="H387" s="306"/>
      <c r="I387" s="308"/>
      <c r="J387" s="319">
        <v>282000</v>
      </c>
      <c r="K387" s="292">
        <v>55000</v>
      </c>
      <c r="L387" s="292"/>
      <c r="M387" s="292"/>
      <c r="N387" s="292"/>
      <c r="O387" s="292"/>
      <c r="P387" s="290" t="e">
        <f>L387+#REF!</f>
        <v>#REF!</v>
      </c>
      <c r="Q387" s="290" t="e">
        <f>M387+#REF!</f>
        <v>#REF!</v>
      </c>
      <c r="R387" s="292">
        <v>282000</v>
      </c>
      <c r="S387" s="292">
        <v>3800</v>
      </c>
      <c r="T387" s="553">
        <v>3800</v>
      </c>
      <c r="U387" s="553"/>
      <c r="V387" s="372">
        <f t="shared" si="202"/>
        <v>0</v>
      </c>
      <c r="W387" s="553"/>
      <c r="X387" s="323">
        <f t="shared" si="203"/>
        <v>0</v>
      </c>
      <c r="Y387" s="554" t="s">
        <v>519</v>
      </c>
    </row>
    <row r="388" spans="1:26" s="344" customFormat="1" ht="36" hidden="1" customHeight="1">
      <c r="A388" s="551" t="s">
        <v>120</v>
      </c>
      <c r="B388" s="552" t="s">
        <v>1010</v>
      </c>
      <c r="C388" s="306"/>
      <c r="D388" s="306"/>
      <c r="E388" s="306"/>
      <c r="F388" s="306"/>
      <c r="G388" s="306"/>
      <c r="H388" s="306"/>
      <c r="I388" s="308"/>
      <c r="J388" s="319">
        <f>J389+J390</f>
        <v>237441</v>
      </c>
      <c r="K388" s="319">
        <f t="shared" ref="K388:U388" si="217">K389+K390</f>
        <v>15489</v>
      </c>
      <c r="L388" s="319">
        <f t="shared" si="217"/>
        <v>0</v>
      </c>
      <c r="M388" s="319">
        <f t="shared" si="217"/>
        <v>0</v>
      </c>
      <c r="N388" s="319">
        <f t="shared" si="217"/>
        <v>0</v>
      </c>
      <c r="O388" s="319">
        <f t="shared" si="217"/>
        <v>0</v>
      </c>
      <c r="P388" s="319" t="e">
        <f t="shared" si="217"/>
        <v>#REF!</v>
      </c>
      <c r="Q388" s="319" t="e">
        <f t="shared" si="217"/>
        <v>#REF!</v>
      </c>
      <c r="R388" s="319">
        <f t="shared" si="217"/>
        <v>248141</v>
      </c>
      <c r="S388" s="319">
        <f t="shared" si="217"/>
        <v>16509</v>
      </c>
      <c r="T388" s="319" t="e">
        <f t="shared" si="217"/>
        <v>#REF!</v>
      </c>
      <c r="U388" s="319">
        <f t="shared" si="217"/>
        <v>1383</v>
      </c>
      <c r="V388" s="372" t="e">
        <f t="shared" si="202"/>
        <v>#REF!</v>
      </c>
      <c r="W388" s="319" t="e">
        <f t="shared" ref="W388" si="218">W389+W390</f>
        <v>#REF!</v>
      </c>
      <c r="X388" s="323" t="e">
        <f t="shared" si="203"/>
        <v>#REF!</v>
      </c>
      <c r="Y388" s="554"/>
      <c r="Z388" s="309"/>
    </row>
    <row r="389" spans="1:26" ht="45.75" hidden="1" customHeight="1">
      <c r="A389" s="555">
        <v>1</v>
      </c>
      <c r="B389" s="556" t="s">
        <v>1011</v>
      </c>
      <c r="C389" s="329"/>
      <c r="D389" s="329"/>
      <c r="E389" s="329"/>
      <c r="F389" s="329"/>
      <c r="G389" s="329"/>
      <c r="H389" s="329"/>
      <c r="I389" s="330"/>
      <c r="J389" s="349">
        <v>237441</v>
      </c>
      <c r="K389" s="331">
        <v>15489</v>
      </c>
      <c r="L389" s="331"/>
      <c r="M389" s="331"/>
      <c r="N389" s="331"/>
      <c r="O389" s="331"/>
      <c r="P389" s="331" t="e">
        <f>L389+#REF!</f>
        <v>#REF!</v>
      </c>
      <c r="Q389" s="331" t="e">
        <f>M389+#REF!</f>
        <v>#REF!</v>
      </c>
      <c r="R389" s="331">
        <v>237441</v>
      </c>
      <c r="S389" s="331">
        <v>15489</v>
      </c>
      <c r="T389" s="290" t="e">
        <f>S389-#REF!</f>
        <v>#REF!</v>
      </c>
      <c r="U389" s="557">
        <v>679</v>
      </c>
      <c r="V389" s="372" t="e">
        <f t="shared" si="202"/>
        <v>#REF!</v>
      </c>
      <c r="W389" s="557" t="e">
        <f>+T389</f>
        <v>#REF!</v>
      </c>
      <c r="X389" s="323" t="e">
        <f t="shared" si="203"/>
        <v>#REF!</v>
      </c>
      <c r="Y389" s="558"/>
    </row>
    <row r="390" spans="1:26" s="309" customFormat="1" ht="45.75" hidden="1" customHeight="1">
      <c r="A390" s="555">
        <v>2</v>
      </c>
      <c r="B390" s="556" t="s">
        <v>1012</v>
      </c>
      <c r="C390" s="306"/>
      <c r="D390" s="306"/>
      <c r="E390" s="306"/>
      <c r="F390" s="306"/>
      <c r="G390" s="306"/>
      <c r="H390" s="306"/>
      <c r="I390" s="308"/>
      <c r="J390" s="319"/>
      <c r="K390" s="292"/>
      <c r="L390" s="292"/>
      <c r="M390" s="292"/>
      <c r="N390" s="292"/>
      <c r="O390" s="292"/>
      <c r="P390" s="290"/>
      <c r="Q390" s="290"/>
      <c r="R390" s="331">
        <v>10700</v>
      </c>
      <c r="S390" s="331">
        <v>1020</v>
      </c>
      <c r="T390" s="290">
        <v>1020</v>
      </c>
      <c r="U390" s="557">
        <v>704</v>
      </c>
      <c r="V390" s="372">
        <f t="shared" si="202"/>
        <v>69.019607843137251</v>
      </c>
      <c r="W390" s="557">
        <f>+T390</f>
        <v>1020</v>
      </c>
      <c r="X390" s="323">
        <f t="shared" si="203"/>
        <v>100</v>
      </c>
      <c r="Y390" s="554"/>
    </row>
    <row r="391" spans="1:26" s="344" customFormat="1" ht="78" hidden="1" customHeight="1">
      <c r="A391" s="551" t="s">
        <v>122</v>
      </c>
      <c r="B391" s="559" t="s">
        <v>1013</v>
      </c>
      <c r="C391" s="306"/>
      <c r="D391" s="306"/>
      <c r="E391" s="306"/>
      <c r="F391" s="306"/>
      <c r="G391" s="306"/>
      <c r="H391" s="306"/>
      <c r="I391" s="308"/>
      <c r="J391" s="319"/>
      <c r="K391" s="292"/>
      <c r="L391" s="292"/>
      <c r="M391" s="292"/>
      <c r="N391" s="292"/>
      <c r="O391" s="292"/>
      <c r="P391" s="292"/>
      <c r="Q391" s="292"/>
      <c r="R391" s="292">
        <f>S391</f>
        <v>20000</v>
      </c>
      <c r="S391" s="292">
        <v>20000</v>
      </c>
      <c r="T391" s="292">
        <f>+T392+T393</f>
        <v>17000</v>
      </c>
      <c r="U391" s="292">
        <f t="shared" ref="U391" si="219">+U392+U393</f>
        <v>0</v>
      </c>
      <c r="V391" s="372">
        <f t="shared" si="202"/>
        <v>0</v>
      </c>
      <c r="W391" s="292">
        <f t="shared" ref="W391" si="220">+W392+W393</f>
        <v>17000</v>
      </c>
      <c r="X391" s="323">
        <f t="shared" si="203"/>
        <v>100</v>
      </c>
      <c r="Y391" s="554"/>
      <c r="Z391" s="309"/>
    </row>
    <row r="392" spans="1:26" s="344" customFormat="1" ht="44.45" hidden="1" customHeight="1">
      <c r="A392" s="551"/>
      <c r="B392" s="560" t="s">
        <v>1014</v>
      </c>
      <c r="C392" s="306"/>
      <c r="D392" s="306"/>
      <c r="E392" s="306"/>
      <c r="F392" s="306"/>
      <c r="G392" s="306"/>
      <c r="H392" s="306"/>
      <c r="I392" s="561" t="s">
        <v>1015</v>
      </c>
      <c r="J392" s="431">
        <v>191091.928548</v>
      </c>
      <c r="K392" s="431">
        <v>191091.928548</v>
      </c>
      <c r="L392" s="292"/>
      <c r="M392" s="292"/>
      <c r="N392" s="292"/>
      <c r="O392" s="292"/>
      <c r="P392" s="292"/>
      <c r="Q392" s="292"/>
      <c r="R392" s="292"/>
      <c r="S392" s="290"/>
      <c r="T392" s="290">
        <v>11466</v>
      </c>
      <c r="U392" s="557"/>
      <c r="V392" s="372">
        <f t="shared" si="202"/>
        <v>0</v>
      </c>
      <c r="W392" s="557">
        <f>+T392</f>
        <v>11466</v>
      </c>
      <c r="X392" s="323">
        <f t="shared" si="203"/>
        <v>100</v>
      </c>
      <c r="Y392" s="554"/>
      <c r="Z392" s="309"/>
    </row>
    <row r="393" spans="1:26" s="344" customFormat="1" ht="48.2" hidden="1" customHeight="1">
      <c r="A393" s="551"/>
      <c r="B393" s="562" t="s">
        <v>299</v>
      </c>
      <c r="C393" s="306"/>
      <c r="D393" s="306"/>
      <c r="E393" s="306"/>
      <c r="F393" s="306"/>
      <c r="G393" s="306"/>
      <c r="H393" s="306"/>
      <c r="I393" s="417" t="s">
        <v>952</v>
      </c>
      <c r="J393" s="418">
        <v>841000</v>
      </c>
      <c r="K393" s="418">
        <v>126150</v>
      </c>
      <c r="L393" s="292"/>
      <c r="M393" s="292"/>
      <c r="N393" s="292"/>
      <c r="O393" s="292"/>
      <c r="P393" s="292"/>
      <c r="Q393" s="292"/>
      <c r="R393" s="292"/>
      <c r="S393" s="290"/>
      <c r="T393" s="290">
        <v>5534</v>
      </c>
      <c r="U393" s="557"/>
      <c r="V393" s="372">
        <f t="shared" si="202"/>
        <v>0</v>
      </c>
      <c r="W393" s="557">
        <f>+T393</f>
        <v>5534</v>
      </c>
      <c r="X393" s="323">
        <f t="shared" si="203"/>
        <v>100</v>
      </c>
      <c r="Y393" s="554"/>
      <c r="Z393" s="309"/>
    </row>
    <row r="394" spans="1:26" s="309" customFormat="1" ht="40.700000000000003" hidden="1" customHeight="1">
      <c r="A394" s="563" t="s">
        <v>1016</v>
      </c>
      <c r="B394" s="564" t="s">
        <v>1017</v>
      </c>
      <c r="C394" s="306"/>
      <c r="D394" s="306"/>
      <c r="E394" s="306"/>
      <c r="F394" s="306"/>
      <c r="G394" s="306"/>
      <c r="H394" s="306"/>
      <c r="I394" s="308"/>
      <c r="J394" s="292">
        <f>J395+J396</f>
        <v>253355.8</v>
      </c>
      <c r="K394" s="292">
        <f t="shared" ref="K394:S394" si="221">K395+K396</f>
        <v>40904.6</v>
      </c>
      <c r="L394" s="292">
        <f t="shared" si="221"/>
        <v>28363.69</v>
      </c>
      <c r="M394" s="292">
        <f t="shared" si="221"/>
        <v>4263</v>
      </c>
      <c r="N394" s="292">
        <f t="shared" si="221"/>
        <v>0</v>
      </c>
      <c r="O394" s="292">
        <f t="shared" si="221"/>
        <v>0</v>
      </c>
      <c r="P394" s="292" t="e">
        <f t="shared" si="221"/>
        <v>#REF!</v>
      </c>
      <c r="Q394" s="292" t="e">
        <f t="shared" si="221"/>
        <v>#REF!</v>
      </c>
      <c r="R394" s="292">
        <f t="shared" si="221"/>
        <v>172092.79999999999</v>
      </c>
      <c r="S394" s="292">
        <f t="shared" si="221"/>
        <v>16737</v>
      </c>
      <c r="T394" s="292" t="e">
        <f>T395+T396</f>
        <v>#REF!</v>
      </c>
      <c r="U394" s="292">
        <f t="shared" ref="U394" si="222">U395+U396</f>
        <v>2000</v>
      </c>
      <c r="V394" s="323" t="e">
        <f t="shared" si="202"/>
        <v>#REF!</v>
      </c>
      <c r="W394" s="292" t="e">
        <f t="shared" ref="W394" si="223">W395+W396</f>
        <v>#REF!</v>
      </c>
      <c r="X394" s="323" t="e">
        <f t="shared" si="203"/>
        <v>#REF!</v>
      </c>
      <c r="Y394" s="537"/>
    </row>
    <row r="395" spans="1:26" s="344" customFormat="1" ht="36.75" hidden="1" customHeight="1">
      <c r="A395" s="537" t="s">
        <v>12</v>
      </c>
      <c r="B395" s="565" t="s">
        <v>1018</v>
      </c>
      <c r="C395" s="306"/>
      <c r="D395" s="306"/>
      <c r="E395" s="306"/>
      <c r="F395" s="306"/>
      <c r="G395" s="306"/>
      <c r="H395" s="306"/>
      <c r="I395" s="308" t="s">
        <v>1019</v>
      </c>
      <c r="J395" s="292">
        <v>86000</v>
      </c>
      <c r="K395" s="292">
        <v>4737</v>
      </c>
      <c r="L395" s="292">
        <v>28363.69</v>
      </c>
      <c r="M395" s="292">
        <v>4263</v>
      </c>
      <c r="N395" s="292"/>
      <c r="O395" s="292"/>
      <c r="P395" s="292" t="e">
        <f>L395+#REF!</f>
        <v>#REF!</v>
      </c>
      <c r="Q395" s="292" t="e">
        <f>M395+#REF!</f>
        <v>#REF!</v>
      </c>
      <c r="R395" s="292">
        <v>4737</v>
      </c>
      <c r="S395" s="292">
        <v>4737</v>
      </c>
      <c r="T395" s="292" t="e">
        <f>S395-#REF!</f>
        <v>#REF!</v>
      </c>
      <c r="U395" s="292"/>
      <c r="V395" s="372" t="e">
        <f t="shared" si="202"/>
        <v>#REF!</v>
      </c>
      <c r="W395" s="292"/>
      <c r="X395" s="323" t="e">
        <f t="shared" si="203"/>
        <v>#REF!</v>
      </c>
      <c r="Y395" s="554" t="s">
        <v>519</v>
      </c>
      <c r="Z395" s="309"/>
    </row>
    <row r="396" spans="1:26" s="309" customFormat="1" ht="54.75" hidden="1" customHeight="1">
      <c r="A396" s="410" t="s">
        <v>17</v>
      </c>
      <c r="B396" s="559" t="s">
        <v>1014</v>
      </c>
      <c r="C396" s="306"/>
      <c r="D396" s="306"/>
      <c r="E396" s="306"/>
      <c r="F396" s="306"/>
      <c r="G396" s="306"/>
      <c r="H396" s="306"/>
      <c r="I396" s="330" t="s">
        <v>1020</v>
      </c>
      <c r="J396" s="292">
        <f>J398</f>
        <v>167355.79999999999</v>
      </c>
      <c r="K396" s="292">
        <f t="shared" ref="K396:U396" si="224">K398</f>
        <v>36167.599999999999</v>
      </c>
      <c r="L396" s="292">
        <f t="shared" si="224"/>
        <v>0</v>
      </c>
      <c r="M396" s="292">
        <f t="shared" si="224"/>
        <v>0</v>
      </c>
      <c r="N396" s="292">
        <f t="shared" si="224"/>
        <v>0</v>
      </c>
      <c r="O396" s="292">
        <f t="shared" si="224"/>
        <v>0</v>
      </c>
      <c r="P396" s="292">
        <f t="shared" si="224"/>
        <v>0</v>
      </c>
      <c r="Q396" s="292">
        <f t="shared" si="224"/>
        <v>0</v>
      </c>
      <c r="R396" s="292">
        <f t="shared" si="224"/>
        <v>167355.79999999999</v>
      </c>
      <c r="S396" s="292">
        <f t="shared" si="224"/>
        <v>12000</v>
      </c>
      <c r="T396" s="292" t="e">
        <f t="shared" si="224"/>
        <v>#REF!</v>
      </c>
      <c r="U396" s="292">
        <f t="shared" si="224"/>
        <v>2000</v>
      </c>
      <c r="V396" s="372" t="e">
        <f t="shared" si="202"/>
        <v>#REF!</v>
      </c>
      <c r="W396" s="292" t="e">
        <f t="shared" ref="W396" si="225">W398</f>
        <v>#REF!</v>
      </c>
      <c r="X396" s="323" t="e">
        <f t="shared" si="203"/>
        <v>#REF!</v>
      </c>
      <c r="Y396" s="537"/>
    </row>
    <row r="397" spans="1:26" s="369" customFormat="1" ht="57.2" hidden="1" customHeight="1">
      <c r="A397" s="407">
        <v>1</v>
      </c>
      <c r="B397" s="566" t="s">
        <v>1021</v>
      </c>
      <c r="C397" s="270" t="s">
        <v>557</v>
      </c>
      <c r="D397" s="270"/>
      <c r="E397" s="270"/>
      <c r="F397" s="270"/>
      <c r="G397" s="270"/>
      <c r="H397" s="270"/>
      <c r="I397" s="340" t="s">
        <v>1022</v>
      </c>
      <c r="J397" s="290">
        <v>7344.1483879999996</v>
      </c>
      <c r="K397" s="290">
        <v>1365.4723489999999</v>
      </c>
      <c r="L397" s="290"/>
      <c r="M397" s="290"/>
      <c r="N397" s="290"/>
      <c r="O397" s="290"/>
      <c r="P397" s="290" t="e">
        <f>L397+#REF!</f>
        <v>#REF!</v>
      </c>
      <c r="Q397" s="290" t="e">
        <f>M397+#REF!</f>
        <v>#REF!</v>
      </c>
      <c r="R397" s="290">
        <v>7344.1483879999996</v>
      </c>
      <c r="S397" s="290">
        <v>1365.4723489999999</v>
      </c>
      <c r="T397" s="290"/>
      <c r="U397" s="290"/>
      <c r="V397" s="372" t="e">
        <f t="shared" si="202"/>
        <v>#DIV/0!</v>
      </c>
      <c r="W397" s="290"/>
      <c r="X397" s="323" t="e">
        <f t="shared" si="203"/>
        <v>#DIV/0!</v>
      </c>
      <c r="Y397" s="345"/>
      <c r="Z397" s="274"/>
    </row>
    <row r="398" spans="1:26" s="369" customFormat="1" ht="45.75" hidden="1" customHeight="1">
      <c r="A398" s="407">
        <v>1</v>
      </c>
      <c r="B398" s="566" t="s">
        <v>1023</v>
      </c>
      <c r="C398" s="270"/>
      <c r="D398" s="270"/>
      <c r="E398" s="270" t="s">
        <v>1024</v>
      </c>
      <c r="F398" s="270"/>
      <c r="G398" s="270"/>
      <c r="H398" s="270" t="s">
        <v>397</v>
      </c>
      <c r="I398" s="340" t="s">
        <v>1025</v>
      </c>
      <c r="J398" s="290">
        <v>167355.79999999999</v>
      </c>
      <c r="K398" s="290">
        <v>36167.599999999999</v>
      </c>
      <c r="L398" s="290"/>
      <c r="M398" s="290"/>
      <c r="N398" s="290"/>
      <c r="O398" s="290"/>
      <c r="P398" s="290"/>
      <c r="Q398" s="290"/>
      <c r="R398" s="290">
        <f>J398</f>
        <v>167355.79999999999</v>
      </c>
      <c r="S398" s="290">
        <v>12000</v>
      </c>
      <c r="T398" s="290" t="e">
        <f>S398-#REF!</f>
        <v>#REF!</v>
      </c>
      <c r="U398" s="290">
        <v>2000</v>
      </c>
      <c r="V398" s="372" t="e">
        <f t="shared" si="202"/>
        <v>#REF!</v>
      </c>
      <c r="W398" s="290" t="e">
        <f>+T398</f>
        <v>#REF!</v>
      </c>
      <c r="X398" s="323" t="e">
        <f t="shared" si="203"/>
        <v>#REF!</v>
      </c>
      <c r="Y398" s="345"/>
      <c r="Z398" s="274"/>
    </row>
    <row r="399" spans="1:26" s="344" customFormat="1" ht="39.75" hidden="1" customHeight="1">
      <c r="A399" s="317" t="s">
        <v>143</v>
      </c>
      <c r="B399" s="320" t="s">
        <v>492</v>
      </c>
      <c r="C399" s="306"/>
      <c r="D399" s="306"/>
      <c r="E399" s="306"/>
      <c r="F399" s="306"/>
      <c r="G399" s="306"/>
      <c r="H399" s="306"/>
      <c r="I399" s="308"/>
      <c r="J399" s="319">
        <f>+J400+J413+J415+J416</f>
        <v>1310429.8</v>
      </c>
      <c r="K399" s="319">
        <f t="shared" ref="K399:U399" si="226">+K400+K413+K415+K416</f>
        <v>314838</v>
      </c>
      <c r="L399" s="319">
        <f t="shared" si="226"/>
        <v>217569</v>
      </c>
      <c r="M399" s="319">
        <f t="shared" si="226"/>
        <v>0</v>
      </c>
      <c r="N399" s="319">
        <f t="shared" si="226"/>
        <v>0</v>
      </c>
      <c r="O399" s="319">
        <f t="shared" si="226"/>
        <v>0</v>
      </c>
      <c r="P399" s="319" t="e">
        <f t="shared" si="226"/>
        <v>#REF!</v>
      </c>
      <c r="Q399" s="319" t="e">
        <f t="shared" si="226"/>
        <v>#REF!</v>
      </c>
      <c r="R399" s="319">
        <f t="shared" si="226"/>
        <v>213000</v>
      </c>
      <c r="S399" s="319">
        <f t="shared" si="226"/>
        <v>213000</v>
      </c>
      <c r="T399" s="319">
        <f t="shared" si="226"/>
        <v>66750</v>
      </c>
      <c r="U399" s="319">
        <f t="shared" si="226"/>
        <v>24643</v>
      </c>
      <c r="V399" s="323">
        <f t="shared" si="202"/>
        <v>36.918352059925091</v>
      </c>
      <c r="W399" s="319">
        <f t="shared" ref="W399" si="227">+W400+W413+W415+W416</f>
        <v>66750</v>
      </c>
      <c r="X399" s="323">
        <f t="shared" si="203"/>
        <v>100</v>
      </c>
      <c r="Y399" s="567"/>
      <c r="Z399" s="309"/>
    </row>
    <row r="400" spans="1:26" s="369" customFormat="1" ht="74.099999999999994" hidden="1" customHeight="1">
      <c r="A400" s="412">
        <v>1</v>
      </c>
      <c r="B400" s="455" t="s">
        <v>701</v>
      </c>
      <c r="C400" s="453" t="s">
        <v>687</v>
      </c>
      <c r="D400" s="453"/>
      <c r="E400" s="453" t="s">
        <v>680</v>
      </c>
      <c r="F400" s="453"/>
      <c r="G400" s="270" t="s">
        <v>702</v>
      </c>
      <c r="H400" s="270" t="s">
        <v>703</v>
      </c>
      <c r="I400" s="340" t="s">
        <v>704</v>
      </c>
      <c r="J400" s="290">
        <v>355300</v>
      </c>
      <c r="K400" s="290">
        <v>60000</v>
      </c>
      <c r="L400" s="290">
        <v>217569</v>
      </c>
      <c r="M400" s="290"/>
      <c r="N400" s="290"/>
      <c r="O400" s="290"/>
      <c r="P400" s="290" t="e">
        <f>L400+#REF!</f>
        <v>#REF!</v>
      </c>
      <c r="Q400" s="290" t="e">
        <f>M400+#REF!</f>
        <v>#REF!</v>
      </c>
      <c r="R400" s="290">
        <v>60000</v>
      </c>
      <c r="S400" s="290">
        <v>60000</v>
      </c>
      <c r="T400" s="290">
        <v>20000</v>
      </c>
      <c r="U400" s="290"/>
      <c r="V400" s="372">
        <f t="shared" si="202"/>
        <v>0</v>
      </c>
      <c r="W400" s="290">
        <f t="shared" ref="W400:W416" si="228">+T400</f>
        <v>20000</v>
      </c>
      <c r="X400" s="323">
        <f t="shared" si="203"/>
        <v>100</v>
      </c>
      <c r="Y400" s="374" t="s">
        <v>1026</v>
      </c>
      <c r="Z400" s="274"/>
    </row>
    <row r="401" spans="1:26" ht="14.1" hidden="1" customHeight="1">
      <c r="A401" s="374"/>
      <c r="B401" s="376"/>
      <c r="C401" s="365"/>
      <c r="D401" s="365"/>
      <c r="E401" s="365"/>
      <c r="F401" s="365"/>
      <c r="G401" s="523"/>
      <c r="H401" s="270"/>
      <c r="I401" s="340"/>
      <c r="J401" s="290"/>
      <c r="K401" s="290"/>
      <c r="L401" s="290"/>
      <c r="M401" s="290"/>
      <c r="N401" s="290"/>
      <c r="O401" s="290"/>
      <c r="P401" s="290"/>
      <c r="Q401" s="290"/>
      <c r="R401" s="290"/>
      <c r="S401" s="290"/>
      <c r="T401" s="290"/>
      <c r="U401" s="290"/>
      <c r="V401" s="372" t="e">
        <f t="shared" si="202"/>
        <v>#DIV/0!</v>
      </c>
      <c r="W401" s="290">
        <f t="shared" si="228"/>
        <v>0</v>
      </c>
      <c r="X401" s="323" t="e">
        <f t="shared" si="203"/>
        <v>#DIV/0!</v>
      </c>
      <c r="Y401" s="270"/>
    </row>
    <row r="402" spans="1:26" s="309" customFormat="1" ht="28.15" hidden="1" customHeight="1">
      <c r="A402" s="317" t="s">
        <v>145</v>
      </c>
      <c r="B402" s="318" t="s">
        <v>1027</v>
      </c>
      <c r="C402" s="306"/>
      <c r="D402" s="306"/>
      <c r="E402" s="306"/>
      <c r="F402" s="306"/>
      <c r="G402" s="306">
        <v>0</v>
      </c>
      <c r="H402" s="306"/>
      <c r="I402" s="308"/>
      <c r="J402" s="319"/>
      <c r="K402" s="319"/>
      <c r="L402" s="319"/>
      <c r="M402" s="319"/>
      <c r="N402" s="319"/>
      <c r="O402" s="319"/>
      <c r="P402" s="290" t="e">
        <f>L402+#REF!</f>
        <v>#REF!</v>
      </c>
      <c r="Q402" s="290" t="e">
        <f>M402+#REF!</f>
        <v>#REF!</v>
      </c>
      <c r="R402" s="319">
        <v>363408</v>
      </c>
      <c r="S402" s="319">
        <v>363408</v>
      </c>
      <c r="T402" s="319"/>
      <c r="U402" s="319"/>
      <c r="V402" s="372" t="e">
        <f t="shared" si="202"/>
        <v>#DIV/0!</v>
      </c>
      <c r="W402" s="290">
        <f t="shared" si="228"/>
        <v>0</v>
      </c>
      <c r="X402" s="323" t="e">
        <f t="shared" si="203"/>
        <v>#DIV/0!</v>
      </c>
      <c r="Y402" s="430"/>
    </row>
    <row r="403" spans="1:26" s="309" customFormat="1" ht="14.1" hidden="1" customHeight="1">
      <c r="A403" s="345">
        <v>1</v>
      </c>
      <c r="B403" s="346" t="s">
        <v>1028</v>
      </c>
      <c r="C403" s="306"/>
      <c r="D403" s="306"/>
      <c r="E403" s="306"/>
      <c r="F403" s="306"/>
      <c r="G403" s="306"/>
      <c r="H403" s="306"/>
      <c r="I403" s="308"/>
      <c r="J403" s="319"/>
      <c r="K403" s="319"/>
      <c r="L403" s="319"/>
      <c r="M403" s="319"/>
      <c r="N403" s="319"/>
      <c r="O403" s="319"/>
      <c r="P403" s="290" t="e">
        <f>L403+#REF!</f>
        <v>#REF!</v>
      </c>
      <c r="Q403" s="290" t="e">
        <f>M403+#REF!</f>
        <v>#REF!</v>
      </c>
      <c r="R403" s="292"/>
      <c r="S403" s="292"/>
      <c r="T403" s="319"/>
      <c r="U403" s="319"/>
      <c r="V403" s="372" t="e">
        <f t="shared" si="202"/>
        <v>#DIV/0!</v>
      </c>
      <c r="W403" s="290">
        <f t="shared" si="228"/>
        <v>0</v>
      </c>
      <c r="X403" s="323" t="e">
        <f t="shared" si="203"/>
        <v>#DIV/0!</v>
      </c>
      <c r="Y403" s="458"/>
    </row>
    <row r="404" spans="1:26" s="309" customFormat="1" ht="14.1" hidden="1" customHeight="1">
      <c r="A404" s="345">
        <v>2</v>
      </c>
      <c r="B404" s="346" t="s">
        <v>1029</v>
      </c>
      <c r="C404" s="306"/>
      <c r="D404" s="306"/>
      <c r="E404" s="306"/>
      <c r="F404" s="306"/>
      <c r="G404" s="306"/>
      <c r="H404" s="306"/>
      <c r="I404" s="308"/>
      <c r="J404" s="319"/>
      <c r="K404" s="319"/>
      <c r="L404" s="319"/>
      <c r="M404" s="319"/>
      <c r="N404" s="319"/>
      <c r="O404" s="319"/>
      <c r="P404" s="290" t="e">
        <f>L404+#REF!</f>
        <v>#REF!</v>
      </c>
      <c r="Q404" s="290" t="e">
        <f>M404+#REF!</f>
        <v>#REF!</v>
      </c>
      <c r="R404" s="292"/>
      <c r="S404" s="292"/>
      <c r="T404" s="319"/>
      <c r="U404" s="319"/>
      <c r="V404" s="372" t="e">
        <f t="shared" si="202"/>
        <v>#DIV/0!</v>
      </c>
      <c r="W404" s="290">
        <f t="shared" si="228"/>
        <v>0</v>
      </c>
      <c r="X404" s="323" t="e">
        <f t="shared" si="203"/>
        <v>#DIV/0!</v>
      </c>
      <c r="Y404" s="458"/>
    </row>
    <row r="405" spans="1:26" s="309" customFormat="1" ht="14.1" hidden="1" customHeight="1">
      <c r="A405" s="345">
        <v>3</v>
      </c>
      <c r="B405" s="346" t="s">
        <v>1030</v>
      </c>
      <c r="C405" s="306"/>
      <c r="D405" s="306"/>
      <c r="E405" s="306"/>
      <c r="F405" s="306"/>
      <c r="G405" s="306"/>
      <c r="H405" s="306"/>
      <c r="I405" s="308"/>
      <c r="J405" s="319"/>
      <c r="K405" s="319"/>
      <c r="L405" s="319"/>
      <c r="M405" s="319"/>
      <c r="N405" s="319"/>
      <c r="O405" s="319"/>
      <c r="P405" s="290" t="e">
        <f>L405+#REF!</f>
        <v>#REF!</v>
      </c>
      <c r="Q405" s="290" t="e">
        <f>M405+#REF!</f>
        <v>#REF!</v>
      </c>
      <c r="R405" s="292"/>
      <c r="S405" s="292"/>
      <c r="T405" s="319"/>
      <c r="U405" s="319"/>
      <c r="V405" s="372" t="e">
        <f t="shared" si="202"/>
        <v>#DIV/0!</v>
      </c>
      <c r="W405" s="290">
        <f t="shared" si="228"/>
        <v>0</v>
      </c>
      <c r="X405" s="323" t="e">
        <f t="shared" si="203"/>
        <v>#DIV/0!</v>
      </c>
      <c r="Y405" s="270"/>
    </row>
    <row r="406" spans="1:26" s="309" customFormat="1" ht="14.1" hidden="1" customHeight="1">
      <c r="A406" s="345">
        <v>4</v>
      </c>
      <c r="B406" s="346" t="s">
        <v>498</v>
      </c>
      <c r="C406" s="306"/>
      <c r="D406" s="306"/>
      <c r="E406" s="306"/>
      <c r="F406" s="306"/>
      <c r="G406" s="306"/>
      <c r="H406" s="306"/>
      <c r="I406" s="308"/>
      <c r="J406" s="319"/>
      <c r="K406" s="319"/>
      <c r="L406" s="319"/>
      <c r="M406" s="319"/>
      <c r="N406" s="319"/>
      <c r="O406" s="319"/>
      <c r="P406" s="290" t="e">
        <f>L406+#REF!</f>
        <v>#REF!</v>
      </c>
      <c r="Q406" s="290" t="e">
        <f>M406+#REF!</f>
        <v>#REF!</v>
      </c>
      <c r="R406" s="292"/>
      <c r="S406" s="292"/>
      <c r="T406" s="319"/>
      <c r="U406" s="319"/>
      <c r="V406" s="372" t="e">
        <f t="shared" si="202"/>
        <v>#DIV/0!</v>
      </c>
      <c r="W406" s="290">
        <f t="shared" si="228"/>
        <v>0</v>
      </c>
      <c r="X406" s="323" t="e">
        <f t="shared" si="203"/>
        <v>#DIV/0!</v>
      </c>
      <c r="Y406" s="270"/>
    </row>
    <row r="407" spans="1:26" s="309" customFormat="1" ht="28.15" hidden="1" customHeight="1">
      <c r="A407" s="345">
        <v>5</v>
      </c>
      <c r="B407" s="346" t="s">
        <v>1031</v>
      </c>
      <c r="C407" s="306"/>
      <c r="D407" s="306"/>
      <c r="E407" s="306"/>
      <c r="F407" s="306"/>
      <c r="G407" s="306"/>
      <c r="H407" s="306"/>
      <c r="I407" s="308"/>
      <c r="J407" s="319"/>
      <c r="K407" s="319"/>
      <c r="L407" s="319"/>
      <c r="M407" s="319"/>
      <c r="N407" s="319"/>
      <c r="O407" s="319"/>
      <c r="P407" s="290" t="e">
        <f>L407+#REF!</f>
        <v>#REF!</v>
      </c>
      <c r="Q407" s="290" t="e">
        <f>M407+#REF!</f>
        <v>#REF!</v>
      </c>
      <c r="R407" s="292"/>
      <c r="S407" s="292"/>
      <c r="T407" s="319"/>
      <c r="U407" s="319"/>
      <c r="V407" s="372" t="e">
        <f t="shared" si="202"/>
        <v>#DIV/0!</v>
      </c>
      <c r="W407" s="290">
        <f t="shared" si="228"/>
        <v>0</v>
      </c>
      <c r="X407" s="323" t="e">
        <f t="shared" si="203"/>
        <v>#DIV/0!</v>
      </c>
      <c r="Y407" s="270"/>
    </row>
    <row r="408" spans="1:26" s="309" customFormat="1" ht="28.15" hidden="1" customHeight="1">
      <c r="A408" s="345">
        <v>6</v>
      </c>
      <c r="B408" s="451" t="s">
        <v>1032</v>
      </c>
      <c r="C408" s="306"/>
      <c r="D408" s="306"/>
      <c r="E408" s="306"/>
      <c r="F408" s="306"/>
      <c r="G408" s="306"/>
      <c r="H408" s="306"/>
      <c r="I408" s="308"/>
      <c r="J408" s="319"/>
      <c r="K408" s="319"/>
      <c r="L408" s="319"/>
      <c r="M408" s="319"/>
      <c r="N408" s="319"/>
      <c r="O408" s="319"/>
      <c r="P408" s="290" t="e">
        <f>L408+#REF!</f>
        <v>#REF!</v>
      </c>
      <c r="Q408" s="290" t="e">
        <f>M408+#REF!</f>
        <v>#REF!</v>
      </c>
      <c r="R408" s="292"/>
      <c r="S408" s="292"/>
      <c r="T408" s="319"/>
      <c r="U408" s="319"/>
      <c r="V408" s="372" t="e">
        <f t="shared" si="202"/>
        <v>#DIV/0!</v>
      </c>
      <c r="W408" s="290">
        <f t="shared" si="228"/>
        <v>0</v>
      </c>
      <c r="X408" s="323" t="e">
        <f t="shared" si="203"/>
        <v>#DIV/0!</v>
      </c>
      <c r="Y408" s="270"/>
    </row>
    <row r="409" spans="1:26" s="309" customFormat="1" ht="42" hidden="1" customHeight="1">
      <c r="A409" s="345">
        <v>7</v>
      </c>
      <c r="B409" s="443" t="s">
        <v>1033</v>
      </c>
      <c r="C409" s="306"/>
      <c r="D409" s="306"/>
      <c r="E409" s="306"/>
      <c r="F409" s="306"/>
      <c r="G409" s="306"/>
      <c r="H409" s="306"/>
      <c r="I409" s="308"/>
      <c r="J409" s="319"/>
      <c r="K409" s="319"/>
      <c r="L409" s="319"/>
      <c r="M409" s="319"/>
      <c r="N409" s="319"/>
      <c r="O409" s="319"/>
      <c r="P409" s="290" t="e">
        <f>L409+#REF!</f>
        <v>#REF!</v>
      </c>
      <c r="Q409" s="290" t="e">
        <f>M409+#REF!</f>
        <v>#REF!</v>
      </c>
      <c r="R409" s="292"/>
      <c r="S409" s="292"/>
      <c r="T409" s="319"/>
      <c r="U409" s="319"/>
      <c r="V409" s="372" t="e">
        <f t="shared" si="202"/>
        <v>#DIV/0!</v>
      </c>
      <c r="W409" s="290">
        <f t="shared" si="228"/>
        <v>0</v>
      </c>
      <c r="X409" s="323" t="e">
        <f t="shared" si="203"/>
        <v>#DIV/0!</v>
      </c>
      <c r="Y409" s="368"/>
    </row>
    <row r="410" spans="1:26" s="309" customFormat="1" ht="14.1" hidden="1" customHeight="1">
      <c r="A410" s="317"/>
      <c r="B410" s="318"/>
      <c r="C410" s="306"/>
      <c r="D410" s="306"/>
      <c r="E410" s="306"/>
      <c r="F410" s="306"/>
      <c r="G410" s="306"/>
      <c r="H410" s="306"/>
      <c r="I410" s="308"/>
      <c r="J410" s="319"/>
      <c r="K410" s="319"/>
      <c r="L410" s="319"/>
      <c r="M410" s="319"/>
      <c r="N410" s="319"/>
      <c r="O410" s="319"/>
      <c r="P410" s="290" t="e">
        <f>L410+#REF!</f>
        <v>#REF!</v>
      </c>
      <c r="Q410" s="290" t="e">
        <f>M410+#REF!</f>
        <v>#REF!</v>
      </c>
      <c r="R410" s="292"/>
      <c r="S410" s="292"/>
      <c r="T410" s="319"/>
      <c r="U410" s="319"/>
      <c r="V410" s="372" t="e">
        <f t="shared" si="202"/>
        <v>#DIV/0!</v>
      </c>
      <c r="W410" s="290">
        <f t="shared" si="228"/>
        <v>0</v>
      </c>
      <c r="X410" s="323" t="e">
        <f t="shared" si="203"/>
        <v>#DIV/0!</v>
      </c>
      <c r="Y410" s="270"/>
    </row>
    <row r="411" spans="1:26" s="309" customFormat="1" ht="14.1" hidden="1" customHeight="1">
      <c r="A411" s="317"/>
      <c r="B411" s="320"/>
      <c r="C411" s="306">
        <v>0</v>
      </c>
      <c r="D411" s="306"/>
      <c r="E411" s="306"/>
      <c r="F411" s="306"/>
      <c r="G411" s="306"/>
      <c r="H411" s="306"/>
      <c r="I411" s="308"/>
      <c r="J411" s="319"/>
      <c r="K411" s="319"/>
      <c r="L411" s="319"/>
      <c r="M411" s="319"/>
      <c r="N411" s="319"/>
      <c r="O411" s="319"/>
      <c r="P411" s="290" t="e">
        <f>L411+#REF!</f>
        <v>#REF!</v>
      </c>
      <c r="Q411" s="290" t="e">
        <f>M411+#REF!</f>
        <v>#REF!</v>
      </c>
      <c r="R411" s="292"/>
      <c r="S411" s="292"/>
      <c r="T411" s="319"/>
      <c r="U411" s="319"/>
      <c r="V411" s="372" t="e">
        <f t="shared" si="202"/>
        <v>#DIV/0!</v>
      </c>
      <c r="W411" s="290">
        <f t="shared" si="228"/>
        <v>0</v>
      </c>
      <c r="X411" s="323" t="e">
        <f t="shared" si="203"/>
        <v>#DIV/0!</v>
      </c>
      <c r="Y411" s="269"/>
    </row>
    <row r="412" spans="1:26" s="309" customFormat="1" ht="14.1" hidden="1" customHeight="1">
      <c r="A412" s="563"/>
      <c r="B412" s="320" t="s">
        <v>1034</v>
      </c>
      <c r="C412" s="306"/>
      <c r="D412" s="306"/>
      <c r="E412" s="306"/>
      <c r="F412" s="306"/>
      <c r="G412" s="306"/>
      <c r="H412" s="306"/>
      <c r="I412" s="308"/>
      <c r="J412" s="319"/>
      <c r="K412" s="319"/>
      <c r="L412" s="319"/>
      <c r="M412" s="319"/>
      <c r="N412" s="319"/>
      <c r="O412" s="319"/>
      <c r="P412" s="290"/>
      <c r="Q412" s="290"/>
      <c r="R412" s="292"/>
      <c r="S412" s="292">
        <v>109800</v>
      </c>
      <c r="T412" s="319"/>
      <c r="U412" s="319"/>
      <c r="V412" s="372" t="e">
        <f t="shared" si="202"/>
        <v>#DIV/0!</v>
      </c>
      <c r="W412" s="290">
        <f t="shared" si="228"/>
        <v>0</v>
      </c>
      <c r="X412" s="323" t="e">
        <f t="shared" si="203"/>
        <v>#DIV/0!</v>
      </c>
      <c r="Y412" s="269"/>
    </row>
    <row r="413" spans="1:26" s="309" customFormat="1" ht="67.7" hidden="1" customHeight="1">
      <c r="A413" s="520">
        <v>2</v>
      </c>
      <c r="B413" s="502" t="s">
        <v>812</v>
      </c>
      <c r="C413" s="491" t="s">
        <v>813</v>
      </c>
      <c r="D413" s="468"/>
      <c r="E413" s="491" t="s">
        <v>814</v>
      </c>
      <c r="F413" s="468"/>
      <c r="G413" s="568" t="s">
        <v>815</v>
      </c>
      <c r="H413" s="569" t="s">
        <v>816</v>
      </c>
      <c r="I413" s="493" t="s">
        <v>817</v>
      </c>
      <c r="J413" s="570">
        <v>439300</v>
      </c>
      <c r="K413" s="570">
        <v>70000</v>
      </c>
      <c r="L413" s="319"/>
      <c r="M413" s="319"/>
      <c r="N413" s="319"/>
      <c r="O413" s="319"/>
      <c r="P413" s="290"/>
      <c r="Q413" s="290"/>
      <c r="R413" s="290">
        <f>S413</f>
        <v>40000</v>
      </c>
      <c r="S413" s="290">
        <v>40000</v>
      </c>
      <c r="T413" s="348">
        <v>14250</v>
      </c>
      <c r="U413" s="348">
        <v>12238</v>
      </c>
      <c r="V413" s="372">
        <f t="shared" si="202"/>
        <v>85.880701754385967</v>
      </c>
      <c r="W413" s="290">
        <f t="shared" si="228"/>
        <v>14250</v>
      </c>
      <c r="X413" s="323">
        <f t="shared" si="203"/>
        <v>100</v>
      </c>
      <c r="Y413" s="567"/>
    </row>
    <row r="414" spans="1:26" s="309" customFormat="1" ht="56.25" hidden="1" customHeight="1">
      <c r="A414" s="520">
        <v>3</v>
      </c>
      <c r="B414" s="571" t="s">
        <v>1035</v>
      </c>
      <c r="C414" s="572" t="s">
        <v>1036</v>
      </c>
      <c r="D414" s="394"/>
      <c r="E414" s="573" t="s">
        <v>680</v>
      </c>
      <c r="F414" s="394"/>
      <c r="G414" s="568"/>
      <c r="H414" s="329" t="s">
        <v>550</v>
      </c>
      <c r="I414" s="574" t="s">
        <v>1037</v>
      </c>
      <c r="J414" s="570">
        <v>80000</v>
      </c>
      <c r="K414" s="570">
        <v>52000</v>
      </c>
      <c r="L414" s="435"/>
      <c r="M414" s="435"/>
      <c r="N414" s="435"/>
      <c r="O414" s="435"/>
      <c r="P414" s="331"/>
      <c r="Q414" s="331"/>
      <c r="R414" s="331">
        <f>S414</f>
        <v>35000</v>
      </c>
      <c r="S414" s="331">
        <v>35000</v>
      </c>
      <c r="T414" s="348"/>
      <c r="U414" s="348"/>
      <c r="V414" s="372" t="e">
        <f t="shared" si="202"/>
        <v>#DIV/0!</v>
      </c>
      <c r="W414" s="290">
        <f t="shared" si="228"/>
        <v>0</v>
      </c>
      <c r="X414" s="323" t="e">
        <f t="shared" si="203"/>
        <v>#DIV/0!</v>
      </c>
      <c r="Y414" s="423" t="s">
        <v>1038</v>
      </c>
    </row>
    <row r="415" spans="1:26" s="309" customFormat="1" ht="42" hidden="1" customHeight="1">
      <c r="A415" s="520">
        <v>3</v>
      </c>
      <c r="B415" s="575" t="s">
        <v>1039</v>
      </c>
      <c r="C415" s="572" t="s">
        <v>1036</v>
      </c>
      <c r="D415" s="394"/>
      <c r="E415" s="572" t="s">
        <v>583</v>
      </c>
      <c r="F415" s="394"/>
      <c r="G415" s="568"/>
      <c r="H415" s="329" t="s">
        <v>1040</v>
      </c>
      <c r="I415" s="329" t="s">
        <v>1041</v>
      </c>
      <c r="J415" s="576">
        <v>236032</v>
      </c>
      <c r="K415" s="576">
        <v>63000</v>
      </c>
      <c r="L415" s="435"/>
      <c r="M415" s="435"/>
      <c r="N415" s="435"/>
      <c r="O415" s="435"/>
      <c r="P415" s="290"/>
      <c r="Q415" s="290"/>
      <c r="R415" s="331">
        <f>S415</f>
        <v>63000</v>
      </c>
      <c r="S415" s="331">
        <v>63000</v>
      </c>
      <c r="T415" s="348">
        <v>22500</v>
      </c>
      <c r="U415" s="348">
        <v>2539</v>
      </c>
      <c r="V415" s="372">
        <f t="shared" si="202"/>
        <v>11.284444444444444</v>
      </c>
      <c r="W415" s="290">
        <f t="shared" si="228"/>
        <v>22500</v>
      </c>
      <c r="X415" s="323">
        <f t="shared" si="203"/>
        <v>100</v>
      </c>
      <c r="Y415" s="577"/>
    </row>
    <row r="416" spans="1:26" s="280" customFormat="1" ht="51" hidden="1" customHeight="1">
      <c r="A416" s="374">
        <v>4</v>
      </c>
      <c r="B416" s="394" t="s">
        <v>536</v>
      </c>
      <c r="C416" s="365" t="s">
        <v>507</v>
      </c>
      <c r="D416" s="365"/>
      <c r="E416" s="365" t="s">
        <v>983</v>
      </c>
      <c r="F416" s="365"/>
      <c r="G416" s="377"/>
      <c r="H416" s="329" t="s">
        <v>538</v>
      </c>
      <c r="I416" s="395" t="s">
        <v>539</v>
      </c>
      <c r="J416" s="366">
        <v>279797.8</v>
      </c>
      <c r="K416" s="366">
        <v>121838</v>
      </c>
      <c r="L416" s="290"/>
      <c r="M416" s="290"/>
      <c r="N416" s="290"/>
      <c r="O416" s="290"/>
      <c r="P416" s="290"/>
      <c r="Q416" s="290"/>
      <c r="R416" s="348">
        <f>S416</f>
        <v>50000</v>
      </c>
      <c r="S416" s="290">
        <v>50000</v>
      </c>
      <c r="T416" s="290">
        <v>10000</v>
      </c>
      <c r="U416" s="290">
        <v>9866</v>
      </c>
      <c r="V416" s="372">
        <f t="shared" si="202"/>
        <v>98.66</v>
      </c>
      <c r="W416" s="290">
        <f t="shared" si="228"/>
        <v>10000</v>
      </c>
      <c r="X416" s="323">
        <f t="shared" si="203"/>
        <v>100</v>
      </c>
      <c r="Y416" s="233" t="s">
        <v>540</v>
      </c>
      <c r="Z416" s="339"/>
    </row>
    <row r="417" spans="1:26" s="404" customFormat="1" ht="27.75" hidden="1" customHeight="1">
      <c r="A417" s="578"/>
      <c r="B417" s="579" t="s">
        <v>1042</v>
      </c>
      <c r="C417" s="580"/>
      <c r="D417" s="580"/>
      <c r="E417" s="580"/>
      <c r="F417" s="580"/>
      <c r="G417" s="581"/>
      <c r="H417" s="582"/>
      <c r="I417" s="583"/>
      <c r="J417" s="584"/>
      <c r="K417" s="584"/>
      <c r="L417" s="585"/>
      <c r="M417" s="585"/>
      <c r="N417" s="585"/>
      <c r="O417" s="585"/>
      <c r="P417" s="586"/>
      <c r="Q417" s="586"/>
      <c r="R417" s="587"/>
      <c r="S417" s="587"/>
      <c r="T417" s="588"/>
      <c r="U417" s="588"/>
      <c r="V417" s="372"/>
      <c r="W417" s="588"/>
      <c r="X417" s="323"/>
      <c r="Y417" s="589"/>
    </row>
    <row r="418" spans="1:26" s="344" customFormat="1" ht="29.25" hidden="1" customHeight="1">
      <c r="A418" s="264" t="s">
        <v>1043</v>
      </c>
      <c r="B418" s="590" t="s">
        <v>1044</v>
      </c>
      <c r="C418" s="306"/>
      <c r="D418" s="306"/>
      <c r="E418" s="306"/>
      <c r="F418" s="306"/>
      <c r="G418" s="591"/>
      <c r="H418" s="306"/>
      <c r="I418" s="233"/>
      <c r="J418" s="307">
        <f t="shared" ref="J418:S418" si="229">J420+J423+J431+J436</f>
        <v>125152</v>
      </c>
      <c r="K418" s="307">
        <f t="shared" si="229"/>
        <v>90152</v>
      </c>
      <c r="L418" s="307">
        <f t="shared" si="229"/>
        <v>0</v>
      </c>
      <c r="M418" s="307">
        <f t="shared" si="229"/>
        <v>0</v>
      </c>
      <c r="N418" s="307">
        <f t="shared" si="229"/>
        <v>0</v>
      </c>
      <c r="O418" s="307">
        <f t="shared" si="229"/>
        <v>0</v>
      </c>
      <c r="P418" s="307">
        <f t="shared" si="229"/>
        <v>0</v>
      </c>
      <c r="Q418" s="307">
        <f t="shared" si="229"/>
        <v>0</v>
      </c>
      <c r="R418" s="307">
        <f t="shared" si="229"/>
        <v>122952</v>
      </c>
      <c r="S418" s="307">
        <f t="shared" si="229"/>
        <v>89907</v>
      </c>
      <c r="T418" s="307" t="e">
        <f>T420+T423+T431+T436</f>
        <v>#REF!</v>
      </c>
      <c r="U418" s="307">
        <f t="shared" ref="U418" si="230">U420+U423+U431+U436</f>
        <v>11657</v>
      </c>
      <c r="V418" s="372" t="e">
        <f>+U418/T418*100</f>
        <v>#REF!</v>
      </c>
      <c r="W418" s="307">
        <f t="shared" ref="W418" si="231">W420+W423+W431+W436</f>
        <v>0</v>
      </c>
      <c r="X418" s="323" t="e">
        <f>+W418/T418*100</f>
        <v>#REF!</v>
      </c>
      <c r="Y418" s="592"/>
      <c r="Z418" s="309"/>
    </row>
    <row r="419" spans="1:26" s="344" customFormat="1" ht="31.5" hidden="1">
      <c r="A419" s="593" t="s">
        <v>13</v>
      </c>
      <c r="B419" s="594" t="s">
        <v>343</v>
      </c>
      <c r="C419" s="306"/>
      <c r="D419" s="306"/>
      <c r="E419" s="306"/>
      <c r="F419" s="306"/>
      <c r="G419" s="591"/>
      <c r="H419" s="306"/>
      <c r="I419" s="595"/>
      <c r="J419" s="596"/>
      <c r="K419" s="596"/>
      <c r="L419" s="596" t="e">
        <f>#REF!</f>
        <v>#REF!</v>
      </c>
      <c r="M419" s="596" t="e">
        <f>#REF!</f>
        <v>#REF!</v>
      </c>
      <c r="N419" s="596" t="e">
        <f>#REF!</f>
        <v>#REF!</v>
      </c>
      <c r="O419" s="596" t="e">
        <f>#REF!</f>
        <v>#REF!</v>
      </c>
      <c r="P419" s="596" t="e">
        <f>#REF!</f>
        <v>#REF!</v>
      </c>
      <c r="Q419" s="596" t="e">
        <f>#REF!</f>
        <v>#REF!</v>
      </c>
      <c r="R419" s="596"/>
      <c r="S419" s="596"/>
      <c r="T419" s="596"/>
      <c r="U419" s="596"/>
      <c r="V419" s="372"/>
      <c r="W419" s="596"/>
      <c r="X419" s="323"/>
      <c r="Y419" s="994"/>
      <c r="Z419" s="309"/>
    </row>
    <row r="420" spans="1:26" s="344" customFormat="1" ht="26.45" hidden="1" customHeight="1">
      <c r="A420" s="593" t="s">
        <v>15</v>
      </c>
      <c r="B420" s="594" t="s">
        <v>779</v>
      </c>
      <c r="C420" s="306"/>
      <c r="D420" s="306"/>
      <c r="E420" s="306"/>
      <c r="F420" s="306"/>
      <c r="G420" s="591"/>
      <c r="H420" s="306"/>
      <c r="I420" s="306"/>
      <c r="J420" s="596">
        <f>J422</f>
        <v>47360</v>
      </c>
      <c r="K420" s="596">
        <f t="shared" ref="K420:U420" si="232">K422</f>
        <v>15360</v>
      </c>
      <c r="L420" s="596">
        <f t="shared" si="232"/>
        <v>0</v>
      </c>
      <c r="M420" s="596">
        <f t="shared" si="232"/>
        <v>0</v>
      </c>
      <c r="N420" s="596">
        <f t="shared" si="232"/>
        <v>0</v>
      </c>
      <c r="O420" s="596">
        <f t="shared" si="232"/>
        <v>0</v>
      </c>
      <c r="P420" s="596">
        <f t="shared" si="232"/>
        <v>0</v>
      </c>
      <c r="Q420" s="596">
        <f t="shared" si="232"/>
        <v>0</v>
      </c>
      <c r="R420" s="596">
        <f t="shared" si="232"/>
        <v>35360</v>
      </c>
      <c r="S420" s="596">
        <f t="shared" si="232"/>
        <v>14615</v>
      </c>
      <c r="T420" s="596" t="e">
        <f t="shared" si="232"/>
        <v>#REF!</v>
      </c>
      <c r="U420" s="596">
        <f t="shared" si="232"/>
        <v>0</v>
      </c>
      <c r="V420" s="372" t="e">
        <f>+U420/T420*100</f>
        <v>#REF!</v>
      </c>
      <c r="W420" s="596">
        <f t="shared" ref="W420" si="233">W422</f>
        <v>0</v>
      </c>
      <c r="X420" s="323" t="e">
        <f>+W420/T420*100</f>
        <v>#REF!</v>
      </c>
      <c r="Y420" s="994"/>
      <c r="Z420" s="309"/>
    </row>
    <row r="421" spans="1:26" s="344" customFormat="1" ht="20.25" hidden="1" customHeight="1">
      <c r="A421" s="597"/>
      <c r="B421" s="598" t="s">
        <v>379</v>
      </c>
      <c r="C421" s="306"/>
      <c r="D421" s="306"/>
      <c r="E421" s="306"/>
      <c r="F421" s="306"/>
      <c r="G421" s="591"/>
      <c r="H421" s="306"/>
      <c r="I421" s="306"/>
      <c r="J421" s="596"/>
      <c r="K421" s="596"/>
      <c r="L421" s="596"/>
      <c r="M421" s="596"/>
      <c r="N421" s="596"/>
      <c r="O421" s="596"/>
      <c r="P421" s="596"/>
      <c r="Q421" s="596"/>
      <c r="R421" s="596"/>
      <c r="S421" s="596"/>
      <c r="T421" s="596"/>
      <c r="U421" s="596"/>
      <c r="V421" s="372"/>
      <c r="W421" s="596"/>
      <c r="X421" s="323"/>
      <c r="Y421" s="994"/>
      <c r="Z421" s="309"/>
    </row>
    <row r="422" spans="1:26" s="369" customFormat="1" ht="51" hidden="1">
      <c r="A422" s="599" t="s">
        <v>36</v>
      </c>
      <c r="B422" s="600" t="s">
        <v>1045</v>
      </c>
      <c r="C422" s="270"/>
      <c r="D422" s="270"/>
      <c r="E422" s="270"/>
      <c r="F422" s="270"/>
      <c r="G422" s="234" t="s">
        <v>1046</v>
      </c>
      <c r="H422" s="271" t="s">
        <v>1047</v>
      </c>
      <c r="I422" s="233" t="s">
        <v>1048</v>
      </c>
      <c r="J422" s="601">
        <v>47360</v>
      </c>
      <c r="K422" s="601">
        <f>J422-12000-20000</f>
        <v>15360</v>
      </c>
      <c r="L422" s="348"/>
      <c r="M422" s="348"/>
      <c r="N422" s="348"/>
      <c r="O422" s="348"/>
      <c r="P422" s="290"/>
      <c r="Q422" s="290"/>
      <c r="R422" s="348">
        <v>35360</v>
      </c>
      <c r="S422" s="348">
        <v>14615</v>
      </c>
      <c r="T422" s="348" t="e">
        <f>S422-#REF!</f>
        <v>#REF!</v>
      </c>
      <c r="U422" s="348"/>
      <c r="V422" s="372" t="e">
        <f>+U422/T422*100</f>
        <v>#REF!</v>
      </c>
      <c r="W422" s="348"/>
      <c r="X422" s="323" t="e">
        <f>+W422/T422*100</f>
        <v>#REF!</v>
      </c>
      <c r="Y422" s="374"/>
      <c r="Z422" s="274" t="e">
        <f>+T422</f>
        <v>#REF!</v>
      </c>
    </row>
    <row r="423" spans="1:26" s="344" customFormat="1" ht="33" hidden="1" customHeight="1">
      <c r="A423" s="593" t="s">
        <v>271</v>
      </c>
      <c r="B423" s="594" t="s">
        <v>1049</v>
      </c>
      <c r="C423" s="306"/>
      <c r="D423" s="306"/>
      <c r="E423" s="306"/>
      <c r="F423" s="306"/>
      <c r="G423" s="591"/>
      <c r="H423" s="306"/>
      <c r="I423" s="233"/>
      <c r="J423" s="596">
        <f t="shared" ref="J423:S423" si="234">SUM(J425:J430)</f>
        <v>42700</v>
      </c>
      <c r="K423" s="596">
        <f>SUM(K425:K430)</f>
        <v>42700</v>
      </c>
      <c r="L423" s="596">
        <f t="shared" si="234"/>
        <v>0</v>
      </c>
      <c r="M423" s="596">
        <f t="shared" si="234"/>
        <v>0</v>
      </c>
      <c r="N423" s="596">
        <f t="shared" si="234"/>
        <v>0</v>
      </c>
      <c r="O423" s="596">
        <f t="shared" si="234"/>
        <v>0</v>
      </c>
      <c r="P423" s="596">
        <f t="shared" si="234"/>
        <v>0</v>
      </c>
      <c r="Q423" s="596">
        <f t="shared" si="234"/>
        <v>0</v>
      </c>
      <c r="R423" s="596">
        <f t="shared" si="234"/>
        <v>42700</v>
      </c>
      <c r="S423" s="596">
        <f t="shared" si="234"/>
        <v>33400</v>
      </c>
      <c r="T423" s="596" t="e">
        <f>SUM(T425:T430)</f>
        <v>#REF!</v>
      </c>
      <c r="U423" s="596">
        <f t="shared" ref="U423" si="235">SUM(U425:U430)</f>
        <v>7342</v>
      </c>
      <c r="V423" s="372" t="e">
        <f>+U423/T423*100</f>
        <v>#REF!</v>
      </c>
      <c r="W423" s="596">
        <f t="shared" ref="W423" si="236">SUM(W425:W430)</f>
        <v>0</v>
      </c>
      <c r="X423" s="323" t="e">
        <f>+W423/T423*100</f>
        <v>#REF!</v>
      </c>
      <c r="Y423" s="994"/>
      <c r="Z423" s="274"/>
    </row>
    <row r="424" spans="1:26" s="344" customFormat="1" ht="20.25" hidden="1" customHeight="1">
      <c r="A424" s="597"/>
      <c r="B424" s="598" t="s">
        <v>379</v>
      </c>
      <c r="C424" s="306"/>
      <c r="D424" s="306"/>
      <c r="E424" s="306"/>
      <c r="F424" s="306"/>
      <c r="G424" s="591"/>
      <c r="H424" s="306"/>
      <c r="I424" s="233"/>
      <c r="J424" s="233"/>
      <c r="K424" s="233"/>
      <c r="L424" s="233"/>
      <c r="M424" s="233"/>
      <c r="N424" s="233"/>
      <c r="O424" s="233"/>
      <c r="P424" s="233"/>
      <c r="Q424" s="233"/>
      <c r="R424" s="233"/>
      <c r="S424" s="233"/>
      <c r="T424" s="233"/>
      <c r="U424" s="233"/>
      <c r="V424" s="372"/>
      <c r="W424" s="233"/>
      <c r="X424" s="323"/>
      <c r="Y424" s="994"/>
      <c r="Z424" s="274"/>
    </row>
    <row r="425" spans="1:26" s="369" customFormat="1" ht="45" hidden="1" customHeight="1">
      <c r="A425" s="599" t="s">
        <v>36</v>
      </c>
      <c r="B425" s="602" t="s">
        <v>1050</v>
      </c>
      <c r="C425" s="270"/>
      <c r="D425" s="270"/>
      <c r="E425" s="270"/>
      <c r="F425" s="270"/>
      <c r="G425" s="374" t="s">
        <v>1051</v>
      </c>
      <c r="H425" s="271" t="s">
        <v>1052</v>
      </c>
      <c r="I425" s="233" t="s">
        <v>1053</v>
      </c>
      <c r="J425" s="601">
        <v>4700</v>
      </c>
      <c r="K425" s="601">
        <v>4700</v>
      </c>
      <c r="L425" s="348"/>
      <c r="M425" s="348"/>
      <c r="N425" s="348"/>
      <c r="O425" s="348"/>
      <c r="P425" s="290"/>
      <c r="Q425" s="290"/>
      <c r="R425" s="348">
        <f>S425</f>
        <v>4700</v>
      </c>
      <c r="S425" s="348">
        <v>4700</v>
      </c>
      <c r="T425" s="348">
        <v>800</v>
      </c>
      <c r="U425" s="348">
        <v>316</v>
      </c>
      <c r="V425" s="372">
        <f t="shared" ref="V425:V431" si="237">+U425/T425*100</f>
        <v>39.5</v>
      </c>
      <c r="W425" s="348"/>
      <c r="X425" s="323">
        <f t="shared" ref="X425:X431" si="238">+W425/T425*100</f>
        <v>0</v>
      </c>
      <c r="Y425" s="1289" t="s">
        <v>1054</v>
      </c>
      <c r="Z425" s="274"/>
    </row>
    <row r="426" spans="1:26" s="369" customFormat="1" ht="45" hidden="1">
      <c r="A426" s="599" t="s">
        <v>23</v>
      </c>
      <c r="B426" s="602" t="s">
        <v>1055</v>
      </c>
      <c r="C426" s="270"/>
      <c r="D426" s="270"/>
      <c r="E426" s="270"/>
      <c r="F426" s="270"/>
      <c r="G426" s="374" t="s">
        <v>1056</v>
      </c>
      <c r="H426" s="271" t="s">
        <v>1052</v>
      </c>
      <c r="I426" s="233" t="s">
        <v>1057</v>
      </c>
      <c r="J426" s="601">
        <v>9200</v>
      </c>
      <c r="K426" s="601">
        <v>9200</v>
      </c>
      <c r="L426" s="348"/>
      <c r="M426" s="348"/>
      <c r="N426" s="348"/>
      <c r="O426" s="348"/>
      <c r="P426" s="290"/>
      <c r="Q426" s="290"/>
      <c r="R426" s="348">
        <f>S426</f>
        <v>9200</v>
      </c>
      <c r="S426" s="348">
        <v>9200</v>
      </c>
      <c r="T426" s="348">
        <v>1700</v>
      </c>
      <c r="U426" s="348"/>
      <c r="V426" s="372">
        <f t="shared" si="237"/>
        <v>0</v>
      </c>
      <c r="W426" s="348"/>
      <c r="X426" s="323">
        <f t="shared" si="238"/>
        <v>0</v>
      </c>
      <c r="Y426" s="1290"/>
      <c r="Z426" s="274">
        <f>+T426</f>
        <v>1700</v>
      </c>
    </row>
    <row r="427" spans="1:26" s="369" customFormat="1" ht="45" hidden="1">
      <c r="A427" s="599" t="s">
        <v>281</v>
      </c>
      <c r="B427" s="603" t="s">
        <v>819</v>
      </c>
      <c r="C427" s="270"/>
      <c r="D427" s="270"/>
      <c r="E427" s="270" t="s">
        <v>589</v>
      </c>
      <c r="F427" s="270"/>
      <c r="G427" s="604" t="s">
        <v>1058</v>
      </c>
      <c r="H427" s="271" t="s">
        <v>1052</v>
      </c>
      <c r="I427" s="605" t="s">
        <v>820</v>
      </c>
      <c r="J427" s="601">
        <v>14300</v>
      </c>
      <c r="K427" s="601">
        <v>14300</v>
      </c>
      <c r="L427" s="606"/>
      <c r="M427" s="606"/>
      <c r="N427" s="606"/>
      <c r="O427" s="606"/>
      <c r="P427" s="607"/>
      <c r="Q427" s="607"/>
      <c r="R427" s="606">
        <v>14300</v>
      </c>
      <c r="S427" s="606">
        <v>5000</v>
      </c>
      <c r="T427" s="348" t="e">
        <f>S427-#REF!</f>
        <v>#REF!</v>
      </c>
      <c r="U427" s="348"/>
      <c r="V427" s="372" t="e">
        <f t="shared" si="237"/>
        <v>#REF!</v>
      </c>
      <c r="W427" s="348"/>
      <c r="X427" s="323" t="e">
        <f t="shared" si="238"/>
        <v>#REF!</v>
      </c>
      <c r="Y427" s="374" t="s">
        <v>1059</v>
      </c>
      <c r="Z427" s="274"/>
    </row>
    <row r="428" spans="1:26" s="369" customFormat="1" ht="25.5" hidden="1">
      <c r="A428" s="599" t="s">
        <v>36</v>
      </c>
      <c r="B428" s="602" t="s">
        <v>1060</v>
      </c>
      <c r="C428" s="270"/>
      <c r="D428" s="270"/>
      <c r="E428" s="270"/>
      <c r="F428" s="270"/>
      <c r="G428" s="374" t="s">
        <v>1061</v>
      </c>
      <c r="H428" s="271" t="s">
        <v>1062</v>
      </c>
      <c r="I428" s="605" t="s">
        <v>1063</v>
      </c>
      <c r="J428" s="348">
        <v>5000</v>
      </c>
      <c r="K428" s="348">
        <v>5000</v>
      </c>
      <c r="L428" s="348"/>
      <c r="M428" s="348"/>
      <c r="N428" s="348"/>
      <c r="O428" s="348"/>
      <c r="P428" s="290"/>
      <c r="Q428" s="290"/>
      <c r="R428" s="348">
        <v>5000</v>
      </c>
      <c r="S428" s="348">
        <v>5000</v>
      </c>
      <c r="T428" s="348">
        <v>3800</v>
      </c>
      <c r="U428" s="348">
        <v>2772</v>
      </c>
      <c r="V428" s="372">
        <f t="shared" si="237"/>
        <v>72.94736842105263</v>
      </c>
      <c r="W428" s="348"/>
      <c r="X428" s="323">
        <f t="shared" si="238"/>
        <v>0</v>
      </c>
      <c r="Y428" s="374"/>
      <c r="Z428" s="274"/>
    </row>
    <row r="429" spans="1:26" s="369" customFormat="1" ht="25.5" hidden="1">
      <c r="A429" s="599" t="s">
        <v>23</v>
      </c>
      <c r="B429" s="602" t="s">
        <v>1064</v>
      </c>
      <c r="C429" s="270"/>
      <c r="D429" s="270"/>
      <c r="E429" s="270"/>
      <c r="F429" s="270"/>
      <c r="G429" s="374" t="s">
        <v>1065</v>
      </c>
      <c r="H429" s="271" t="s">
        <v>1062</v>
      </c>
      <c r="I429" s="605" t="s">
        <v>1066</v>
      </c>
      <c r="J429" s="348">
        <v>4500</v>
      </c>
      <c r="K429" s="348">
        <v>4500</v>
      </c>
      <c r="L429" s="348"/>
      <c r="M429" s="348"/>
      <c r="N429" s="348"/>
      <c r="O429" s="348"/>
      <c r="P429" s="290"/>
      <c r="Q429" s="290"/>
      <c r="R429" s="348">
        <v>4500</v>
      </c>
      <c r="S429" s="348">
        <v>4500</v>
      </c>
      <c r="T429" s="348">
        <v>3350</v>
      </c>
      <c r="U429" s="348">
        <v>1412</v>
      </c>
      <c r="V429" s="372">
        <f t="shared" si="237"/>
        <v>42.149253731343286</v>
      </c>
      <c r="W429" s="348"/>
      <c r="X429" s="323">
        <f t="shared" si="238"/>
        <v>0</v>
      </c>
      <c r="Y429" s="601"/>
      <c r="Z429" s="274"/>
    </row>
    <row r="430" spans="1:26" s="369" customFormat="1" ht="25.5" hidden="1">
      <c r="A430" s="599" t="s">
        <v>281</v>
      </c>
      <c r="B430" s="602" t="s">
        <v>1067</v>
      </c>
      <c r="C430" s="270"/>
      <c r="D430" s="270"/>
      <c r="E430" s="270"/>
      <c r="F430" s="270"/>
      <c r="G430" s="374" t="s">
        <v>1061</v>
      </c>
      <c r="H430" s="271" t="s">
        <v>1062</v>
      </c>
      <c r="I430" s="605" t="s">
        <v>1068</v>
      </c>
      <c r="J430" s="348">
        <v>5000</v>
      </c>
      <c r="K430" s="348">
        <v>5000</v>
      </c>
      <c r="L430" s="348"/>
      <c r="M430" s="348"/>
      <c r="N430" s="348"/>
      <c r="O430" s="348"/>
      <c r="P430" s="290"/>
      <c r="Q430" s="290"/>
      <c r="R430" s="348">
        <v>5000</v>
      </c>
      <c r="S430" s="348">
        <v>5000</v>
      </c>
      <c r="T430" s="348">
        <v>3800</v>
      </c>
      <c r="U430" s="348">
        <v>2842</v>
      </c>
      <c r="V430" s="372">
        <f t="shared" si="237"/>
        <v>74.789473684210535</v>
      </c>
      <c r="W430" s="348"/>
      <c r="X430" s="323">
        <f t="shared" si="238"/>
        <v>0</v>
      </c>
      <c r="Y430" s="374"/>
      <c r="Z430" s="274"/>
    </row>
    <row r="431" spans="1:26" s="344" customFormat="1" ht="20.25" hidden="1" customHeight="1">
      <c r="A431" s="593" t="s">
        <v>277</v>
      </c>
      <c r="B431" s="594" t="s">
        <v>1069</v>
      </c>
      <c r="C431" s="306"/>
      <c r="D431" s="306"/>
      <c r="E431" s="306"/>
      <c r="F431" s="306"/>
      <c r="G431" s="591"/>
      <c r="H431" s="306"/>
      <c r="I431" s="306"/>
      <c r="J431" s="596">
        <f>SUM(J433:J435)</f>
        <v>35092</v>
      </c>
      <c r="K431" s="596">
        <f t="shared" ref="K431:S431" si="239">SUM(K433:K435)</f>
        <v>32092</v>
      </c>
      <c r="L431" s="596">
        <f t="shared" si="239"/>
        <v>0</v>
      </c>
      <c r="M431" s="596">
        <f t="shared" si="239"/>
        <v>0</v>
      </c>
      <c r="N431" s="596">
        <f t="shared" si="239"/>
        <v>0</v>
      </c>
      <c r="O431" s="596">
        <f t="shared" si="239"/>
        <v>0</v>
      </c>
      <c r="P431" s="596">
        <f t="shared" si="239"/>
        <v>0</v>
      </c>
      <c r="Q431" s="596">
        <f t="shared" si="239"/>
        <v>0</v>
      </c>
      <c r="R431" s="596">
        <f>SUM(R433:R435)</f>
        <v>35092</v>
      </c>
      <c r="S431" s="596">
        <f t="shared" si="239"/>
        <v>32092</v>
      </c>
      <c r="T431" s="596">
        <f>SUM(T433:T435)</f>
        <v>7446</v>
      </c>
      <c r="U431" s="596">
        <f t="shared" ref="U431" si="240">SUM(U433:U435)</f>
        <v>4315</v>
      </c>
      <c r="V431" s="372">
        <f t="shared" si="237"/>
        <v>57.950577491270479</v>
      </c>
      <c r="W431" s="596">
        <f t="shared" ref="W431" si="241">SUM(W433:W435)</f>
        <v>0</v>
      </c>
      <c r="X431" s="323">
        <f t="shared" si="238"/>
        <v>0</v>
      </c>
      <c r="Y431" s="232"/>
      <c r="Z431" s="274"/>
    </row>
    <row r="432" spans="1:26" s="344" customFormat="1" ht="20.25" hidden="1" customHeight="1">
      <c r="A432" s="597"/>
      <c r="B432" s="598" t="s">
        <v>379</v>
      </c>
      <c r="C432" s="306"/>
      <c r="D432" s="306"/>
      <c r="E432" s="306"/>
      <c r="F432" s="306"/>
      <c r="G432" s="591"/>
      <c r="H432" s="306"/>
      <c r="I432" s="306"/>
      <c r="J432" s="596"/>
      <c r="K432" s="596"/>
      <c r="L432" s="596"/>
      <c r="M432" s="596"/>
      <c r="N432" s="596"/>
      <c r="O432" s="596"/>
      <c r="P432" s="596"/>
      <c r="Q432" s="596"/>
      <c r="R432" s="596"/>
      <c r="S432" s="596"/>
      <c r="T432" s="596"/>
      <c r="U432" s="596"/>
      <c r="V432" s="372"/>
      <c r="W432" s="596"/>
      <c r="X432" s="323"/>
      <c r="Y432" s="232"/>
      <c r="Z432" s="274"/>
    </row>
    <row r="433" spans="1:26" s="369" customFormat="1" ht="45" hidden="1">
      <c r="A433" s="599" t="s">
        <v>36</v>
      </c>
      <c r="B433" s="608" t="s">
        <v>1070</v>
      </c>
      <c r="C433" s="270"/>
      <c r="D433" s="270"/>
      <c r="E433" s="270"/>
      <c r="F433" s="270"/>
      <c r="G433" s="374" t="s">
        <v>1071</v>
      </c>
      <c r="H433" s="271" t="s">
        <v>1062</v>
      </c>
      <c r="I433" s="609" t="s">
        <v>1072</v>
      </c>
      <c r="J433" s="348">
        <v>14592</v>
      </c>
      <c r="K433" s="348">
        <v>11592</v>
      </c>
      <c r="L433" s="348"/>
      <c r="M433" s="348"/>
      <c r="N433" s="348"/>
      <c r="O433" s="348"/>
      <c r="P433" s="290"/>
      <c r="Q433" s="290"/>
      <c r="R433" s="348">
        <v>14592</v>
      </c>
      <c r="S433" s="348">
        <v>11592</v>
      </c>
      <c r="T433" s="348">
        <f>2316-570</f>
        <v>1746</v>
      </c>
      <c r="U433" s="348">
        <v>1680</v>
      </c>
      <c r="V433" s="372">
        <f>+U433/T433*100</f>
        <v>96.219931271477662</v>
      </c>
      <c r="W433" s="348"/>
      <c r="X433" s="323">
        <f>+W433/T433*100</f>
        <v>0</v>
      </c>
      <c r="Y433" s="368" t="s">
        <v>1073</v>
      </c>
      <c r="Z433" s="274">
        <f>+T433</f>
        <v>1746</v>
      </c>
    </row>
    <row r="434" spans="1:26" s="369" customFormat="1" ht="25.5" hidden="1">
      <c r="A434" s="599" t="s">
        <v>36</v>
      </c>
      <c r="B434" s="602" t="s">
        <v>1074</v>
      </c>
      <c r="C434" s="270"/>
      <c r="D434" s="270"/>
      <c r="E434" s="270"/>
      <c r="F434" s="270"/>
      <c r="G434" s="604" t="s">
        <v>1075</v>
      </c>
      <c r="H434" s="271" t="s">
        <v>1076</v>
      </c>
      <c r="I434" s="609" t="s">
        <v>1077</v>
      </c>
      <c r="J434" s="601">
        <v>7000</v>
      </c>
      <c r="K434" s="601">
        <v>7000</v>
      </c>
      <c r="L434" s="348"/>
      <c r="M434" s="348"/>
      <c r="N434" s="348"/>
      <c r="O434" s="348"/>
      <c r="P434" s="290"/>
      <c r="Q434" s="290"/>
      <c r="R434" s="348">
        <v>7000</v>
      </c>
      <c r="S434" s="348">
        <v>7000</v>
      </c>
      <c r="T434" s="348">
        <v>2000</v>
      </c>
      <c r="U434" s="348">
        <v>2000</v>
      </c>
      <c r="V434" s="372">
        <f>+U434/T434*100</f>
        <v>100</v>
      </c>
      <c r="W434" s="348"/>
      <c r="X434" s="323">
        <f>+W434/T434*100</f>
        <v>0</v>
      </c>
      <c r="Y434" s="234"/>
      <c r="Z434" s="274">
        <f>+T434</f>
        <v>2000</v>
      </c>
    </row>
    <row r="435" spans="1:26" s="369" customFormat="1" ht="38.25" hidden="1">
      <c r="A435" s="599" t="s">
        <v>281</v>
      </c>
      <c r="B435" s="602" t="s">
        <v>1078</v>
      </c>
      <c r="C435" s="270"/>
      <c r="D435" s="270"/>
      <c r="E435" s="270"/>
      <c r="F435" s="270"/>
      <c r="G435" s="234" t="s">
        <v>1079</v>
      </c>
      <c r="H435" s="271" t="s">
        <v>1076</v>
      </c>
      <c r="I435" s="609" t="s">
        <v>1080</v>
      </c>
      <c r="J435" s="601">
        <f>K435</f>
        <v>13500</v>
      </c>
      <c r="K435" s="601">
        <v>13500</v>
      </c>
      <c r="L435" s="348"/>
      <c r="M435" s="348"/>
      <c r="N435" s="348"/>
      <c r="O435" s="348"/>
      <c r="P435" s="290"/>
      <c r="Q435" s="290"/>
      <c r="R435" s="348">
        <v>13500</v>
      </c>
      <c r="S435" s="348">
        <v>13500</v>
      </c>
      <c r="T435" s="348">
        <v>3700</v>
      </c>
      <c r="U435" s="348">
        <v>635</v>
      </c>
      <c r="V435" s="372">
        <f>+U435/T435*100</f>
        <v>17.162162162162161</v>
      </c>
      <c r="W435" s="348"/>
      <c r="X435" s="323">
        <f>+W435/T435*100</f>
        <v>0</v>
      </c>
      <c r="Y435" s="234"/>
      <c r="Z435" s="274">
        <f>+T435</f>
        <v>3700</v>
      </c>
    </row>
    <row r="436" spans="1:26" s="344" customFormat="1" ht="15.75" hidden="1">
      <c r="A436" s="593" t="s">
        <v>1081</v>
      </c>
      <c r="B436" s="594" t="s">
        <v>1082</v>
      </c>
      <c r="C436" s="306"/>
      <c r="D436" s="306"/>
      <c r="E436" s="306"/>
      <c r="F436" s="306"/>
      <c r="G436" s="591"/>
      <c r="H436" s="306"/>
      <c r="I436" s="306"/>
      <c r="J436" s="596"/>
      <c r="K436" s="596"/>
      <c r="L436" s="596"/>
      <c r="M436" s="596"/>
      <c r="N436" s="596"/>
      <c r="O436" s="596"/>
      <c r="P436" s="596"/>
      <c r="Q436" s="596"/>
      <c r="R436" s="596">
        <f>SUM(R438:R439)</f>
        <v>9800</v>
      </c>
      <c r="S436" s="596">
        <f t="shared" ref="S436:T436" si="242">SUM(S438:S439)</f>
        <v>9800</v>
      </c>
      <c r="T436" s="596">
        <f t="shared" si="242"/>
        <v>200</v>
      </c>
      <c r="U436" s="596"/>
      <c r="V436" s="372">
        <f>+U436/T436*100</f>
        <v>0</v>
      </c>
      <c r="W436" s="596"/>
      <c r="X436" s="323">
        <f>+W436/T436*100</f>
        <v>0</v>
      </c>
      <c r="Y436" s="232"/>
      <c r="Z436" s="309"/>
    </row>
    <row r="437" spans="1:26" s="344" customFormat="1" ht="22.7" hidden="1" customHeight="1">
      <c r="A437" s="597"/>
      <c r="B437" s="598" t="s">
        <v>379</v>
      </c>
      <c r="C437" s="306"/>
      <c r="D437" s="306"/>
      <c r="E437" s="306"/>
      <c r="F437" s="306"/>
      <c r="G437" s="591"/>
      <c r="H437" s="306"/>
      <c r="I437" s="306"/>
      <c r="J437" s="596"/>
      <c r="K437" s="596"/>
      <c r="L437" s="596"/>
      <c r="M437" s="596"/>
      <c r="N437" s="596"/>
      <c r="O437" s="596"/>
      <c r="P437" s="596"/>
      <c r="Q437" s="596"/>
      <c r="R437" s="596"/>
      <c r="S437" s="596"/>
      <c r="T437" s="596"/>
      <c r="U437" s="596"/>
      <c r="V437" s="372"/>
      <c r="W437" s="596"/>
      <c r="X437" s="323"/>
      <c r="Y437" s="232"/>
      <c r="Z437" s="309"/>
    </row>
    <row r="438" spans="1:26" s="369" customFormat="1" ht="21.75" hidden="1" customHeight="1">
      <c r="A438" s="599" t="s">
        <v>36</v>
      </c>
      <c r="B438" s="602" t="s">
        <v>1083</v>
      </c>
      <c r="C438" s="270"/>
      <c r="D438" s="270"/>
      <c r="E438" s="270"/>
      <c r="F438" s="270"/>
      <c r="G438" s="513"/>
      <c r="H438" s="270"/>
      <c r="I438" s="270"/>
      <c r="J438" s="601"/>
      <c r="K438" s="601"/>
      <c r="L438" s="348"/>
      <c r="M438" s="348"/>
      <c r="N438" s="348"/>
      <c r="O438" s="348"/>
      <c r="P438" s="290"/>
      <c r="Q438" s="290"/>
      <c r="R438" s="348">
        <v>5000</v>
      </c>
      <c r="S438" s="348">
        <v>5000</v>
      </c>
      <c r="T438" s="348">
        <v>100</v>
      </c>
      <c r="U438" s="348"/>
      <c r="V438" s="372">
        <f>+U438/T438*100</f>
        <v>0</v>
      </c>
      <c r="W438" s="348"/>
      <c r="X438" s="323">
        <f>+W438/T438*100</f>
        <v>0</v>
      </c>
      <c r="Y438" s="234"/>
      <c r="Z438" s="274"/>
    </row>
    <row r="439" spans="1:26" s="369" customFormat="1" ht="20.25" hidden="1" customHeight="1">
      <c r="A439" s="599" t="s">
        <v>23</v>
      </c>
      <c r="B439" s="602" t="s">
        <v>1084</v>
      </c>
      <c r="C439" s="270"/>
      <c r="D439" s="270"/>
      <c r="E439" s="270"/>
      <c r="F439" s="270"/>
      <c r="G439" s="513"/>
      <c r="H439" s="270"/>
      <c r="I439" s="270"/>
      <c r="J439" s="601"/>
      <c r="K439" s="601"/>
      <c r="L439" s="348"/>
      <c r="M439" s="348"/>
      <c r="N439" s="348"/>
      <c r="O439" s="348"/>
      <c r="P439" s="290"/>
      <c r="Q439" s="290"/>
      <c r="R439" s="348">
        <v>4800</v>
      </c>
      <c r="S439" s="348">
        <v>4800</v>
      </c>
      <c r="T439" s="348">
        <v>100</v>
      </c>
      <c r="U439" s="348"/>
      <c r="V439" s="372">
        <f>+U439/T439*100</f>
        <v>0</v>
      </c>
      <c r="W439" s="348"/>
      <c r="X439" s="323">
        <f>+W439/T439*100</f>
        <v>0</v>
      </c>
      <c r="Y439" s="234"/>
      <c r="Z439" s="274"/>
    </row>
    <row r="440" spans="1:26" s="369" customFormat="1" ht="15.75" hidden="1">
      <c r="A440" s="599"/>
      <c r="B440" s="602"/>
      <c r="C440" s="270"/>
      <c r="D440" s="270"/>
      <c r="E440" s="270"/>
      <c r="F440" s="270"/>
      <c r="G440" s="513"/>
      <c r="H440" s="270"/>
      <c r="I440" s="270"/>
      <c r="J440" s="601"/>
      <c r="K440" s="601"/>
      <c r="L440" s="348"/>
      <c r="M440" s="348"/>
      <c r="N440" s="348"/>
      <c r="O440" s="348"/>
      <c r="P440" s="290"/>
      <c r="Q440" s="290"/>
      <c r="R440" s="348"/>
      <c r="S440" s="348"/>
      <c r="T440" s="348"/>
      <c r="U440" s="348"/>
      <c r="V440" s="372"/>
      <c r="W440" s="348"/>
      <c r="X440" s="323"/>
      <c r="Y440" s="234"/>
      <c r="Z440" s="274"/>
    </row>
    <row r="441" spans="1:26" s="309" customFormat="1" ht="42.95" hidden="1" customHeight="1">
      <c r="A441" s="610" t="s">
        <v>496</v>
      </c>
      <c r="B441" s="611" t="s">
        <v>1085</v>
      </c>
      <c r="C441" s="347"/>
      <c r="D441" s="347"/>
      <c r="E441" s="347"/>
      <c r="F441" s="347"/>
      <c r="G441" s="347"/>
      <c r="H441" s="347"/>
      <c r="I441" s="357"/>
      <c r="J441" s="435"/>
      <c r="K441" s="435"/>
      <c r="L441" s="435"/>
      <c r="M441" s="435"/>
      <c r="N441" s="435"/>
      <c r="O441" s="435"/>
      <c r="P441" s="290" t="e">
        <f>L441+#REF!</f>
        <v>#REF!</v>
      </c>
      <c r="Q441" s="290" t="e">
        <f>M441+#REF!</f>
        <v>#REF!</v>
      </c>
      <c r="R441" s="435"/>
      <c r="S441" s="435"/>
      <c r="T441" s="319">
        <f>T445+T446+T447+T448+T449</f>
        <v>14605</v>
      </c>
      <c r="U441" s="319">
        <f t="shared" ref="U441" si="243">U445+U446+U447+U448+U449</f>
        <v>14605</v>
      </c>
      <c r="V441" s="372">
        <f>+W441/T441*100</f>
        <v>100</v>
      </c>
      <c r="W441" s="319">
        <f>U445+U446+U447+U448+U449</f>
        <v>14605</v>
      </c>
      <c r="X441" s="323">
        <f t="shared" ref="X441:X484" si="244">+W441/T441*100</f>
        <v>100</v>
      </c>
      <c r="Y441" s="440"/>
    </row>
    <row r="442" spans="1:26" s="309" customFormat="1" ht="14.1" hidden="1" customHeight="1">
      <c r="A442" s="345">
        <v>1</v>
      </c>
      <c r="B442" s="346" t="s">
        <v>1028</v>
      </c>
      <c r="C442" s="347"/>
      <c r="D442" s="347"/>
      <c r="E442" s="347"/>
      <c r="F442" s="347"/>
      <c r="G442" s="347"/>
      <c r="H442" s="347"/>
      <c r="I442" s="308"/>
      <c r="J442" s="319"/>
      <c r="K442" s="319"/>
      <c r="L442" s="319"/>
      <c r="M442" s="319"/>
      <c r="N442" s="319"/>
      <c r="O442" s="319"/>
      <c r="P442" s="290" t="e">
        <f>L442+#REF!</f>
        <v>#REF!</v>
      </c>
      <c r="Q442" s="290" t="e">
        <f>M442+#REF!</f>
        <v>#REF!</v>
      </c>
      <c r="R442" s="292"/>
      <c r="S442" s="292"/>
      <c r="T442" s="319"/>
      <c r="U442" s="319"/>
      <c r="V442" s="372" t="e">
        <f t="shared" ref="V442:V449" si="245">+U442/T442*100</f>
        <v>#DIV/0!</v>
      </c>
      <c r="W442" s="319"/>
      <c r="X442" s="323" t="e">
        <f t="shared" si="244"/>
        <v>#DIV/0!</v>
      </c>
      <c r="Y442" s="612"/>
    </row>
    <row r="443" spans="1:26" s="309" customFormat="1" ht="14.1" hidden="1" customHeight="1">
      <c r="A443" s="345">
        <v>2</v>
      </c>
      <c r="B443" s="346" t="s">
        <v>1029</v>
      </c>
      <c r="C443" s="347"/>
      <c r="D443" s="347"/>
      <c r="E443" s="347"/>
      <c r="F443" s="347"/>
      <c r="G443" s="347"/>
      <c r="H443" s="347"/>
      <c r="I443" s="308"/>
      <c r="J443" s="319"/>
      <c r="K443" s="319"/>
      <c r="L443" s="319"/>
      <c r="M443" s="319"/>
      <c r="N443" s="319"/>
      <c r="O443" s="319"/>
      <c r="P443" s="290" t="e">
        <f>L443+#REF!</f>
        <v>#REF!</v>
      </c>
      <c r="Q443" s="290" t="e">
        <f>M443+#REF!</f>
        <v>#REF!</v>
      </c>
      <c r="R443" s="292"/>
      <c r="S443" s="292"/>
      <c r="T443" s="319"/>
      <c r="U443" s="319"/>
      <c r="V443" s="372" t="e">
        <f t="shared" si="245"/>
        <v>#DIV/0!</v>
      </c>
      <c r="W443" s="319"/>
      <c r="X443" s="323" t="e">
        <f t="shared" si="244"/>
        <v>#DIV/0!</v>
      </c>
      <c r="Y443" s="612"/>
    </row>
    <row r="444" spans="1:26" s="309" customFormat="1" ht="14.1" hidden="1" customHeight="1">
      <c r="A444" s="345">
        <v>3</v>
      </c>
      <c r="B444" s="346" t="s">
        <v>1030</v>
      </c>
      <c r="C444" s="347"/>
      <c r="D444" s="347"/>
      <c r="E444" s="347"/>
      <c r="F444" s="347"/>
      <c r="G444" s="347"/>
      <c r="H444" s="347"/>
      <c r="I444" s="308"/>
      <c r="J444" s="319"/>
      <c r="K444" s="319"/>
      <c r="L444" s="319"/>
      <c r="M444" s="319"/>
      <c r="N444" s="319"/>
      <c r="O444" s="319"/>
      <c r="P444" s="290" t="e">
        <f>L444+#REF!</f>
        <v>#REF!</v>
      </c>
      <c r="Q444" s="290" t="e">
        <f>M444+#REF!</f>
        <v>#REF!</v>
      </c>
      <c r="R444" s="292"/>
      <c r="S444" s="292"/>
      <c r="T444" s="319"/>
      <c r="U444" s="319"/>
      <c r="V444" s="372" t="e">
        <f t="shared" si="245"/>
        <v>#DIV/0!</v>
      </c>
      <c r="W444" s="319"/>
      <c r="X444" s="323" t="e">
        <f t="shared" si="244"/>
        <v>#DIV/0!</v>
      </c>
      <c r="Y444" s="329"/>
    </row>
    <row r="445" spans="1:26" s="309" customFormat="1" ht="37.15" hidden="1" customHeight="1">
      <c r="A445" s="345">
        <v>1</v>
      </c>
      <c r="B445" s="346" t="s">
        <v>498</v>
      </c>
      <c r="C445" s="347"/>
      <c r="D445" s="347"/>
      <c r="E445" s="347"/>
      <c r="F445" s="347"/>
      <c r="G445" s="347"/>
      <c r="H445" s="347"/>
      <c r="I445" s="308"/>
      <c r="J445" s="319"/>
      <c r="K445" s="319"/>
      <c r="L445" s="319"/>
      <c r="M445" s="319"/>
      <c r="N445" s="319"/>
      <c r="O445" s="319"/>
      <c r="P445" s="290" t="e">
        <f>L445+#REF!</f>
        <v>#REF!</v>
      </c>
      <c r="Q445" s="290" t="e">
        <f>M445+#REF!</f>
        <v>#REF!</v>
      </c>
      <c r="R445" s="292"/>
      <c r="S445" s="292"/>
      <c r="T445" s="349">
        <v>417</v>
      </c>
      <c r="U445" s="349">
        <f>+T445</f>
        <v>417</v>
      </c>
      <c r="V445" s="372">
        <f t="shared" si="245"/>
        <v>100</v>
      </c>
      <c r="W445" s="349">
        <f>+U445</f>
        <v>417</v>
      </c>
      <c r="X445" s="323">
        <f t="shared" si="244"/>
        <v>100</v>
      </c>
      <c r="Y445" s="329"/>
    </row>
    <row r="446" spans="1:26" s="309" customFormat="1" ht="41.1" hidden="1" customHeight="1">
      <c r="A446" s="345">
        <v>2</v>
      </c>
      <c r="B446" s="346" t="s">
        <v>1086</v>
      </c>
      <c r="C446" s="347"/>
      <c r="D446" s="347"/>
      <c r="E446" s="347"/>
      <c r="F446" s="347"/>
      <c r="G446" s="347"/>
      <c r="H446" s="347"/>
      <c r="I446" s="308"/>
      <c r="J446" s="319"/>
      <c r="K446" s="319"/>
      <c r="L446" s="319"/>
      <c r="M446" s="319"/>
      <c r="N446" s="319"/>
      <c r="O446" s="319"/>
      <c r="P446" s="290" t="e">
        <f>L446+#REF!</f>
        <v>#REF!</v>
      </c>
      <c r="Q446" s="290" t="e">
        <f>M446+#REF!</f>
        <v>#REF!</v>
      </c>
      <c r="R446" s="292"/>
      <c r="S446" s="292"/>
      <c r="T446" s="349">
        <v>647</v>
      </c>
      <c r="U446" s="349">
        <f>+T446</f>
        <v>647</v>
      </c>
      <c r="V446" s="372">
        <f t="shared" si="245"/>
        <v>100</v>
      </c>
      <c r="W446" s="349">
        <f>+U446</f>
        <v>647</v>
      </c>
      <c r="X446" s="323">
        <f t="shared" si="244"/>
        <v>100</v>
      </c>
      <c r="Y446" s="329"/>
    </row>
    <row r="447" spans="1:26" s="309" customFormat="1" ht="47.1" hidden="1" customHeight="1">
      <c r="A447" s="345">
        <v>3</v>
      </c>
      <c r="B447" s="350" t="s">
        <v>500</v>
      </c>
      <c r="C447" s="347"/>
      <c r="D447" s="347"/>
      <c r="E447" s="347"/>
      <c r="F447" s="347"/>
      <c r="G447" s="347"/>
      <c r="H447" s="347"/>
      <c r="I447" s="308"/>
      <c r="J447" s="319"/>
      <c r="K447" s="319"/>
      <c r="L447" s="319"/>
      <c r="M447" s="319"/>
      <c r="N447" s="319"/>
      <c r="O447" s="319"/>
      <c r="P447" s="290" t="e">
        <f>L447+#REF!</f>
        <v>#REF!</v>
      </c>
      <c r="Q447" s="290" t="e">
        <f>M447+#REF!</f>
        <v>#REF!</v>
      </c>
      <c r="R447" s="292"/>
      <c r="S447" s="292"/>
      <c r="T447" s="349">
        <v>197</v>
      </c>
      <c r="U447" s="349">
        <f>+T447</f>
        <v>197</v>
      </c>
      <c r="V447" s="372">
        <f t="shared" si="245"/>
        <v>100</v>
      </c>
      <c r="W447" s="349">
        <f>+U447</f>
        <v>197</v>
      </c>
      <c r="X447" s="323">
        <f t="shared" si="244"/>
        <v>100</v>
      </c>
      <c r="Y447" s="329"/>
    </row>
    <row r="448" spans="1:26" s="309" customFormat="1" ht="44.45" hidden="1" customHeight="1">
      <c r="A448" s="345">
        <v>4</v>
      </c>
      <c r="B448" s="350" t="s">
        <v>501</v>
      </c>
      <c r="C448" s="347"/>
      <c r="D448" s="347"/>
      <c r="E448" s="347"/>
      <c r="F448" s="347"/>
      <c r="G448" s="347"/>
      <c r="H448" s="347"/>
      <c r="I448" s="308"/>
      <c r="J448" s="319"/>
      <c r="K448" s="319"/>
      <c r="L448" s="319"/>
      <c r="M448" s="319"/>
      <c r="N448" s="319"/>
      <c r="O448" s="319"/>
      <c r="P448" s="290"/>
      <c r="Q448" s="290"/>
      <c r="R448" s="292"/>
      <c r="S448" s="292"/>
      <c r="T448" s="349">
        <v>44</v>
      </c>
      <c r="U448" s="349">
        <f>+T448</f>
        <v>44</v>
      </c>
      <c r="V448" s="372">
        <f t="shared" si="245"/>
        <v>100</v>
      </c>
      <c r="W448" s="349">
        <f>+U448</f>
        <v>44</v>
      </c>
      <c r="X448" s="323">
        <f t="shared" si="244"/>
        <v>100</v>
      </c>
      <c r="Y448" s="329"/>
    </row>
    <row r="449" spans="1:28" s="309" customFormat="1" ht="47.1" hidden="1" customHeight="1">
      <c r="A449" s="345">
        <v>5</v>
      </c>
      <c r="B449" s="350" t="s">
        <v>1087</v>
      </c>
      <c r="C449" s="347"/>
      <c r="D449" s="347"/>
      <c r="E449" s="347"/>
      <c r="F449" s="347"/>
      <c r="G449" s="347"/>
      <c r="H449" s="347"/>
      <c r="I449" s="308"/>
      <c r="J449" s="319"/>
      <c r="K449" s="319"/>
      <c r="L449" s="319"/>
      <c r="M449" s="319"/>
      <c r="N449" s="319"/>
      <c r="O449" s="319"/>
      <c r="P449" s="290"/>
      <c r="Q449" s="290"/>
      <c r="R449" s="292"/>
      <c r="S449" s="292"/>
      <c r="T449" s="349">
        <v>13300</v>
      </c>
      <c r="U449" s="349">
        <f>+T449</f>
        <v>13300</v>
      </c>
      <c r="V449" s="372">
        <f t="shared" si="245"/>
        <v>100</v>
      </c>
      <c r="W449" s="349">
        <f>+U449</f>
        <v>13300</v>
      </c>
      <c r="X449" s="323">
        <f t="shared" si="244"/>
        <v>100</v>
      </c>
      <c r="Y449" s="329"/>
    </row>
    <row r="450" spans="1:28" s="344" customFormat="1" ht="36" customHeight="1">
      <c r="A450" s="317" t="s">
        <v>18</v>
      </c>
      <c r="B450" s="459" t="s">
        <v>210</v>
      </c>
      <c r="C450" s="306"/>
      <c r="D450" s="306"/>
      <c r="E450" s="306"/>
      <c r="F450" s="306"/>
      <c r="G450" s="306"/>
      <c r="H450" s="306"/>
      <c r="I450" s="308"/>
      <c r="J450" s="319">
        <f>+J451+J454+J491+J492+J493+J499</f>
        <v>6598439</v>
      </c>
      <c r="K450" s="319">
        <f t="shared" ref="K450:U450" si="246">+K451+K454+K491+K492+K493+K499</f>
        <v>4532683.3</v>
      </c>
      <c r="L450" s="319">
        <f t="shared" si="246"/>
        <v>0</v>
      </c>
      <c r="M450" s="319">
        <f t="shared" si="246"/>
        <v>0</v>
      </c>
      <c r="N450" s="319">
        <f t="shared" si="246"/>
        <v>0</v>
      </c>
      <c r="O450" s="319">
        <f t="shared" si="246"/>
        <v>0</v>
      </c>
      <c r="P450" s="319">
        <f t="shared" si="246"/>
        <v>0</v>
      </c>
      <c r="Q450" s="319">
        <f t="shared" si="246"/>
        <v>0</v>
      </c>
      <c r="R450" s="319">
        <f t="shared" si="246"/>
        <v>0</v>
      </c>
      <c r="S450" s="319">
        <f t="shared" si="246"/>
        <v>1783784</v>
      </c>
      <c r="T450" s="319">
        <f t="shared" si="246"/>
        <v>1282177</v>
      </c>
      <c r="U450" s="319">
        <f t="shared" si="246"/>
        <v>507359.98230000003</v>
      </c>
      <c r="V450" s="613">
        <f>U450/T450*100</f>
        <v>39.570198365748254</v>
      </c>
      <c r="W450" s="319">
        <f t="shared" ref="W450" si="247">+W451+W454+W491+W492+W493+W499</f>
        <v>1107222.3</v>
      </c>
      <c r="X450" s="323">
        <f t="shared" si="244"/>
        <v>86.354871441306472</v>
      </c>
      <c r="Y450" s="324"/>
      <c r="AA450" s="325"/>
      <c r="AB450" s="309"/>
    </row>
    <row r="451" spans="1:28" s="344" customFormat="1" ht="29.25" customHeight="1">
      <c r="A451" s="537" t="s">
        <v>12</v>
      </c>
      <c r="B451" s="459" t="s">
        <v>1088</v>
      </c>
      <c r="C451" s="306"/>
      <c r="D451" s="306"/>
      <c r="E451" s="306"/>
      <c r="F451" s="306"/>
      <c r="G451" s="306"/>
      <c r="H451" s="306"/>
      <c r="I451" s="308"/>
      <c r="J451" s="319">
        <f>+J452+J453</f>
        <v>0</v>
      </c>
      <c r="K451" s="319">
        <f t="shared" ref="K451:U451" si="248">+K452+K453</f>
        <v>0</v>
      </c>
      <c r="L451" s="319">
        <f t="shared" si="248"/>
        <v>0</v>
      </c>
      <c r="M451" s="319">
        <f t="shared" si="248"/>
        <v>0</v>
      </c>
      <c r="N451" s="319">
        <f t="shared" si="248"/>
        <v>0</v>
      </c>
      <c r="O451" s="319">
        <f t="shared" si="248"/>
        <v>0</v>
      </c>
      <c r="P451" s="319">
        <f t="shared" si="248"/>
        <v>0</v>
      </c>
      <c r="Q451" s="319">
        <f t="shared" si="248"/>
        <v>0</v>
      </c>
      <c r="R451" s="319">
        <f t="shared" si="248"/>
        <v>0</v>
      </c>
      <c r="S451" s="319">
        <f t="shared" si="248"/>
        <v>0</v>
      </c>
      <c r="T451" s="319">
        <f t="shared" si="248"/>
        <v>712773</v>
      </c>
      <c r="U451" s="319">
        <f t="shared" si="248"/>
        <v>354330</v>
      </c>
      <c r="V451" s="613">
        <f>U451/T451*100</f>
        <v>49.711478970163007</v>
      </c>
      <c r="W451" s="319">
        <f t="shared" ref="W451" si="249">+W452+W453</f>
        <v>641495.69999999995</v>
      </c>
      <c r="X451" s="323">
        <f t="shared" si="244"/>
        <v>89.999999999999986</v>
      </c>
      <c r="Y451" s="306"/>
      <c r="AA451" s="325"/>
    </row>
    <row r="452" spans="1:28" s="344" customFormat="1" ht="37.5" customHeight="1">
      <c r="A452" s="345">
        <v>1</v>
      </c>
      <c r="B452" s="614" t="s">
        <v>1089</v>
      </c>
      <c r="C452" s="306"/>
      <c r="D452" s="306"/>
      <c r="E452" s="306"/>
      <c r="F452" s="306"/>
      <c r="G452" s="306"/>
      <c r="H452" s="306"/>
      <c r="I452" s="308"/>
      <c r="J452" s="319"/>
      <c r="K452" s="319"/>
      <c r="L452" s="319"/>
      <c r="M452" s="319"/>
      <c r="N452" s="319"/>
      <c r="O452" s="319"/>
      <c r="P452" s="290"/>
      <c r="Q452" s="290"/>
      <c r="R452" s="292"/>
      <c r="S452" s="292"/>
      <c r="T452" s="348">
        <v>239650</v>
      </c>
      <c r="U452" s="348">
        <v>133258</v>
      </c>
      <c r="V452" s="615">
        <f>+U452/T452*100</f>
        <v>55.605257667431673</v>
      </c>
      <c r="W452" s="348">
        <f>+T452*90%</f>
        <v>215685</v>
      </c>
      <c r="X452" s="323">
        <f t="shared" si="244"/>
        <v>90</v>
      </c>
      <c r="Y452" s="270"/>
    </row>
    <row r="453" spans="1:28" s="344" customFormat="1" ht="36" customHeight="1">
      <c r="A453" s="345">
        <v>2</v>
      </c>
      <c r="B453" s="614" t="s">
        <v>376</v>
      </c>
      <c r="C453" s="306"/>
      <c r="D453" s="306"/>
      <c r="E453" s="306"/>
      <c r="F453" s="306"/>
      <c r="G453" s="306"/>
      <c r="H453" s="306"/>
      <c r="I453" s="308"/>
      <c r="J453" s="319"/>
      <c r="K453" s="319"/>
      <c r="L453" s="319"/>
      <c r="M453" s="319"/>
      <c r="N453" s="319"/>
      <c r="O453" s="319"/>
      <c r="P453" s="290"/>
      <c r="Q453" s="290"/>
      <c r="R453" s="292"/>
      <c r="S453" s="292"/>
      <c r="T453" s="348">
        <v>473123</v>
      </c>
      <c r="U453" s="348">
        <v>221072</v>
      </c>
      <c r="V453" s="615">
        <f>+U453/T453*100</f>
        <v>46.726115618982803</v>
      </c>
      <c r="W453" s="348">
        <f>+T453*90%</f>
        <v>425810.7</v>
      </c>
      <c r="X453" s="323">
        <f t="shared" si="244"/>
        <v>90</v>
      </c>
      <c r="Y453" s="270"/>
    </row>
    <row r="454" spans="1:28" s="344" customFormat="1" ht="36.75" customHeight="1">
      <c r="A454" s="537" t="s">
        <v>17</v>
      </c>
      <c r="B454" s="459" t="s">
        <v>1090</v>
      </c>
      <c r="C454" s="306"/>
      <c r="D454" s="306"/>
      <c r="E454" s="306"/>
      <c r="F454" s="306"/>
      <c r="G454" s="306"/>
      <c r="H454" s="306"/>
      <c r="I454" s="308"/>
      <c r="J454" s="319">
        <f>+J455+J463+J467+J469+J480+J485+J487+J489</f>
        <v>4823472</v>
      </c>
      <c r="K454" s="319">
        <f t="shared" ref="K454:U454" si="250">+K455+K463+K467+K469+K480+K485+K487+K489</f>
        <v>2931071.8</v>
      </c>
      <c r="L454" s="319">
        <f t="shared" si="250"/>
        <v>0</v>
      </c>
      <c r="M454" s="319">
        <f t="shared" si="250"/>
        <v>0</v>
      </c>
      <c r="N454" s="319">
        <f t="shared" si="250"/>
        <v>0</v>
      </c>
      <c r="O454" s="319">
        <f t="shared" si="250"/>
        <v>0</v>
      </c>
      <c r="P454" s="319">
        <f t="shared" si="250"/>
        <v>0</v>
      </c>
      <c r="Q454" s="319">
        <f t="shared" si="250"/>
        <v>0</v>
      </c>
      <c r="R454" s="319">
        <f t="shared" si="250"/>
        <v>0</v>
      </c>
      <c r="S454" s="319">
        <f t="shared" si="250"/>
        <v>972384</v>
      </c>
      <c r="T454" s="319">
        <f t="shared" si="250"/>
        <v>232360</v>
      </c>
      <c r="U454" s="319">
        <f t="shared" si="250"/>
        <v>141154.28090000001</v>
      </c>
      <c r="V454" s="613">
        <f>U454/T454*100</f>
        <v>60.748098166637973</v>
      </c>
      <c r="W454" s="319">
        <f t="shared" ref="W454" si="251">+W455+W463+W467+W469+W480+W485+W487+W489</f>
        <v>230411.4</v>
      </c>
      <c r="X454" s="323">
        <f t="shared" si="244"/>
        <v>99.161387502151825</v>
      </c>
      <c r="Y454" s="306"/>
    </row>
    <row r="455" spans="1:28" s="344" customFormat="1" ht="36.75" customHeight="1">
      <c r="A455" s="304" t="s">
        <v>1091</v>
      </c>
      <c r="B455" s="616" t="s">
        <v>1092</v>
      </c>
      <c r="C455" s="306"/>
      <c r="D455" s="306"/>
      <c r="E455" s="306"/>
      <c r="F455" s="306"/>
      <c r="G455" s="306"/>
      <c r="H455" s="617"/>
      <c r="I455" s="618"/>
      <c r="J455" s="319">
        <f>+SUM(J456:J462)</f>
        <v>1218204</v>
      </c>
      <c r="K455" s="319">
        <f t="shared" ref="K455:T455" si="252">+SUM(K456:K462)</f>
        <v>1174583</v>
      </c>
      <c r="L455" s="319">
        <f t="shared" si="252"/>
        <v>0</v>
      </c>
      <c r="M455" s="319">
        <f t="shared" si="252"/>
        <v>0</v>
      </c>
      <c r="N455" s="319">
        <f t="shared" si="252"/>
        <v>0</v>
      </c>
      <c r="O455" s="319">
        <f t="shared" si="252"/>
        <v>0</v>
      </c>
      <c r="P455" s="319">
        <f t="shared" si="252"/>
        <v>0</v>
      </c>
      <c r="Q455" s="319">
        <f t="shared" si="252"/>
        <v>0</v>
      </c>
      <c r="R455" s="319">
        <f t="shared" si="252"/>
        <v>0</v>
      </c>
      <c r="S455" s="319">
        <f t="shared" si="252"/>
        <v>449236</v>
      </c>
      <c r="T455" s="319">
        <f t="shared" si="252"/>
        <v>107630</v>
      </c>
      <c r="U455" s="319">
        <f t="shared" ref="U455" si="253">+SUM(U456:U462)</f>
        <v>83771</v>
      </c>
      <c r="V455" s="613">
        <f>U455/T455*100</f>
        <v>77.832388739199104</v>
      </c>
      <c r="W455" s="319">
        <f>+SUM(W456:W462)</f>
        <v>107630</v>
      </c>
      <c r="X455" s="323">
        <f t="shared" si="244"/>
        <v>100</v>
      </c>
      <c r="Y455" s="270"/>
    </row>
    <row r="456" spans="1:28" s="344" customFormat="1" ht="36.75" customHeight="1">
      <c r="A456" s="441" t="s">
        <v>36</v>
      </c>
      <c r="B456" s="442" t="s">
        <v>1093</v>
      </c>
      <c r="C456" s="306"/>
      <c r="D456" s="306"/>
      <c r="E456" s="306"/>
      <c r="F456" s="306"/>
      <c r="G456" s="306"/>
      <c r="H456" s="270" t="s">
        <v>550</v>
      </c>
      <c r="I456" s="270" t="s">
        <v>316</v>
      </c>
      <c r="J456" s="619">
        <v>165000</v>
      </c>
      <c r="K456" s="619">
        <v>165000</v>
      </c>
      <c r="L456" s="319"/>
      <c r="M456" s="319"/>
      <c r="N456" s="319"/>
      <c r="O456" s="319"/>
      <c r="P456" s="290"/>
      <c r="Q456" s="290"/>
      <c r="R456" s="292"/>
      <c r="S456" s="290">
        <v>50000</v>
      </c>
      <c r="T456" s="348">
        <v>15000</v>
      </c>
      <c r="U456" s="348">
        <v>12798</v>
      </c>
      <c r="V456" s="615">
        <f>+U456/T456*100</f>
        <v>85.32</v>
      </c>
      <c r="W456" s="348">
        <f t="shared" ref="W456:W462" si="254">+T456</f>
        <v>15000</v>
      </c>
      <c r="X456" s="323">
        <f t="shared" si="244"/>
        <v>100</v>
      </c>
      <c r="Y456" s="270"/>
    </row>
    <row r="457" spans="1:28" s="344" customFormat="1" ht="36.75" customHeight="1">
      <c r="A457" s="441" t="s">
        <v>23</v>
      </c>
      <c r="B457" s="442" t="s">
        <v>1094</v>
      </c>
      <c r="C457" s="306"/>
      <c r="D457" s="306"/>
      <c r="E457" s="306"/>
      <c r="F457" s="306"/>
      <c r="G457" s="306"/>
      <c r="H457" s="270" t="s">
        <v>622</v>
      </c>
      <c r="I457" s="620" t="s">
        <v>1095</v>
      </c>
      <c r="J457" s="621">
        <v>682515</v>
      </c>
      <c r="K457" s="621">
        <v>682515</v>
      </c>
      <c r="L457" s="319"/>
      <c r="M457" s="319"/>
      <c r="N457" s="319"/>
      <c r="O457" s="319"/>
      <c r="P457" s="290"/>
      <c r="Q457" s="290"/>
      <c r="R457" s="292"/>
      <c r="S457" s="290">
        <v>217360</v>
      </c>
      <c r="T457" s="348">
        <v>40000</v>
      </c>
      <c r="U457" s="348">
        <v>39622</v>
      </c>
      <c r="V457" s="615">
        <f>+U457/T457*100</f>
        <v>99.055000000000007</v>
      </c>
      <c r="W457" s="348">
        <f t="shared" si="254"/>
        <v>40000</v>
      </c>
      <c r="X457" s="323">
        <f t="shared" si="244"/>
        <v>100</v>
      </c>
      <c r="Y457" s="270"/>
    </row>
    <row r="458" spans="1:28" s="344" customFormat="1" ht="36.75" customHeight="1">
      <c r="A458" s="441" t="s">
        <v>281</v>
      </c>
      <c r="B458" s="442" t="s">
        <v>282</v>
      </c>
      <c r="C458" s="306"/>
      <c r="D458" s="306"/>
      <c r="E458" s="306"/>
      <c r="F458" s="306"/>
      <c r="G458" s="306"/>
      <c r="H458" s="270" t="s">
        <v>622</v>
      </c>
      <c r="I458" s="622" t="s">
        <v>949</v>
      </c>
      <c r="J458" s="623">
        <v>62315</v>
      </c>
      <c r="K458" s="623">
        <v>18694</v>
      </c>
      <c r="L458" s="319"/>
      <c r="M458" s="319"/>
      <c r="N458" s="319"/>
      <c r="O458" s="319"/>
      <c r="P458" s="290"/>
      <c r="Q458" s="290"/>
      <c r="R458" s="292"/>
      <c r="S458" s="290">
        <v>39259</v>
      </c>
      <c r="T458" s="348">
        <v>18630</v>
      </c>
      <c r="U458" s="348">
        <v>18130</v>
      </c>
      <c r="V458" s="615">
        <f>+U458/T458*100</f>
        <v>97.316156736446587</v>
      </c>
      <c r="W458" s="348">
        <f t="shared" si="254"/>
        <v>18630</v>
      </c>
      <c r="X458" s="323">
        <f t="shared" si="244"/>
        <v>100</v>
      </c>
      <c r="Y458" s="270"/>
    </row>
    <row r="459" spans="1:28" s="344" customFormat="1" ht="48.2" customHeight="1">
      <c r="A459" s="441" t="s">
        <v>283</v>
      </c>
      <c r="B459" s="624" t="s">
        <v>278</v>
      </c>
      <c r="C459" s="306"/>
      <c r="D459" s="306"/>
      <c r="E459" s="306"/>
      <c r="F459" s="306"/>
      <c r="G459" s="306"/>
      <c r="H459" s="270" t="s">
        <v>732</v>
      </c>
      <c r="I459" s="270" t="s">
        <v>1096</v>
      </c>
      <c r="J459" s="619">
        <v>90000</v>
      </c>
      <c r="K459" s="619">
        <v>90000</v>
      </c>
      <c r="L459" s="319"/>
      <c r="M459" s="319"/>
      <c r="N459" s="319"/>
      <c r="O459" s="319"/>
      <c r="P459" s="290"/>
      <c r="Q459" s="290"/>
      <c r="R459" s="292"/>
      <c r="S459" s="290">
        <v>81000</v>
      </c>
      <c r="T459" s="348">
        <v>22000</v>
      </c>
      <c r="U459" s="348">
        <v>8721</v>
      </c>
      <c r="V459" s="615">
        <f>+U459/T459*100</f>
        <v>39.640909090909091</v>
      </c>
      <c r="W459" s="348">
        <f t="shared" si="254"/>
        <v>22000</v>
      </c>
      <c r="X459" s="323">
        <f t="shared" si="244"/>
        <v>100</v>
      </c>
      <c r="Y459" s="270"/>
    </row>
    <row r="460" spans="1:28" s="344" customFormat="1" ht="36.75" customHeight="1">
      <c r="A460" s="441" t="s">
        <v>646</v>
      </c>
      <c r="B460" s="624" t="s">
        <v>284</v>
      </c>
      <c r="C460" s="306"/>
      <c r="D460" s="306"/>
      <c r="E460" s="306"/>
      <c r="F460" s="306"/>
      <c r="G460" s="306"/>
      <c r="H460" s="270" t="s">
        <v>732</v>
      </c>
      <c r="I460" s="270" t="s">
        <v>1097</v>
      </c>
      <c r="J460" s="619">
        <v>90000</v>
      </c>
      <c r="K460" s="619">
        <v>90000</v>
      </c>
      <c r="L460" s="319"/>
      <c r="M460" s="319"/>
      <c r="N460" s="319"/>
      <c r="O460" s="319"/>
      <c r="P460" s="290"/>
      <c r="Q460" s="290"/>
      <c r="R460" s="292"/>
      <c r="S460" s="290">
        <v>40000</v>
      </c>
      <c r="T460" s="348">
        <v>5000</v>
      </c>
      <c r="U460" s="348">
        <v>4500</v>
      </c>
      <c r="V460" s="615">
        <f>+U460/T460*100</f>
        <v>90</v>
      </c>
      <c r="W460" s="348">
        <f t="shared" si="254"/>
        <v>5000</v>
      </c>
      <c r="X460" s="323">
        <f t="shared" si="244"/>
        <v>100</v>
      </c>
      <c r="Y460" s="270"/>
    </row>
    <row r="461" spans="1:28" s="344" customFormat="1" ht="36.75" hidden="1" customHeight="1">
      <c r="A461" s="441" t="s">
        <v>913</v>
      </c>
      <c r="B461" s="625" t="s">
        <v>1098</v>
      </c>
      <c r="C461" s="306"/>
      <c r="D461" s="306"/>
      <c r="E461" s="306"/>
      <c r="F461" s="306"/>
      <c r="G461" s="306"/>
      <c r="H461" s="270" t="s">
        <v>1099</v>
      </c>
      <c r="I461" s="270" t="s">
        <v>1100</v>
      </c>
      <c r="J461" s="626">
        <v>48374</v>
      </c>
      <c r="K461" s="626">
        <v>48374</v>
      </c>
      <c r="L461" s="319"/>
      <c r="M461" s="319"/>
      <c r="N461" s="319"/>
      <c r="O461" s="319"/>
      <c r="P461" s="290"/>
      <c r="Q461" s="290"/>
      <c r="R461" s="292"/>
      <c r="S461" s="290">
        <v>1617</v>
      </c>
      <c r="T461" s="348">
        <v>0</v>
      </c>
      <c r="U461" s="348">
        <v>0</v>
      </c>
      <c r="V461" s="615"/>
      <c r="W461" s="348">
        <f t="shared" si="254"/>
        <v>0</v>
      </c>
      <c r="X461" s="323" t="e">
        <f t="shared" si="244"/>
        <v>#DIV/0!</v>
      </c>
      <c r="Y461" s="270"/>
    </row>
    <row r="462" spans="1:28" s="344" customFormat="1" ht="42.75" customHeight="1">
      <c r="A462" s="441" t="s">
        <v>913</v>
      </c>
      <c r="B462" s="442" t="s">
        <v>1101</v>
      </c>
      <c r="C462" s="306"/>
      <c r="D462" s="306"/>
      <c r="E462" s="306"/>
      <c r="F462" s="306"/>
      <c r="G462" s="306"/>
      <c r="H462" s="270" t="s">
        <v>538</v>
      </c>
      <c r="I462" s="627" t="s">
        <v>1102</v>
      </c>
      <c r="J462" s="619">
        <v>80000</v>
      </c>
      <c r="K462" s="619">
        <v>80000</v>
      </c>
      <c r="L462" s="319"/>
      <c r="M462" s="319"/>
      <c r="N462" s="319"/>
      <c r="O462" s="319"/>
      <c r="P462" s="290"/>
      <c r="Q462" s="290"/>
      <c r="R462" s="292"/>
      <c r="S462" s="290">
        <v>20000</v>
      </c>
      <c r="T462" s="348">
        <v>7000</v>
      </c>
      <c r="U462" s="348">
        <v>0</v>
      </c>
      <c r="V462" s="615"/>
      <c r="W462" s="348">
        <f t="shared" si="254"/>
        <v>7000</v>
      </c>
      <c r="X462" s="323">
        <f t="shared" si="244"/>
        <v>100</v>
      </c>
      <c r="Y462" s="270" t="s">
        <v>1306</v>
      </c>
    </row>
    <row r="463" spans="1:28" s="344" customFormat="1" ht="44.45" customHeight="1">
      <c r="A463" s="304" t="s">
        <v>1103</v>
      </c>
      <c r="B463" s="616" t="s">
        <v>295</v>
      </c>
      <c r="C463" s="306"/>
      <c r="D463" s="306"/>
      <c r="E463" s="306"/>
      <c r="F463" s="306"/>
      <c r="G463" s="306"/>
      <c r="H463" s="306"/>
      <c r="I463" s="618"/>
      <c r="J463" s="319">
        <f t="shared" ref="J463:S463" si="255">+J464+J465+J466</f>
        <v>127176</v>
      </c>
      <c r="K463" s="319">
        <f t="shared" si="255"/>
        <v>114458.8</v>
      </c>
      <c r="L463" s="319">
        <f t="shared" si="255"/>
        <v>0</v>
      </c>
      <c r="M463" s="319">
        <f t="shared" si="255"/>
        <v>0</v>
      </c>
      <c r="N463" s="319">
        <f t="shared" si="255"/>
        <v>0</v>
      </c>
      <c r="O463" s="319">
        <f t="shared" si="255"/>
        <v>0</v>
      </c>
      <c r="P463" s="319">
        <f t="shared" si="255"/>
        <v>0</v>
      </c>
      <c r="Q463" s="319">
        <f t="shared" si="255"/>
        <v>0</v>
      </c>
      <c r="R463" s="319">
        <f t="shared" si="255"/>
        <v>0</v>
      </c>
      <c r="S463" s="319">
        <f t="shared" si="255"/>
        <v>73249</v>
      </c>
      <c r="T463" s="319">
        <f>+T464+T465+T466</f>
        <v>27044</v>
      </c>
      <c r="U463" s="319">
        <f t="shared" ref="U463:W463" si="256">+U464+U465+U466</f>
        <v>13054</v>
      </c>
      <c r="V463" s="613">
        <f>U463/T463*100</f>
        <v>48.269486762313271</v>
      </c>
      <c r="W463" s="319">
        <f t="shared" si="256"/>
        <v>27044</v>
      </c>
      <c r="X463" s="323">
        <f t="shared" si="244"/>
        <v>100</v>
      </c>
      <c r="Y463" s="306"/>
    </row>
    <row r="464" spans="1:28" s="344" customFormat="1" ht="44.45" customHeight="1">
      <c r="A464" s="453" t="s">
        <v>36</v>
      </c>
      <c r="B464" s="628" t="s">
        <v>786</v>
      </c>
      <c r="C464" s="306"/>
      <c r="D464" s="306"/>
      <c r="E464" s="306"/>
      <c r="F464" s="306"/>
      <c r="G464" s="306"/>
      <c r="H464" s="348" t="s">
        <v>534</v>
      </c>
      <c r="I464" s="348" t="s">
        <v>1104</v>
      </c>
      <c r="J464" s="348">
        <v>39992</v>
      </c>
      <c r="K464" s="348">
        <v>35992.800000000003</v>
      </c>
      <c r="L464" s="319"/>
      <c r="M464" s="319"/>
      <c r="N464" s="319"/>
      <c r="O464" s="319"/>
      <c r="P464" s="292"/>
      <c r="Q464" s="292"/>
      <c r="R464" s="292"/>
      <c r="S464" s="290">
        <v>27894</v>
      </c>
      <c r="T464" s="348">
        <v>13312</v>
      </c>
      <c r="U464" s="348">
        <v>7319</v>
      </c>
      <c r="V464" s="615">
        <f>+U464/T464*100</f>
        <v>54.98046875</v>
      </c>
      <c r="W464" s="348">
        <f>+T464</f>
        <v>13312</v>
      </c>
      <c r="X464" s="323">
        <f t="shared" si="244"/>
        <v>100</v>
      </c>
      <c r="Y464" s="306"/>
    </row>
    <row r="465" spans="1:25" s="344" customFormat="1" ht="60.75" customHeight="1">
      <c r="A465" s="453" t="s">
        <v>23</v>
      </c>
      <c r="B465" s="628" t="s">
        <v>297</v>
      </c>
      <c r="C465" s="306"/>
      <c r="D465" s="306"/>
      <c r="E465" s="306"/>
      <c r="F465" s="306"/>
      <c r="G465" s="306"/>
      <c r="H465" s="348" t="s">
        <v>534</v>
      </c>
      <c r="I465" s="348" t="s">
        <v>1105</v>
      </c>
      <c r="J465" s="348">
        <v>47184</v>
      </c>
      <c r="K465" s="348">
        <v>42466</v>
      </c>
      <c r="L465" s="319"/>
      <c r="M465" s="319"/>
      <c r="N465" s="319"/>
      <c r="O465" s="319"/>
      <c r="P465" s="292"/>
      <c r="Q465" s="292"/>
      <c r="R465" s="292"/>
      <c r="S465" s="290">
        <v>32500</v>
      </c>
      <c r="T465" s="348">
        <v>13250</v>
      </c>
      <c r="U465" s="348">
        <v>5253</v>
      </c>
      <c r="V465" s="615">
        <f>+U465/T465*100</f>
        <v>39.645283018867929</v>
      </c>
      <c r="W465" s="348">
        <f>+T465</f>
        <v>13250</v>
      </c>
      <c r="X465" s="323">
        <f t="shared" si="244"/>
        <v>100</v>
      </c>
      <c r="Y465" s="306"/>
    </row>
    <row r="466" spans="1:25" s="344" customFormat="1" ht="60.75" customHeight="1">
      <c r="A466" s="453" t="s">
        <v>281</v>
      </c>
      <c r="B466" s="628" t="s">
        <v>1106</v>
      </c>
      <c r="C466" s="306"/>
      <c r="D466" s="306"/>
      <c r="E466" s="306"/>
      <c r="F466" s="306"/>
      <c r="G466" s="306"/>
      <c r="H466" s="348" t="s">
        <v>1107</v>
      </c>
      <c r="I466" s="348" t="s">
        <v>1108</v>
      </c>
      <c r="J466" s="348">
        <v>40000</v>
      </c>
      <c r="K466" s="348">
        <v>36000</v>
      </c>
      <c r="L466" s="319"/>
      <c r="M466" s="319"/>
      <c r="N466" s="319"/>
      <c r="O466" s="319"/>
      <c r="P466" s="292"/>
      <c r="Q466" s="292"/>
      <c r="R466" s="292"/>
      <c r="S466" s="290">
        <v>12855</v>
      </c>
      <c r="T466" s="348">
        <v>482</v>
      </c>
      <c r="U466" s="348">
        <v>482</v>
      </c>
      <c r="V466" s="615">
        <f>+U466/T466*100</f>
        <v>100</v>
      </c>
      <c r="W466" s="348">
        <f>+T466</f>
        <v>482</v>
      </c>
      <c r="X466" s="323">
        <f t="shared" si="244"/>
        <v>100</v>
      </c>
      <c r="Y466" s="306"/>
    </row>
    <row r="467" spans="1:25" s="344" customFormat="1" ht="36.75" customHeight="1">
      <c r="A467" s="304" t="s">
        <v>1109</v>
      </c>
      <c r="B467" s="616" t="s">
        <v>150</v>
      </c>
      <c r="C467" s="306"/>
      <c r="D467" s="306"/>
      <c r="E467" s="306"/>
      <c r="F467" s="306"/>
      <c r="G467" s="306"/>
      <c r="H467" s="270"/>
      <c r="I467" s="618"/>
      <c r="J467" s="319">
        <f>+J468</f>
        <v>841000</v>
      </c>
      <c r="K467" s="319">
        <f t="shared" ref="K467:W467" si="257">+K468</f>
        <v>841000</v>
      </c>
      <c r="L467" s="319">
        <f t="shared" si="257"/>
        <v>0</v>
      </c>
      <c r="M467" s="319">
        <f t="shared" si="257"/>
        <v>0</v>
      </c>
      <c r="N467" s="319">
        <f t="shared" si="257"/>
        <v>0</v>
      </c>
      <c r="O467" s="319">
        <f t="shared" si="257"/>
        <v>0</v>
      </c>
      <c r="P467" s="319">
        <f t="shared" si="257"/>
        <v>0</v>
      </c>
      <c r="Q467" s="319">
        <f t="shared" si="257"/>
        <v>0</v>
      </c>
      <c r="R467" s="319">
        <f t="shared" si="257"/>
        <v>0</v>
      </c>
      <c r="S467" s="319">
        <f t="shared" si="257"/>
        <v>118159</v>
      </c>
      <c r="T467" s="319">
        <f t="shared" si="257"/>
        <v>18580</v>
      </c>
      <c r="U467" s="319">
        <f t="shared" si="257"/>
        <v>9943.6970000000001</v>
      </c>
      <c r="V467" s="613">
        <f>U467/T467*100</f>
        <v>53.518283100107645</v>
      </c>
      <c r="W467" s="319">
        <f t="shared" si="257"/>
        <v>18580</v>
      </c>
      <c r="X467" s="323">
        <f t="shared" si="244"/>
        <v>100</v>
      </c>
      <c r="Y467" s="270"/>
    </row>
    <row r="468" spans="1:25" s="344" customFormat="1" ht="36.75" customHeight="1">
      <c r="A468" s="441"/>
      <c r="B468" s="625" t="s">
        <v>299</v>
      </c>
      <c r="C468" s="306"/>
      <c r="D468" s="306"/>
      <c r="E468" s="306"/>
      <c r="F468" s="306"/>
      <c r="G468" s="306"/>
      <c r="H468" s="270" t="s">
        <v>1110</v>
      </c>
      <c r="I468" s="269" t="s">
        <v>1111</v>
      </c>
      <c r="J468" s="629">
        <v>841000</v>
      </c>
      <c r="K468" s="629">
        <v>841000</v>
      </c>
      <c r="L468" s="319"/>
      <c r="M468" s="319"/>
      <c r="N468" s="319"/>
      <c r="O468" s="319"/>
      <c r="P468" s="290"/>
      <c r="Q468" s="290"/>
      <c r="R468" s="292"/>
      <c r="S468" s="290">
        <v>118159</v>
      </c>
      <c r="T468" s="348">
        <v>18580</v>
      </c>
      <c r="U468" s="348">
        <v>9943.6970000000001</v>
      </c>
      <c r="V468" s="615">
        <f>+U468/T468*100</f>
        <v>53.518283100107645</v>
      </c>
      <c r="W468" s="348">
        <f>+T468</f>
        <v>18580</v>
      </c>
      <c r="X468" s="323">
        <f t="shared" si="244"/>
        <v>100</v>
      </c>
      <c r="Y468" s="270"/>
    </row>
    <row r="469" spans="1:25" s="344" customFormat="1" ht="36.75" customHeight="1">
      <c r="A469" s="304" t="s">
        <v>1112</v>
      </c>
      <c r="B469" s="616" t="s">
        <v>1113</v>
      </c>
      <c r="C469" s="306"/>
      <c r="D469" s="306"/>
      <c r="E469" s="306"/>
      <c r="F469" s="306"/>
      <c r="G469" s="306"/>
      <c r="H469" s="270"/>
      <c r="I469" s="618"/>
      <c r="J469" s="319">
        <f>+J470+J478+J479</f>
        <v>1294934</v>
      </c>
      <c r="K469" s="319">
        <f t="shared" ref="K469:W469" si="258">+K470+K478+K479</f>
        <v>265615</v>
      </c>
      <c r="L469" s="319">
        <f t="shared" si="258"/>
        <v>0</v>
      </c>
      <c r="M469" s="319">
        <f t="shared" si="258"/>
        <v>0</v>
      </c>
      <c r="N469" s="319">
        <f t="shared" si="258"/>
        <v>0</v>
      </c>
      <c r="O469" s="319">
        <f t="shared" si="258"/>
        <v>0</v>
      </c>
      <c r="P469" s="319">
        <f t="shared" si="258"/>
        <v>0</v>
      </c>
      <c r="Q469" s="319">
        <f t="shared" si="258"/>
        <v>0</v>
      </c>
      <c r="R469" s="319">
        <f t="shared" si="258"/>
        <v>0</v>
      </c>
      <c r="S469" s="319">
        <f t="shared" si="258"/>
        <v>130898</v>
      </c>
      <c r="T469" s="319">
        <f t="shared" si="258"/>
        <v>46877</v>
      </c>
      <c r="U469" s="319">
        <f t="shared" si="258"/>
        <v>32523.583899999998</v>
      </c>
      <c r="V469" s="613">
        <f>U469/T469*100</f>
        <v>69.380685410755802</v>
      </c>
      <c r="W469" s="319">
        <f t="shared" si="258"/>
        <v>46877</v>
      </c>
      <c r="X469" s="323">
        <f t="shared" si="244"/>
        <v>100</v>
      </c>
      <c r="Y469" s="270"/>
    </row>
    <row r="470" spans="1:25" s="344" customFormat="1" ht="36.75" customHeight="1">
      <c r="A470" s="441" t="s">
        <v>36</v>
      </c>
      <c r="B470" s="442" t="s">
        <v>1114</v>
      </c>
      <c r="C470" s="306"/>
      <c r="D470" s="306"/>
      <c r="E470" s="306"/>
      <c r="F470" s="306"/>
      <c r="G470" s="306"/>
      <c r="H470" s="270"/>
      <c r="I470" s="270"/>
      <c r="J470" s="348">
        <f t="shared" ref="J470:S470" si="259">+SUM(J471:J477)</f>
        <v>540772</v>
      </c>
      <c r="K470" s="348">
        <f t="shared" si="259"/>
        <v>140253</v>
      </c>
      <c r="L470" s="348">
        <f t="shared" si="259"/>
        <v>0</v>
      </c>
      <c r="M470" s="348">
        <f t="shared" si="259"/>
        <v>0</v>
      </c>
      <c r="N470" s="348">
        <f t="shared" si="259"/>
        <v>0</v>
      </c>
      <c r="O470" s="348">
        <f t="shared" si="259"/>
        <v>0</v>
      </c>
      <c r="P470" s="348">
        <f t="shared" si="259"/>
        <v>0</v>
      </c>
      <c r="Q470" s="348">
        <f t="shared" si="259"/>
        <v>0</v>
      </c>
      <c r="R470" s="348">
        <f t="shared" si="259"/>
        <v>0</v>
      </c>
      <c r="S470" s="348">
        <f t="shared" si="259"/>
        <v>73994</v>
      </c>
      <c r="T470" s="348">
        <f>+SUM(T471:T477)</f>
        <v>35577</v>
      </c>
      <c r="U470" s="348">
        <f t="shared" ref="U470:W470" si="260">+SUM(U471:U477)</f>
        <v>27315.583899999998</v>
      </c>
      <c r="V470" s="615">
        <f t="shared" ref="V470:V479" si="261">+U470/T470*100</f>
        <v>76.778772521572918</v>
      </c>
      <c r="W470" s="348">
        <f t="shared" si="260"/>
        <v>35577</v>
      </c>
      <c r="X470" s="323">
        <f t="shared" si="244"/>
        <v>100</v>
      </c>
      <c r="Y470" s="270"/>
    </row>
    <row r="471" spans="1:25" s="362" customFormat="1" ht="36.75" customHeight="1">
      <c r="A471" s="630"/>
      <c r="B471" s="631" t="s">
        <v>1115</v>
      </c>
      <c r="C471" s="359"/>
      <c r="D471" s="359"/>
      <c r="E471" s="359"/>
      <c r="F471" s="359"/>
      <c r="G471" s="359"/>
      <c r="H471" s="377" t="s">
        <v>1116</v>
      </c>
      <c r="I471" s="632" t="s">
        <v>1117</v>
      </c>
      <c r="J471" s="633">
        <v>320000</v>
      </c>
      <c r="K471" s="634">
        <v>56549</v>
      </c>
      <c r="L471" s="420"/>
      <c r="M471" s="420"/>
      <c r="N471" s="420"/>
      <c r="O471" s="420"/>
      <c r="P471" s="300"/>
      <c r="Q471" s="300"/>
      <c r="R471" s="401"/>
      <c r="S471" s="300">
        <v>19691</v>
      </c>
      <c r="T471" s="396">
        <v>8426</v>
      </c>
      <c r="U471" s="396">
        <v>8426</v>
      </c>
      <c r="V471" s="615">
        <f t="shared" si="261"/>
        <v>100</v>
      </c>
      <c r="W471" s="396">
        <f t="shared" ref="W471:W479" si="262">+T471</f>
        <v>8426</v>
      </c>
      <c r="X471" s="323">
        <f t="shared" si="244"/>
        <v>100</v>
      </c>
      <c r="Y471" s="377"/>
    </row>
    <row r="472" spans="1:25" s="362" customFormat="1" ht="53.45" customHeight="1">
      <c r="A472" s="630"/>
      <c r="B472" s="631" t="s">
        <v>1118</v>
      </c>
      <c r="C472" s="359"/>
      <c r="D472" s="359"/>
      <c r="E472" s="359"/>
      <c r="F472" s="359"/>
      <c r="G472" s="359"/>
      <c r="H472" s="377" t="s">
        <v>1119</v>
      </c>
      <c r="I472" s="377" t="s">
        <v>1120</v>
      </c>
      <c r="J472" s="635"/>
      <c r="K472" s="635"/>
      <c r="L472" s="420"/>
      <c r="M472" s="420"/>
      <c r="N472" s="420"/>
      <c r="O472" s="420"/>
      <c r="P472" s="300"/>
      <c r="Q472" s="300"/>
      <c r="R472" s="401"/>
      <c r="S472" s="300">
        <v>12778</v>
      </c>
      <c r="T472" s="396">
        <v>6389</v>
      </c>
      <c r="U472" s="396">
        <v>2622</v>
      </c>
      <c r="V472" s="615">
        <f t="shared" si="261"/>
        <v>41.039286273282208</v>
      </c>
      <c r="W472" s="396">
        <f t="shared" si="262"/>
        <v>6389</v>
      </c>
      <c r="X472" s="323">
        <f t="shared" si="244"/>
        <v>100</v>
      </c>
      <c r="Y472" s="377"/>
    </row>
    <row r="473" spans="1:25" s="362" customFormat="1" ht="36.75" customHeight="1">
      <c r="A473" s="630"/>
      <c r="B473" s="631" t="s">
        <v>1121</v>
      </c>
      <c r="C473" s="359"/>
      <c r="D473" s="359"/>
      <c r="E473" s="359"/>
      <c r="F473" s="359"/>
      <c r="G473" s="359"/>
      <c r="H473" s="377" t="s">
        <v>1122</v>
      </c>
      <c r="I473" s="377" t="s">
        <v>1123</v>
      </c>
      <c r="J473" s="636">
        <v>46300</v>
      </c>
      <c r="K473" s="636">
        <v>16302</v>
      </c>
      <c r="L473" s="420"/>
      <c r="M473" s="420"/>
      <c r="N473" s="420"/>
      <c r="O473" s="420"/>
      <c r="P473" s="300"/>
      <c r="Q473" s="300"/>
      <c r="R473" s="401"/>
      <c r="S473" s="300">
        <f>+T473*2</f>
        <v>8740</v>
      </c>
      <c r="T473" s="396">
        <v>4370</v>
      </c>
      <c r="U473" s="396">
        <v>2652.7249999999999</v>
      </c>
      <c r="V473" s="615">
        <f t="shared" si="261"/>
        <v>60.703089244851263</v>
      </c>
      <c r="W473" s="396">
        <f t="shared" si="262"/>
        <v>4370</v>
      </c>
      <c r="X473" s="323">
        <f t="shared" si="244"/>
        <v>100</v>
      </c>
      <c r="Y473" s="377"/>
    </row>
    <row r="474" spans="1:25" s="362" customFormat="1" ht="48.2" customHeight="1">
      <c r="A474" s="630"/>
      <c r="B474" s="631" t="s">
        <v>1124</v>
      </c>
      <c r="C474" s="359"/>
      <c r="D474" s="359"/>
      <c r="E474" s="359"/>
      <c r="F474" s="359"/>
      <c r="G474" s="359"/>
      <c r="H474" s="377" t="s">
        <v>681</v>
      </c>
      <c r="I474" s="637" t="s">
        <v>1125</v>
      </c>
      <c r="J474" s="638">
        <v>51155</v>
      </c>
      <c r="K474" s="638">
        <v>23255</v>
      </c>
      <c r="L474" s="420"/>
      <c r="M474" s="420"/>
      <c r="N474" s="420"/>
      <c r="O474" s="420"/>
      <c r="P474" s="300"/>
      <c r="Q474" s="300"/>
      <c r="R474" s="401"/>
      <c r="S474" s="300">
        <f>+T474*2</f>
        <v>15000</v>
      </c>
      <c r="T474" s="396">
        <v>7500</v>
      </c>
      <c r="U474" s="396">
        <v>7416.3528999999999</v>
      </c>
      <c r="V474" s="615">
        <f t="shared" si="261"/>
        <v>98.884705333333329</v>
      </c>
      <c r="W474" s="396">
        <f t="shared" si="262"/>
        <v>7500</v>
      </c>
      <c r="X474" s="323">
        <f t="shared" si="244"/>
        <v>100</v>
      </c>
      <c r="Y474" s="377"/>
    </row>
    <row r="475" spans="1:25" s="362" customFormat="1" ht="36.75" customHeight="1">
      <c r="A475" s="630"/>
      <c r="B475" s="631" t="s">
        <v>1126</v>
      </c>
      <c r="C475" s="359"/>
      <c r="D475" s="359"/>
      <c r="E475" s="359"/>
      <c r="F475" s="359"/>
      <c r="G475" s="359"/>
      <c r="H475" s="377" t="s">
        <v>1127</v>
      </c>
      <c r="I475" s="632" t="s">
        <v>1128</v>
      </c>
      <c r="J475" s="639">
        <v>70600</v>
      </c>
      <c r="K475" s="639">
        <v>20425</v>
      </c>
      <c r="L475" s="420"/>
      <c r="M475" s="420"/>
      <c r="N475" s="420"/>
      <c r="O475" s="420"/>
      <c r="P475" s="300"/>
      <c r="Q475" s="300"/>
      <c r="R475" s="401"/>
      <c r="S475" s="300">
        <v>6627</v>
      </c>
      <c r="T475" s="396">
        <v>3313</v>
      </c>
      <c r="U475" s="396">
        <v>2204.9589999999998</v>
      </c>
      <c r="V475" s="615">
        <f t="shared" si="261"/>
        <v>66.554753999396311</v>
      </c>
      <c r="W475" s="396">
        <f t="shared" si="262"/>
        <v>3313</v>
      </c>
      <c r="X475" s="323">
        <f t="shared" si="244"/>
        <v>100</v>
      </c>
      <c r="Y475" s="377"/>
    </row>
    <row r="476" spans="1:25" s="362" customFormat="1" ht="36.75" customHeight="1">
      <c r="A476" s="630"/>
      <c r="B476" s="631" t="s">
        <v>1129</v>
      </c>
      <c r="C476" s="359"/>
      <c r="D476" s="359"/>
      <c r="E476" s="359"/>
      <c r="F476" s="359"/>
      <c r="G476" s="359"/>
      <c r="H476" s="377" t="s">
        <v>1130</v>
      </c>
      <c r="I476" s="377" t="s">
        <v>1131</v>
      </c>
      <c r="J476" s="636">
        <v>39107</v>
      </c>
      <c r="K476" s="636">
        <v>19036</v>
      </c>
      <c r="L476" s="420"/>
      <c r="M476" s="420"/>
      <c r="N476" s="420"/>
      <c r="O476" s="420"/>
      <c r="P476" s="300"/>
      <c r="Q476" s="300"/>
      <c r="R476" s="401"/>
      <c r="S476" s="300">
        <f>+T476*2</f>
        <v>8858</v>
      </c>
      <c r="T476" s="396">
        <v>4429</v>
      </c>
      <c r="U476" s="396">
        <v>2843.547</v>
      </c>
      <c r="V476" s="615">
        <f t="shared" si="261"/>
        <v>64.202912621359218</v>
      </c>
      <c r="W476" s="396">
        <f t="shared" si="262"/>
        <v>4429</v>
      </c>
      <c r="X476" s="323">
        <f t="shared" si="244"/>
        <v>100</v>
      </c>
      <c r="Y476" s="377"/>
    </row>
    <row r="477" spans="1:25" s="362" customFormat="1" ht="36.75" customHeight="1">
      <c r="A477" s="630"/>
      <c r="B477" s="631" t="s">
        <v>1132</v>
      </c>
      <c r="C477" s="359"/>
      <c r="D477" s="359"/>
      <c r="E477" s="359"/>
      <c r="F477" s="359"/>
      <c r="G477" s="359"/>
      <c r="H477" s="377" t="s">
        <v>681</v>
      </c>
      <c r="I477" s="377" t="s">
        <v>1133</v>
      </c>
      <c r="J477" s="636">
        <v>13610</v>
      </c>
      <c r="K477" s="636">
        <v>4686</v>
      </c>
      <c r="L477" s="420"/>
      <c r="M477" s="420"/>
      <c r="N477" s="420"/>
      <c r="O477" s="420"/>
      <c r="P477" s="300"/>
      <c r="Q477" s="300"/>
      <c r="R477" s="401"/>
      <c r="S477" s="300">
        <f>+T477*2</f>
        <v>2300</v>
      </c>
      <c r="T477" s="396">
        <v>1150</v>
      </c>
      <c r="U477" s="396">
        <v>1150</v>
      </c>
      <c r="V477" s="615">
        <f t="shared" si="261"/>
        <v>100</v>
      </c>
      <c r="W477" s="396">
        <f t="shared" si="262"/>
        <v>1150</v>
      </c>
      <c r="X477" s="323">
        <f t="shared" si="244"/>
        <v>100</v>
      </c>
      <c r="Y477" s="377"/>
    </row>
    <row r="478" spans="1:25" s="344" customFormat="1" ht="40.700000000000003" customHeight="1">
      <c r="A478" s="441" t="s">
        <v>23</v>
      </c>
      <c r="B478" s="640" t="s">
        <v>291</v>
      </c>
      <c r="C478" s="306"/>
      <c r="D478" s="306"/>
      <c r="E478" s="306"/>
      <c r="F478" s="306"/>
      <c r="G478" s="306"/>
      <c r="H478" s="270" t="s">
        <v>732</v>
      </c>
      <c r="I478" s="641" t="s">
        <v>292</v>
      </c>
      <c r="J478" s="626">
        <v>479827</v>
      </c>
      <c r="K478" s="626">
        <v>86262</v>
      </c>
      <c r="L478" s="319"/>
      <c r="M478" s="319"/>
      <c r="N478" s="319"/>
      <c r="O478" s="319"/>
      <c r="P478" s="290"/>
      <c r="Q478" s="290"/>
      <c r="R478" s="292"/>
      <c r="S478" s="290">
        <v>36014</v>
      </c>
      <c r="T478" s="348">
        <v>4000</v>
      </c>
      <c r="U478" s="348">
        <v>0</v>
      </c>
      <c r="V478" s="615">
        <f t="shared" si="261"/>
        <v>0</v>
      </c>
      <c r="W478" s="348">
        <f t="shared" si="262"/>
        <v>4000</v>
      </c>
      <c r="X478" s="323">
        <f t="shared" si="244"/>
        <v>100</v>
      </c>
      <c r="Y478" s="270"/>
    </row>
    <row r="479" spans="1:25" s="344" customFormat="1" ht="36.75" customHeight="1">
      <c r="A479" s="441" t="s">
        <v>281</v>
      </c>
      <c r="B479" s="640" t="s">
        <v>1134</v>
      </c>
      <c r="C479" s="306"/>
      <c r="D479" s="306"/>
      <c r="E479" s="306"/>
      <c r="F479" s="306"/>
      <c r="G479" s="306"/>
      <c r="H479" s="270" t="s">
        <v>1135</v>
      </c>
      <c r="I479" s="270" t="s">
        <v>1136</v>
      </c>
      <c r="J479" s="626">
        <v>274335</v>
      </c>
      <c r="K479" s="626">
        <v>39100</v>
      </c>
      <c r="L479" s="319"/>
      <c r="M479" s="319"/>
      <c r="N479" s="319"/>
      <c r="O479" s="319"/>
      <c r="P479" s="290"/>
      <c r="Q479" s="290"/>
      <c r="R479" s="292"/>
      <c r="S479" s="290">
        <v>20890</v>
      </c>
      <c r="T479" s="348">
        <v>7300</v>
      </c>
      <c r="U479" s="348">
        <v>5208</v>
      </c>
      <c r="V479" s="615">
        <f t="shared" si="261"/>
        <v>71.342465753424662</v>
      </c>
      <c r="W479" s="348">
        <f t="shared" si="262"/>
        <v>7300</v>
      </c>
      <c r="X479" s="323">
        <f t="shared" si="244"/>
        <v>100</v>
      </c>
      <c r="Y479" s="270"/>
    </row>
    <row r="480" spans="1:25" s="344" customFormat="1" ht="36.75" customHeight="1">
      <c r="A480" s="304" t="s">
        <v>1137</v>
      </c>
      <c r="B480" s="616" t="s">
        <v>293</v>
      </c>
      <c r="C480" s="306"/>
      <c r="D480" s="306"/>
      <c r="E480" s="306"/>
      <c r="F480" s="306"/>
      <c r="G480" s="306"/>
      <c r="H480" s="306"/>
      <c r="I480" s="618"/>
      <c r="J480" s="319">
        <f>+J481+J482</f>
        <v>894597</v>
      </c>
      <c r="K480" s="319">
        <f t="shared" ref="K480:U480" si="263">+K481+K482</f>
        <v>87854</v>
      </c>
      <c r="L480" s="319">
        <f t="shared" si="263"/>
        <v>0</v>
      </c>
      <c r="M480" s="319">
        <f t="shared" si="263"/>
        <v>0</v>
      </c>
      <c r="N480" s="319">
        <f t="shared" si="263"/>
        <v>0</v>
      </c>
      <c r="O480" s="319">
        <f t="shared" si="263"/>
        <v>0</v>
      </c>
      <c r="P480" s="319">
        <f t="shared" si="263"/>
        <v>0</v>
      </c>
      <c r="Q480" s="319">
        <f t="shared" si="263"/>
        <v>0</v>
      </c>
      <c r="R480" s="319">
        <f t="shared" si="263"/>
        <v>0</v>
      </c>
      <c r="S480" s="319">
        <f t="shared" si="263"/>
        <v>41069</v>
      </c>
      <c r="T480" s="319">
        <f t="shared" si="263"/>
        <v>12743</v>
      </c>
      <c r="U480" s="319">
        <f t="shared" si="263"/>
        <v>1862</v>
      </c>
      <c r="V480" s="323">
        <f>U480/T480*100</f>
        <v>14.6119438122891</v>
      </c>
      <c r="W480" s="319">
        <f t="shared" ref="W480" si="264">+W481+W482</f>
        <v>12743</v>
      </c>
      <c r="X480" s="323">
        <f t="shared" si="244"/>
        <v>100</v>
      </c>
      <c r="Y480" s="306"/>
    </row>
    <row r="481" spans="1:27" s="344" customFormat="1" ht="108">
      <c r="A481" s="441" t="s">
        <v>36</v>
      </c>
      <c r="B481" s="661" t="s">
        <v>1307</v>
      </c>
      <c r="C481" s="306"/>
      <c r="D481" s="306"/>
      <c r="E481" s="306"/>
      <c r="F481" s="306"/>
      <c r="G481" s="306"/>
      <c r="H481" s="270" t="s">
        <v>961</v>
      </c>
      <c r="I481" s="662" t="s">
        <v>1308</v>
      </c>
      <c r="J481" s="290">
        <v>894597</v>
      </c>
      <c r="K481" s="290">
        <v>87854</v>
      </c>
      <c r="L481" s="290"/>
      <c r="M481" s="290"/>
      <c r="N481" s="290"/>
      <c r="O481" s="290"/>
      <c r="P481" s="290"/>
      <c r="Q481" s="290"/>
      <c r="R481" s="290"/>
      <c r="S481" s="290">
        <v>37069</v>
      </c>
      <c r="T481" s="290">
        <v>10743</v>
      </c>
      <c r="U481" s="290"/>
      <c r="V481" s="615">
        <f>+U481/T481*100</f>
        <v>0</v>
      </c>
      <c r="W481" s="290">
        <f>+T481</f>
        <v>10743</v>
      </c>
      <c r="X481" s="372">
        <f t="shared" si="244"/>
        <v>100</v>
      </c>
      <c r="Y481" s="270" t="s">
        <v>1306</v>
      </c>
    </row>
    <row r="482" spans="1:27" s="344" customFormat="1" ht="45" customHeight="1">
      <c r="A482" s="441" t="s">
        <v>23</v>
      </c>
      <c r="B482" s="640" t="s">
        <v>324</v>
      </c>
      <c r="C482" s="306"/>
      <c r="D482" s="306"/>
      <c r="E482" s="306"/>
      <c r="F482" s="306"/>
      <c r="G482" s="306"/>
      <c r="H482" s="270"/>
      <c r="I482" s="618"/>
      <c r="J482" s="618"/>
      <c r="K482" s="618"/>
      <c r="L482" s="319"/>
      <c r="M482" s="319"/>
      <c r="N482" s="319"/>
      <c r="O482" s="319"/>
      <c r="P482" s="290"/>
      <c r="Q482" s="290"/>
      <c r="R482" s="292"/>
      <c r="S482" s="290">
        <v>4000</v>
      </c>
      <c r="T482" s="348">
        <v>2000</v>
      </c>
      <c r="U482" s="348">
        <v>1862</v>
      </c>
      <c r="V482" s="615">
        <f>+U482/T482*100</f>
        <v>93.100000000000009</v>
      </c>
      <c r="W482" s="348">
        <f>+T482</f>
        <v>2000</v>
      </c>
      <c r="X482" s="372">
        <f t="shared" si="244"/>
        <v>100</v>
      </c>
      <c r="Y482" s="270"/>
    </row>
    <row r="483" spans="1:27" s="344" customFormat="1" ht="36.75" hidden="1" customHeight="1">
      <c r="A483" s="304"/>
      <c r="B483" s="640" t="s">
        <v>1138</v>
      </c>
      <c r="C483" s="306"/>
      <c r="D483" s="306"/>
      <c r="E483" s="306"/>
      <c r="F483" s="306"/>
      <c r="G483" s="306"/>
      <c r="H483" s="270" t="s">
        <v>1139</v>
      </c>
      <c r="I483" s="270" t="s">
        <v>1140</v>
      </c>
      <c r="J483" s="642">
        <v>269158</v>
      </c>
      <c r="K483" s="642">
        <v>269158</v>
      </c>
      <c r="L483" s="319"/>
      <c r="M483" s="319"/>
      <c r="N483" s="319"/>
      <c r="O483" s="319"/>
      <c r="P483" s="290"/>
      <c r="Q483" s="290"/>
      <c r="R483" s="292"/>
      <c r="S483" s="292"/>
      <c r="T483" s="348">
        <v>0</v>
      </c>
      <c r="U483" s="348">
        <v>0</v>
      </c>
      <c r="V483" s="348"/>
      <c r="W483" s="348">
        <f>+T483</f>
        <v>0</v>
      </c>
      <c r="X483" s="323" t="e">
        <f t="shared" si="244"/>
        <v>#DIV/0!</v>
      </c>
      <c r="Y483" s="270"/>
    </row>
    <row r="484" spans="1:27" s="344" customFormat="1" ht="36.75" hidden="1" customHeight="1">
      <c r="A484" s="304"/>
      <c r="B484" s="640" t="s">
        <v>1141</v>
      </c>
      <c r="C484" s="306"/>
      <c r="D484" s="306"/>
      <c r="E484" s="306"/>
      <c r="F484" s="306"/>
      <c r="G484" s="306"/>
      <c r="H484" s="270" t="s">
        <v>1142</v>
      </c>
      <c r="I484" s="269" t="s">
        <v>1143</v>
      </c>
      <c r="J484" s="642">
        <v>126352</v>
      </c>
      <c r="K484" s="642">
        <v>126352</v>
      </c>
      <c r="L484" s="319"/>
      <c r="M484" s="319"/>
      <c r="N484" s="319"/>
      <c r="O484" s="319"/>
      <c r="P484" s="290"/>
      <c r="Q484" s="290"/>
      <c r="R484" s="292"/>
      <c r="S484" s="292"/>
      <c r="T484" s="348">
        <v>0</v>
      </c>
      <c r="U484" s="348">
        <v>0</v>
      </c>
      <c r="V484" s="348"/>
      <c r="W484" s="348">
        <f>+T484</f>
        <v>0</v>
      </c>
      <c r="X484" s="323" t="e">
        <f t="shared" si="244"/>
        <v>#DIV/0!</v>
      </c>
      <c r="Y484" s="270"/>
    </row>
    <row r="485" spans="1:27" s="344" customFormat="1" ht="42.75" hidden="1" customHeight="1">
      <c r="A485" s="304" t="s">
        <v>1144</v>
      </c>
      <c r="B485" s="616" t="s">
        <v>1145</v>
      </c>
      <c r="C485" s="306"/>
      <c r="D485" s="306"/>
      <c r="E485" s="306"/>
      <c r="F485" s="306"/>
      <c r="G485" s="306"/>
      <c r="H485" s="270"/>
      <c r="I485" s="618"/>
      <c r="J485" s="319">
        <f>+J486</f>
        <v>111000</v>
      </c>
      <c r="K485" s="319">
        <f t="shared" ref="K485:W485" si="265">+K486</f>
        <v>111000</v>
      </c>
      <c r="L485" s="319">
        <f t="shared" si="265"/>
        <v>0</v>
      </c>
      <c r="M485" s="319">
        <f t="shared" si="265"/>
        <v>0</v>
      </c>
      <c r="N485" s="319">
        <f t="shared" si="265"/>
        <v>0</v>
      </c>
      <c r="O485" s="319">
        <f t="shared" si="265"/>
        <v>0</v>
      </c>
      <c r="P485" s="319">
        <f t="shared" si="265"/>
        <v>0</v>
      </c>
      <c r="Q485" s="319">
        <f t="shared" si="265"/>
        <v>0</v>
      </c>
      <c r="R485" s="319">
        <f t="shared" si="265"/>
        <v>0</v>
      </c>
      <c r="S485" s="319">
        <f t="shared" si="265"/>
        <v>77590</v>
      </c>
      <c r="T485" s="319">
        <f t="shared" si="265"/>
        <v>0</v>
      </c>
      <c r="U485" s="319">
        <f t="shared" si="265"/>
        <v>0</v>
      </c>
      <c r="V485" s="319">
        <f t="shared" si="265"/>
        <v>0</v>
      </c>
      <c r="W485" s="319">
        <f t="shared" si="265"/>
        <v>0</v>
      </c>
      <c r="X485" s="323"/>
      <c r="Y485" s="270"/>
    </row>
    <row r="486" spans="1:27" s="344" customFormat="1" ht="36.75" hidden="1" customHeight="1">
      <c r="A486" s="304"/>
      <c r="B486" s="625" t="s">
        <v>1146</v>
      </c>
      <c r="C486" s="306"/>
      <c r="D486" s="306"/>
      <c r="E486" s="306"/>
      <c r="F486" s="306"/>
      <c r="G486" s="306"/>
      <c r="H486" s="270" t="s">
        <v>1147</v>
      </c>
      <c r="I486" s="643" t="s">
        <v>1148</v>
      </c>
      <c r="J486" s="626">
        <v>111000</v>
      </c>
      <c r="K486" s="626">
        <v>111000</v>
      </c>
      <c r="L486" s="319"/>
      <c r="M486" s="319"/>
      <c r="N486" s="319"/>
      <c r="O486" s="319"/>
      <c r="P486" s="290"/>
      <c r="Q486" s="290"/>
      <c r="R486" s="292"/>
      <c r="S486" s="292">
        <v>77590</v>
      </c>
      <c r="T486" s="348">
        <v>0</v>
      </c>
      <c r="U486" s="348">
        <v>0</v>
      </c>
      <c r="V486" s="348">
        <v>0</v>
      </c>
      <c r="W486" s="348"/>
      <c r="X486" s="323"/>
      <c r="Y486" s="270"/>
    </row>
    <row r="487" spans="1:27" s="344" customFormat="1" ht="36.75" hidden="1" customHeight="1">
      <c r="A487" s="304" t="s">
        <v>1149</v>
      </c>
      <c r="B487" s="616" t="s">
        <v>168</v>
      </c>
      <c r="C487" s="306"/>
      <c r="D487" s="306"/>
      <c r="E487" s="306"/>
      <c r="F487" s="306"/>
      <c r="G487" s="306"/>
      <c r="H487" s="270"/>
      <c r="I487" s="618"/>
      <c r="J487" s="319">
        <f>+J488</f>
        <v>211561</v>
      </c>
      <c r="K487" s="319">
        <f t="shared" ref="K487:W487" si="266">+K488</f>
        <v>211561</v>
      </c>
      <c r="L487" s="319">
        <f t="shared" si="266"/>
        <v>0</v>
      </c>
      <c r="M487" s="319">
        <f t="shared" si="266"/>
        <v>0</v>
      </c>
      <c r="N487" s="319">
        <f t="shared" si="266"/>
        <v>0</v>
      </c>
      <c r="O487" s="319">
        <f t="shared" si="266"/>
        <v>0</v>
      </c>
      <c r="P487" s="319">
        <f t="shared" si="266"/>
        <v>0</v>
      </c>
      <c r="Q487" s="319">
        <f t="shared" si="266"/>
        <v>0</v>
      </c>
      <c r="R487" s="319">
        <f t="shared" si="266"/>
        <v>0</v>
      </c>
      <c r="S487" s="319">
        <f t="shared" si="266"/>
        <v>0</v>
      </c>
      <c r="T487" s="319">
        <f t="shared" si="266"/>
        <v>0</v>
      </c>
      <c r="U487" s="319">
        <f t="shared" si="266"/>
        <v>0</v>
      </c>
      <c r="V487" s="319">
        <f t="shared" si="266"/>
        <v>0</v>
      </c>
      <c r="W487" s="319">
        <f t="shared" si="266"/>
        <v>0</v>
      </c>
      <c r="X487" s="323"/>
      <c r="Y487" s="270"/>
    </row>
    <row r="488" spans="1:27" s="344" customFormat="1" ht="36.75" hidden="1" customHeight="1">
      <c r="A488" s="304"/>
      <c r="B488" s="625" t="s">
        <v>1150</v>
      </c>
      <c r="C488" s="306"/>
      <c r="D488" s="306"/>
      <c r="E488" s="306"/>
      <c r="F488" s="306"/>
      <c r="G488" s="306"/>
      <c r="H488" s="270" t="s">
        <v>1151</v>
      </c>
      <c r="I488" s="643" t="s">
        <v>1152</v>
      </c>
      <c r="J488" s="626">
        <v>211561</v>
      </c>
      <c r="K488" s="626">
        <v>211561</v>
      </c>
      <c r="L488" s="319"/>
      <c r="M488" s="319"/>
      <c r="N488" s="319"/>
      <c r="O488" s="319"/>
      <c r="P488" s="290"/>
      <c r="Q488" s="290"/>
      <c r="R488" s="292"/>
      <c r="S488" s="292"/>
      <c r="T488" s="348">
        <v>0</v>
      </c>
      <c r="U488" s="348">
        <v>0</v>
      </c>
      <c r="V488" s="348"/>
      <c r="W488" s="348"/>
      <c r="X488" s="323"/>
      <c r="Y488" s="270"/>
    </row>
    <row r="489" spans="1:27" s="344" customFormat="1" ht="36.75" customHeight="1">
      <c r="A489" s="304" t="s">
        <v>1153</v>
      </c>
      <c r="B489" s="616" t="s">
        <v>306</v>
      </c>
      <c r="C489" s="306"/>
      <c r="D489" s="306"/>
      <c r="E489" s="306"/>
      <c r="F489" s="306"/>
      <c r="G489" s="306"/>
      <c r="H489" s="270"/>
      <c r="I489" s="618"/>
      <c r="J489" s="319">
        <f>+J490</f>
        <v>125000</v>
      </c>
      <c r="K489" s="319">
        <f t="shared" ref="K489:W489" si="267">+K490</f>
        <v>125000</v>
      </c>
      <c r="L489" s="319">
        <f t="shared" si="267"/>
        <v>0</v>
      </c>
      <c r="M489" s="319">
        <f t="shared" si="267"/>
        <v>0</v>
      </c>
      <c r="N489" s="319">
        <f t="shared" si="267"/>
        <v>0</v>
      </c>
      <c r="O489" s="319">
        <f t="shared" si="267"/>
        <v>0</v>
      </c>
      <c r="P489" s="319">
        <f t="shared" si="267"/>
        <v>0</v>
      </c>
      <c r="Q489" s="319">
        <f t="shared" si="267"/>
        <v>0</v>
      </c>
      <c r="R489" s="319">
        <f t="shared" si="267"/>
        <v>0</v>
      </c>
      <c r="S489" s="319">
        <f t="shared" si="267"/>
        <v>82183</v>
      </c>
      <c r="T489" s="319">
        <f t="shared" si="267"/>
        <v>19486</v>
      </c>
      <c r="U489" s="319">
        <f t="shared" si="267"/>
        <v>0</v>
      </c>
      <c r="V489" s="319">
        <f t="shared" si="267"/>
        <v>0</v>
      </c>
      <c r="W489" s="319">
        <f t="shared" si="267"/>
        <v>17537.400000000001</v>
      </c>
      <c r="X489" s="323">
        <f>+W489/T489*100</f>
        <v>90</v>
      </c>
      <c r="Y489" s="270"/>
    </row>
    <row r="490" spans="1:27" s="344" customFormat="1" ht="50.25" customHeight="1">
      <c r="A490" s="441" t="s">
        <v>36</v>
      </c>
      <c r="B490" s="625" t="s">
        <v>307</v>
      </c>
      <c r="C490" s="306"/>
      <c r="D490" s="306"/>
      <c r="E490" s="306"/>
      <c r="F490" s="306"/>
      <c r="G490" s="306"/>
      <c r="H490" s="270" t="s">
        <v>657</v>
      </c>
      <c r="I490" s="269" t="s">
        <v>1154</v>
      </c>
      <c r="J490" s="626">
        <v>125000</v>
      </c>
      <c r="K490" s="626">
        <v>125000</v>
      </c>
      <c r="L490" s="319"/>
      <c r="M490" s="319"/>
      <c r="N490" s="319"/>
      <c r="O490" s="319"/>
      <c r="P490" s="290"/>
      <c r="Q490" s="290"/>
      <c r="R490" s="292"/>
      <c r="S490" s="290">
        <v>82183</v>
      </c>
      <c r="T490" s="348">
        <v>19486</v>
      </c>
      <c r="U490" s="348">
        <v>0</v>
      </c>
      <c r="V490" s="348"/>
      <c r="W490" s="348">
        <f>+T490*90%</f>
        <v>17537.400000000001</v>
      </c>
      <c r="X490" s="372">
        <f>+W490/T490*100</f>
        <v>90</v>
      </c>
      <c r="Y490" s="270" t="s">
        <v>1306</v>
      </c>
    </row>
    <row r="491" spans="1:27" s="344" customFormat="1" ht="36.75" hidden="1" customHeight="1">
      <c r="A491" s="304" t="s">
        <v>120</v>
      </c>
      <c r="B491" s="644" t="s">
        <v>1155</v>
      </c>
      <c r="C491" s="306"/>
      <c r="D491" s="306"/>
      <c r="E491" s="306"/>
      <c r="F491" s="306"/>
      <c r="G491" s="306"/>
      <c r="H491" s="306"/>
      <c r="I491" s="618"/>
      <c r="J491" s="618"/>
      <c r="K491" s="618"/>
      <c r="L491" s="319"/>
      <c r="M491" s="319"/>
      <c r="N491" s="319"/>
      <c r="O491" s="319"/>
      <c r="P491" s="292"/>
      <c r="Q491" s="292"/>
      <c r="R491" s="292"/>
      <c r="S491" s="292"/>
      <c r="T491" s="319">
        <v>0</v>
      </c>
      <c r="U491" s="319">
        <v>0</v>
      </c>
      <c r="V491" s="613"/>
      <c r="W491" s="319"/>
      <c r="X491" s="323"/>
      <c r="Y491" s="306"/>
    </row>
    <row r="492" spans="1:27" s="344" customFormat="1" ht="36.75" hidden="1" customHeight="1">
      <c r="A492" s="537" t="s">
        <v>122</v>
      </c>
      <c r="B492" s="645" t="s">
        <v>1156</v>
      </c>
      <c r="C492" s="306"/>
      <c r="D492" s="306"/>
      <c r="E492" s="306"/>
      <c r="F492" s="306"/>
      <c r="G492" s="306"/>
      <c r="H492" s="306"/>
      <c r="I492" s="308"/>
      <c r="J492" s="319"/>
      <c r="K492" s="319"/>
      <c r="L492" s="319"/>
      <c r="M492" s="319"/>
      <c r="N492" s="319"/>
      <c r="O492" s="319"/>
      <c r="P492" s="292"/>
      <c r="Q492" s="292"/>
      <c r="R492" s="292"/>
      <c r="S492" s="292"/>
      <c r="T492" s="319"/>
      <c r="U492" s="319"/>
      <c r="V492" s="319"/>
      <c r="W492" s="319"/>
      <c r="X492" s="323"/>
      <c r="Y492" s="306"/>
    </row>
    <row r="493" spans="1:27" s="344" customFormat="1" ht="36" customHeight="1">
      <c r="A493" s="537" t="s">
        <v>123</v>
      </c>
      <c r="B493" s="318" t="s">
        <v>189</v>
      </c>
      <c r="C493" s="306"/>
      <c r="D493" s="306"/>
      <c r="E493" s="306"/>
      <c r="F493" s="306"/>
      <c r="G493" s="306"/>
      <c r="H493" s="306"/>
      <c r="I493" s="308"/>
      <c r="J493" s="319">
        <f>+J494+J495+J496+J497+J498</f>
        <v>768422</v>
      </c>
      <c r="K493" s="319">
        <f t="shared" ref="K493:U493" si="268">+K494+K495+K496+K497+K498</f>
        <v>598066.5</v>
      </c>
      <c r="L493" s="319">
        <f t="shared" si="268"/>
        <v>0</v>
      </c>
      <c r="M493" s="319">
        <f t="shared" si="268"/>
        <v>0</v>
      </c>
      <c r="N493" s="319">
        <f t="shared" si="268"/>
        <v>0</v>
      </c>
      <c r="O493" s="319">
        <f t="shared" si="268"/>
        <v>0</v>
      </c>
      <c r="P493" s="319">
        <f t="shared" si="268"/>
        <v>0</v>
      </c>
      <c r="Q493" s="319">
        <f t="shared" si="268"/>
        <v>0</v>
      </c>
      <c r="R493" s="319">
        <f t="shared" si="268"/>
        <v>0</v>
      </c>
      <c r="S493" s="319">
        <f t="shared" si="268"/>
        <v>121400</v>
      </c>
      <c r="T493" s="319">
        <f t="shared" si="268"/>
        <v>276654</v>
      </c>
      <c r="U493" s="319">
        <f t="shared" si="268"/>
        <v>0</v>
      </c>
      <c r="V493" s="323">
        <f>U493/T493*100</f>
        <v>0</v>
      </c>
      <c r="W493" s="319">
        <f t="shared" ref="W493" si="269">+W494+W495+W496+W497+W498</f>
        <v>189925.2</v>
      </c>
      <c r="X493" s="323">
        <f t="shared" ref="X493:X508" si="270">+W493/T493*100</f>
        <v>68.650805699538054</v>
      </c>
      <c r="Y493" s="306"/>
      <c r="AA493" s="646" t="e">
        <f>+#REF!/#REF!*100</f>
        <v>#REF!</v>
      </c>
    </row>
    <row r="494" spans="1:27" s="369" customFormat="1" ht="37.5" customHeight="1">
      <c r="A494" s="345">
        <v>1</v>
      </c>
      <c r="B494" s="640" t="s">
        <v>1011</v>
      </c>
      <c r="C494" s="270"/>
      <c r="D494" s="270"/>
      <c r="E494" s="270"/>
      <c r="F494" s="270"/>
      <c r="G494" s="270"/>
      <c r="H494" s="270"/>
      <c r="I494" s="453" t="s">
        <v>1157</v>
      </c>
      <c r="J494" s="408">
        <v>227548</v>
      </c>
      <c r="K494" s="348">
        <v>193642</v>
      </c>
      <c r="L494" s="348"/>
      <c r="M494" s="348"/>
      <c r="N494" s="348"/>
      <c r="O494" s="348"/>
      <c r="P494" s="290"/>
      <c r="Q494" s="290"/>
      <c r="R494" s="290"/>
      <c r="S494" s="290"/>
      <c r="T494" s="348">
        <v>87433</v>
      </c>
      <c r="U494" s="348"/>
      <c r="V494" s="615"/>
      <c r="W494" s="348">
        <f>T494*80%</f>
        <v>69946.400000000009</v>
      </c>
      <c r="X494" s="372">
        <f t="shared" si="270"/>
        <v>80</v>
      </c>
      <c r="Y494" s="270"/>
    </row>
    <row r="495" spans="1:27" s="369" customFormat="1" ht="48.75" customHeight="1">
      <c r="A495" s="345">
        <v>2</v>
      </c>
      <c r="B495" s="640" t="s">
        <v>291</v>
      </c>
      <c r="C495" s="270"/>
      <c r="D495" s="270"/>
      <c r="E495" s="270"/>
      <c r="F495" s="270"/>
      <c r="G495" s="270"/>
      <c r="H495" s="270"/>
      <c r="I495" s="453" t="s">
        <v>292</v>
      </c>
      <c r="J495" s="408">
        <v>479827</v>
      </c>
      <c r="K495" s="348">
        <v>354208.5</v>
      </c>
      <c r="L495" s="348"/>
      <c r="M495" s="348"/>
      <c r="N495" s="348"/>
      <c r="O495" s="348"/>
      <c r="P495" s="290"/>
      <c r="Q495" s="290"/>
      <c r="R495" s="290"/>
      <c r="S495" s="290"/>
      <c r="T495" s="348">
        <v>42711</v>
      </c>
      <c r="U495" s="348"/>
      <c r="V495" s="615"/>
      <c r="W495" s="348">
        <f>T495*80%</f>
        <v>34168.800000000003</v>
      </c>
      <c r="X495" s="372">
        <f t="shared" si="270"/>
        <v>80</v>
      </c>
      <c r="Y495" s="270"/>
    </row>
    <row r="496" spans="1:27" s="369" customFormat="1" ht="105">
      <c r="A496" s="345">
        <v>3</v>
      </c>
      <c r="B496" s="647" t="s">
        <v>1158</v>
      </c>
      <c r="C496" s="270"/>
      <c r="D496" s="270"/>
      <c r="E496" s="270"/>
      <c r="F496" s="270"/>
      <c r="G496" s="270"/>
      <c r="H496" s="270"/>
      <c r="I496" s="648" t="s">
        <v>1159</v>
      </c>
      <c r="J496" s="348">
        <v>61047</v>
      </c>
      <c r="K496" s="348">
        <v>50216</v>
      </c>
      <c r="L496" s="348"/>
      <c r="M496" s="348"/>
      <c r="N496" s="348"/>
      <c r="O496" s="348"/>
      <c r="P496" s="290"/>
      <c r="Q496" s="290"/>
      <c r="R496" s="290"/>
      <c r="S496" s="290"/>
      <c r="T496" s="348">
        <v>25110</v>
      </c>
      <c r="U496" s="348"/>
      <c r="V496" s="615"/>
      <c r="W496" s="348">
        <f>T496</f>
        <v>25110</v>
      </c>
      <c r="X496" s="372">
        <f t="shared" si="270"/>
        <v>100</v>
      </c>
      <c r="Y496" s="270"/>
    </row>
    <row r="497" spans="1:27" s="369" customFormat="1" ht="39.200000000000003" customHeight="1">
      <c r="A497" s="345">
        <v>4</v>
      </c>
      <c r="B497" s="664" t="s">
        <v>1309</v>
      </c>
      <c r="C497" s="270"/>
      <c r="D497" s="270"/>
      <c r="E497" s="270"/>
      <c r="F497" s="270"/>
      <c r="G497" s="270"/>
      <c r="H497" s="270"/>
      <c r="I497" s="648"/>
      <c r="J497" s="348"/>
      <c r="K497" s="348"/>
      <c r="L497" s="348"/>
      <c r="M497" s="348"/>
      <c r="N497" s="348"/>
      <c r="O497" s="348"/>
      <c r="P497" s="290"/>
      <c r="Q497" s="290"/>
      <c r="R497" s="290"/>
      <c r="S497" s="290">
        <v>86400</v>
      </c>
      <c r="T497" s="348">
        <v>86400</v>
      </c>
      <c r="U497" s="348"/>
      <c r="V497" s="615"/>
      <c r="W497" s="348">
        <f>+T497*50%</f>
        <v>43200</v>
      </c>
      <c r="X497" s="372">
        <f t="shared" si="270"/>
        <v>50</v>
      </c>
      <c r="Y497" s="270"/>
    </row>
    <row r="498" spans="1:27" s="369" customFormat="1" ht="29.25" customHeight="1">
      <c r="A498" s="345">
        <v>5</v>
      </c>
      <c r="B498" s="663" t="s">
        <v>1310</v>
      </c>
      <c r="C498" s="270"/>
      <c r="D498" s="270"/>
      <c r="E498" s="270"/>
      <c r="F498" s="270"/>
      <c r="G498" s="270"/>
      <c r="H498" s="270"/>
      <c r="I498" s="648"/>
      <c r="J498" s="348"/>
      <c r="K498" s="348"/>
      <c r="L498" s="348"/>
      <c r="M498" s="348"/>
      <c r="N498" s="348"/>
      <c r="O498" s="348"/>
      <c r="P498" s="290"/>
      <c r="Q498" s="290"/>
      <c r="R498" s="290"/>
      <c r="S498" s="290">
        <v>35000</v>
      </c>
      <c r="T498" s="348">
        <v>35000</v>
      </c>
      <c r="U498" s="348"/>
      <c r="V498" s="615"/>
      <c r="W498" s="348">
        <f>+T498*50%</f>
        <v>17500</v>
      </c>
      <c r="X498" s="372">
        <f t="shared" si="270"/>
        <v>50</v>
      </c>
      <c r="Y498" s="270"/>
    </row>
    <row r="499" spans="1:27" s="344" customFormat="1" ht="39.75" customHeight="1">
      <c r="A499" s="537" t="s">
        <v>125</v>
      </c>
      <c r="B499" s="459" t="s">
        <v>361</v>
      </c>
      <c r="C499" s="306"/>
      <c r="D499" s="306"/>
      <c r="E499" s="306"/>
      <c r="F499" s="306"/>
      <c r="G499" s="306"/>
      <c r="H499" s="306"/>
      <c r="I499" s="308"/>
      <c r="J499" s="319">
        <f>+J500+J502</f>
        <v>1006545</v>
      </c>
      <c r="K499" s="319">
        <f t="shared" ref="K499:U499" si="271">+K500+K502</f>
        <v>1003545</v>
      </c>
      <c r="L499" s="319">
        <f t="shared" si="271"/>
        <v>0</v>
      </c>
      <c r="M499" s="319">
        <f t="shared" si="271"/>
        <v>0</v>
      </c>
      <c r="N499" s="319">
        <f t="shared" si="271"/>
        <v>0</v>
      </c>
      <c r="O499" s="319">
        <f t="shared" si="271"/>
        <v>0</v>
      </c>
      <c r="P499" s="319">
        <f t="shared" si="271"/>
        <v>0</v>
      </c>
      <c r="Q499" s="319">
        <f t="shared" si="271"/>
        <v>0</v>
      </c>
      <c r="R499" s="319">
        <f t="shared" si="271"/>
        <v>0</v>
      </c>
      <c r="S499" s="319">
        <f t="shared" si="271"/>
        <v>690000</v>
      </c>
      <c r="T499" s="319">
        <f t="shared" si="271"/>
        <v>60390</v>
      </c>
      <c r="U499" s="319">
        <f t="shared" si="271"/>
        <v>11875.7014</v>
      </c>
      <c r="V499" s="613">
        <f t="shared" ref="V499:V508" si="272">+U499/T499*100</f>
        <v>19.665013081636033</v>
      </c>
      <c r="W499" s="319">
        <f>+W500+W502</f>
        <v>45390</v>
      </c>
      <c r="X499" s="323">
        <f t="shared" si="270"/>
        <v>75.161450571286636</v>
      </c>
      <c r="Y499" s="270"/>
      <c r="AA499" s="646"/>
    </row>
    <row r="500" spans="1:27" s="344" customFormat="1" ht="30.75" customHeight="1">
      <c r="A500" s="537"/>
      <c r="B500" s="459" t="s">
        <v>362</v>
      </c>
      <c r="C500" s="306"/>
      <c r="D500" s="306"/>
      <c r="E500" s="306"/>
      <c r="F500" s="306"/>
      <c r="G500" s="306"/>
      <c r="H500" s="359"/>
      <c r="I500" s="649"/>
      <c r="J500" s="650">
        <f>+J501</f>
        <v>690000</v>
      </c>
      <c r="K500" s="650">
        <f t="shared" ref="K500:U500" si="273">+K501</f>
        <v>690000</v>
      </c>
      <c r="L500" s="650">
        <f t="shared" si="273"/>
        <v>0</v>
      </c>
      <c r="M500" s="650">
        <f t="shared" si="273"/>
        <v>0</v>
      </c>
      <c r="N500" s="650">
        <f t="shared" si="273"/>
        <v>0</v>
      </c>
      <c r="O500" s="650">
        <f t="shared" si="273"/>
        <v>0</v>
      </c>
      <c r="P500" s="650">
        <f t="shared" si="273"/>
        <v>0</v>
      </c>
      <c r="Q500" s="650">
        <f t="shared" si="273"/>
        <v>0</v>
      </c>
      <c r="R500" s="650">
        <f t="shared" si="273"/>
        <v>0</v>
      </c>
      <c r="S500" s="650">
        <f t="shared" si="273"/>
        <v>690000</v>
      </c>
      <c r="T500" s="650">
        <f t="shared" si="273"/>
        <v>50000</v>
      </c>
      <c r="U500" s="650">
        <f t="shared" si="273"/>
        <v>5717</v>
      </c>
      <c r="V500" s="613">
        <f t="shared" si="272"/>
        <v>11.433999999999999</v>
      </c>
      <c r="W500" s="650">
        <f t="shared" ref="W500" si="274">+W501</f>
        <v>35000</v>
      </c>
      <c r="X500" s="323">
        <f t="shared" si="270"/>
        <v>70</v>
      </c>
      <c r="Y500" s="270"/>
      <c r="AA500" s="646"/>
    </row>
    <row r="501" spans="1:27" s="344" customFormat="1" ht="65.25" customHeight="1">
      <c r="A501" s="537"/>
      <c r="B501" s="651" t="s">
        <v>1160</v>
      </c>
      <c r="C501" s="306"/>
      <c r="D501" s="306"/>
      <c r="E501" s="306"/>
      <c r="F501" s="306"/>
      <c r="G501" s="306"/>
      <c r="H501" s="270" t="s">
        <v>732</v>
      </c>
      <c r="I501" s="270" t="s">
        <v>363</v>
      </c>
      <c r="J501" s="652">
        <v>690000</v>
      </c>
      <c r="K501" s="652">
        <v>690000</v>
      </c>
      <c r="L501" s="319"/>
      <c r="M501" s="319"/>
      <c r="N501" s="319"/>
      <c r="O501" s="319"/>
      <c r="P501" s="290"/>
      <c r="Q501" s="290"/>
      <c r="R501" s="292"/>
      <c r="S501" s="290">
        <v>690000</v>
      </c>
      <c r="T501" s="348">
        <v>50000</v>
      </c>
      <c r="U501" s="348">
        <v>5717</v>
      </c>
      <c r="V501" s="615">
        <f t="shared" si="272"/>
        <v>11.433999999999999</v>
      </c>
      <c r="W501" s="348">
        <f>+T501*70%</f>
        <v>35000</v>
      </c>
      <c r="X501" s="372">
        <f t="shared" si="270"/>
        <v>70</v>
      </c>
      <c r="Y501" s="270"/>
    </row>
    <row r="502" spans="1:27" s="344" customFormat="1" ht="36.75" customHeight="1">
      <c r="A502" s="537"/>
      <c r="B502" s="653" t="s">
        <v>1161</v>
      </c>
      <c r="C502" s="306"/>
      <c r="D502" s="306"/>
      <c r="E502" s="306"/>
      <c r="F502" s="306"/>
      <c r="G502" s="306"/>
      <c r="H502" s="306"/>
      <c r="I502" s="317"/>
      <c r="J502" s="650">
        <f>+SUM(J503:J573)</f>
        <v>316545</v>
      </c>
      <c r="K502" s="650">
        <f t="shared" ref="K502:T502" si="275">+SUM(K503:K573)</f>
        <v>313545</v>
      </c>
      <c r="L502" s="650">
        <f t="shared" si="275"/>
        <v>0</v>
      </c>
      <c r="M502" s="650">
        <f t="shared" si="275"/>
        <v>0</v>
      </c>
      <c r="N502" s="650">
        <f t="shared" si="275"/>
        <v>0</v>
      </c>
      <c r="O502" s="650">
        <f t="shared" si="275"/>
        <v>0</v>
      </c>
      <c r="P502" s="650">
        <f t="shared" si="275"/>
        <v>0</v>
      </c>
      <c r="Q502" s="650">
        <f t="shared" si="275"/>
        <v>0</v>
      </c>
      <c r="R502" s="650">
        <f t="shared" si="275"/>
        <v>0</v>
      </c>
      <c r="S502" s="650">
        <f t="shared" si="275"/>
        <v>0</v>
      </c>
      <c r="T502" s="650">
        <f t="shared" si="275"/>
        <v>10390</v>
      </c>
      <c r="U502" s="650">
        <f t="shared" ref="U502" si="276">+SUM(U503:U573)</f>
        <v>6158.7013999999999</v>
      </c>
      <c r="V502" s="613">
        <f t="shared" si="272"/>
        <v>59.275278152069298</v>
      </c>
      <c r="W502" s="650">
        <f t="shared" ref="W502" si="277">+SUM(W503:W573)</f>
        <v>10390</v>
      </c>
      <c r="X502" s="323">
        <f t="shared" si="270"/>
        <v>100</v>
      </c>
      <c r="Y502" s="270"/>
      <c r="AA502" s="646"/>
    </row>
    <row r="503" spans="1:27" s="344" customFormat="1" ht="47.1" customHeight="1">
      <c r="A503" s="345">
        <v>1</v>
      </c>
      <c r="B503" s="651" t="s">
        <v>1162</v>
      </c>
      <c r="C503" s="306"/>
      <c r="D503" s="306"/>
      <c r="E503" s="306"/>
      <c r="F503" s="306"/>
      <c r="G503" s="306"/>
      <c r="H503" s="270" t="s">
        <v>397</v>
      </c>
      <c r="I503" s="270" t="s">
        <v>1163</v>
      </c>
      <c r="J503" s="654">
        <v>5280</v>
      </c>
      <c r="K503" s="654">
        <v>5280</v>
      </c>
      <c r="L503" s="319"/>
      <c r="M503" s="319"/>
      <c r="N503" s="319"/>
      <c r="O503" s="319"/>
      <c r="P503" s="290"/>
      <c r="Q503" s="290"/>
      <c r="R503" s="292"/>
      <c r="S503" s="292"/>
      <c r="T503" s="348">
        <v>350</v>
      </c>
      <c r="U503" s="348">
        <v>0</v>
      </c>
      <c r="V503" s="615">
        <f t="shared" si="272"/>
        <v>0</v>
      </c>
      <c r="W503" s="348">
        <f t="shared" ref="W503:W566" si="278">+T503</f>
        <v>350</v>
      </c>
      <c r="X503" s="372">
        <f t="shared" si="270"/>
        <v>100</v>
      </c>
      <c r="Y503" s="270"/>
    </row>
    <row r="504" spans="1:27" s="344" customFormat="1" ht="47.1" customHeight="1">
      <c r="A504" s="345">
        <f>+A503+1</f>
        <v>2</v>
      </c>
      <c r="B504" s="651" t="s">
        <v>1164</v>
      </c>
      <c r="C504" s="306"/>
      <c r="D504" s="306"/>
      <c r="E504" s="306"/>
      <c r="F504" s="306"/>
      <c r="G504" s="306"/>
      <c r="H504" s="270" t="s">
        <v>397</v>
      </c>
      <c r="I504" s="270" t="s">
        <v>1165</v>
      </c>
      <c r="J504" s="654">
        <v>4590</v>
      </c>
      <c r="K504" s="654">
        <v>4590</v>
      </c>
      <c r="L504" s="319"/>
      <c r="M504" s="319"/>
      <c r="N504" s="319"/>
      <c r="O504" s="319"/>
      <c r="P504" s="290"/>
      <c r="Q504" s="290"/>
      <c r="R504" s="292"/>
      <c r="S504" s="292"/>
      <c r="T504" s="348">
        <v>220</v>
      </c>
      <c r="U504" s="348">
        <v>0</v>
      </c>
      <c r="V504" s="615">
        <f t="shared" si="272"/>
        <v>0</v>
      </c>
      <c r="W504" s="348">
        <f t="shared" si="278"/>
        <v>220</v>
      </c>
      <c r="X504" s="372">
        <f t="shared" si="270"/>
        <v>100</v>
      </c>
      <c r="Y504" s="270"/>
    </row>
    <row r="505" spans="1:27" s="344" customFormat="1" ht="47.1" customHeight="1">
      <c r="A505" s="345">
        <f t="shared" ref="A505:A568" si="279">+A504+1</f>
        <v>3</v>
      </c>
      <c r="B505" s="651" t="s">
        <v>1166</v>
      </c>
      <c r="C505" s="306"/>
      <c r="D505" s="306"/>
      <c r="E505" s="306"/>
      <c r="F505" s="306"/>
      <c r="G505" s="306"/>
      <c r="H505" s="270" t="s">
        <v>397</v>
      </c>
      <c r="I505" s="270" t="s">
        <v>1167</v>
      </c>
      <c r="J505" s="654">
        <v>4060</v>
      </c>
      <c r="K505" s="654">
        <v>4060</v>
      </c>
      <c r="L505" s="319"/>
      <c r="M505" s="319"/>
      <c r="N505" s="319"/>
      <c r="O505" s="319"/>
      <c r="P505" s="290"/>
      <c r="Q505" s="290"/>
      <c r="R505" s="292"/>
      <c r="S505" s="292"/>
      <c r="T505" s="348">
        <v>398</v>
      </c>
      <c r="U505" s="348">
        <v>229.23</v>
      </c>
      <c r="V505" s="615">
        <f t="shared" si="272"/>
        <v>57.595477386934668</v>
      </c>
      <c r="W505" s="348">
        <f t="shared" si="278"/>
        <v>398</v>
      </c>
      <c r="X505" s="372">
        <f t="shared" si="270"/>
        <v>100</v>
      </c>
      <c r="Y505" s="270"/>
    </row>
    <row r="506" spans="1:27" s="344" customFormat="1" ht="47.1" customHeight="1">
      <c r="A506" s="345">
        <f t="shared" si="279"/>
        <v>4</v>
      </c>
      <c r="B506" s="651" t="s">
        <v>1168</v>
      </c>
      <c r="C506" s="306"/>
      <c r="D506" s="306"/>
      <c r="E506" s="306"/>
      <c r="F506" s="306"/>
      <c r="G506" s="306"/>
      <c r="H506" s="270" t="s">
        <v>397</v>
      </c>
      <c r="I506" s="270" t="s">
        <v>1169</v>
      </c>
      <c r="J506" s="626">
        <v>3082</v>
      </c>
      <c r="K506" s="626">
        <v>3082</v>
      </c>
      <c r="L506" s="319"/>
      <c r="M506" s="319"/>
      <c r="N506" s="319"/>
      <c r="O506" s="319"/>
      <c r="P506" s="290"/>
      <c r="Q506" s="290"/>
      <c r="R506" s="292"/>
      <c r="S506" s="292"/>
      <c r="T506" s="348">
        <v>180</v>
      </c>
      <c r="U506" s="348">
        <v>50.41</v>
      </c>
      <c r="V506" s="615">
        <f t="shared" si="272"/>
        <v>28.005555555555556</v>
      </c>
      <c r="W506" s="348">
        <f t="shared" si="278"/>
        <v>180</v>
      </c>
      <c r="X506" s="372">
        <f t="shared" si="270"/>
        <v>100</v>
      </c>
      <c r="Y506" s="270"/>
    </row>
    <row r="507" spans="1:27" s="344" customFormat="1" ht="57.75" customHeight="1">
      <c r="A507" s="345">
        <f t="shared" si="279"/>
        <v>5</v>
      </c>
      <c r="B507" s="651" t="s">
        <v>1170</v>
      </c>
      <c r="C507" s="306"/>
      <c r="D507" s="306"/>
      <c r="E507" s="306"/>
      <c r="F507" s="306"/>
      <c r="G507" s="306"/>
      <c r="H507" s="270" t="s">
        <v>397</v>
      </c>
      <c r="I507" s="270" t="s">
        <v>1171</v>
      </c>
      <c r="J507" s="626">
        <v>8700</v>
      </c>
      <c r="K507" s="626">
        <v>8700</v>
      </c>
      <c r="L507" s="319"/>
      <c r="M507" s="319"/>
      <c r="N507" s="319"/>
      <c r="O507" s="319"/>
      <c r="P507" s="290"/>
      <c r="Q507" s="290"/>
      <c r="R507" s="292"/>
      <c r="S507" s="292"/>
      <c r="T507" s="348">
        <v>269</v>
      </c>
      <c r="U507" s="348">
        <v>0</v>
      </c>
      <c r="V507" s="615">
        <f t="shared" si="272"/>
        <v>0</v>
      </c>
      <c r="W507" s="348">
        <f t="shared" si="278"/>
        <v>269</v>
      </c>
      <c r="X507" s="372">
        <f t="shared" si="270"/>
        <v>100</v>
      </c>
      <c r="Y507" s="270"/>
    </row>
    <row r="508" spans="1:27" s="344" customFormat="1" ht="57.75" customHeight="1">
      <c r="A508" s="345">
        <f t="shared" si="279"/>
        <v>6</v>
      </c>
      <c r="B508" s="651" t="s">
        <v>1172</v>
      </c>
      <c r="C508" s="306"/>
      <c r="D508" s="306"/>
      <c r="E508" s="306"/>
      <c r="F508" s="306"/>
      <c r="G508" s="306"/>
      <c r="H508" s="270" t="s">
        <v>397</v>
      </c>
      <c r="I508" s="270" t="s">
        <v>1173</v>
      </c>
      <c r="J508" s="626">
        <v>8600</v>
      </c>
      <c r="K508" s="626">
        <v>8600</v>
      </c>
      <c r="L508" s="319"/>
      <c r="M508" s="319"/>
      <c r="N508" s="319"/>
      <c r="O508" s="319"/>
      <c r="P508" s="290"/>
      <c r="Q508" s="290"/>
      <c r="R508" s="292"/>
      <c r="S508" s="292"/>
      <c r="T508" s="348">
        <v>375</v>
      </c>
      <c r="U508" s="348">
        <v>32.476399999999998</v>
      </c>
      <c r="V508" s="615">
        <f t="shared" si="272"/>
        <v>8.6603733333333341</v>
      </c>
      <c r="W508" s="348">
        <f t="shared" si="278"/>
        <v>375</v>
      </c>
      <c r="X508" s="372">
        <f t="shared" si="270"/>
        <v>100</v>
      </c>
      <c r="Y508" s="270"/>
    </row>
    <row r="509" spans="1:27" s="344" customFormat="1" ht="59.25" customHeight="1">
      <c r="A509" s="345">
        <f t="shared" si="279"/>
        <v>7</v>
      </c>
      <c r="B509" s="651" t="s">
        <v>1174</v>
      </c>
      <c r="C509" s="306"/>
      <c r="D509" s="306"/>
      <c r="E509" s="306"/>
      <c r="F509" s="306"/>
      <c r="G509" s="306"/>
      <c r="H509" s="270" t="s">
        <v>397</v>
      </c>
      <c r="I509" s="270" t="s">
        <v>1175</v>
      </c>
      <c r="J509" s="654">
        <v>4000</v>
      </c>
      <c r="K509" s="654">
        <v>4000</v>
      </c>
      <c r="L509" s="319"/>
      <c r="M509" s="319"/>
      <c r="N509" s="319"/>
      <c r="O509" s="319"/>
      <c r="P509" s="290"/>
      <c r="Q509" s="290"/>
      <c r="R509" s="292"/>
      <c r="S509" s="292"/>
      <c r="T509" s="348">
        <v>0</v>
      </c>
      <c r="U509" s="348">
        <v>0</v>
      </c>
      <c r="V509" s="615"/>
      <c r="W509" s="348">
        <f t="shared" si="278"/>
        <v>0</v>
      </c>
      <c r="X509" s="372"/>
      <c r="Y509" s="270"/>
    </row>
    <row r="510" spans="1:27" s="344" customFormat="1" ht="47.1" customHeight="1">
      <c r="A510" s="345">
        <f t="shared" si="279"/>
        <v>8</v>
      </c>
      <c r="B510" s="651" t="s">
        <v>1176</v>
      </c>
      <c r="C510" s="306"/>
      <c r="D510" s="306"/>
      <c r="E510" s="306"/>
      <c r="F510" s="306"/>
      <c r="G510" s="306"/>
      <c r="H510" s="270" t="s">
        <v>397</v>
      </c>
      <c r="I510" s="270" t="s">
        <v>1177</v>
      </c>
      <c r="J510" s="654">
        <v>3450</v>
      </c>
      <c r="K510" s="654">
        <v>3450</v>
      </c>
      <c r="L510" s="319"/>
      <c r="M510" s="319"/>
      <c r="N510" s="319"/>
      <c r="O510" s="319"/>
      <c r="P510" s="290"/>
      <c r="Q510" s="290"/>
      <c r="R510" s="292"/>
      <c r="S510" s="292"/>
      <c r="T510" s="348">
        <v>226</v>
      </c>
      <c r="U510" s="348">
        <v>211.94399999999999</v>
      </c>
      <c r="V510" s="615">
        <f>+U510/T510*100</f>
        <v>93.78053097345132</v>
      </c>
      <c r="W510" s="348">
        <f t="shared" si="278"/>
        <v>226</v>
      </c>
      <c r="X510" s="372">
        <f>+W510/T510*100</f>
        <v>100</v>
      </c>
      <c r="Y510" s="270"/>
    </row>
    <row r="511" spans="1:27" s="344" customFormat="1" ht="59.25" customHeight="1">
      <c r="A511" s="345">
        <f t="shared" si="279"/>
        <v>9</v>
      </c>
      <c r="B511" s="651" t="s">
        <v>1178</v>
      </c>
      <c r="C511" s="306"/>
      <c r="D511" s="306"/>
      <c r="E511" s="306"/>
      <c r="F511" s="306"/>
      <c r="G511" s="306"/>
      <c r="H511" s="270" t="s">
        <v>732</v>
      </c>
      <c r="I511" s="270" t="s">
        <v>1179</v>
      </c>
      <c r="J511" s="626">
        <v>10360</v>
      </c>
      <c r="K511" s="626">
        <v>10360</v>
      </c>
      <c r="L511" s="319"/>
      <c r="M511" s="319"/>
      <c r="N511" s="319"/>
      <c r="O511" s="319"/>
      <c r="P511" s="290"/>
      <c r="Q511" s="290"/>
      <c r="R511" s="292"/>
      <c r="S511" s="292"/>
      <c r="T511" s="348">
        <v>0</v>
      </c>
      <c r="U511" s="348">
        <v>0</v>
      </c>
      <c r="V511" s="615"/>
      <c r="W511" s="348">
        <f t="shared" si="278"/>
        <v>0</v>
      </c>
      <c r="X511" s="372"/>
      <c r="Y511" s="270"/>
    </row>
    <row r="512" spans="1:27" s="344" customFormat="1" ht="47.1" customHeight="1">
      <c r="A512" s="345">
        <f t="shared" si="279"/>
        <v>10</v>
      </c>
      <c r="B512" s="651" t="s">
        <v>1180</v>
      </c>
      <c r="C512" s="306"/>
      <c r="D512" s="306"/>
      <c r="E512" s="306"/>
      <c r="F512" s="306"/>
      <c r="G512" s="306"/>
      <c r="H512" s="270" t="s">
        <v>397</v>
      </c>
      <c r="I512" s="270" t="s">
        <v>1181</v>
      </c>
      <c r="J512" s="654">
        <v>8960</v>
      </c>
      <c r="K512" s="654">
        <v>5960</v>
      </c>
      <c r="L512" s="319"/>
      <c r="M512" s="319"/>
      <c r="N512" s="319"/>
      <c r="O512" s="319"/>
      <c r="P512" s="290"/>
      <c r="Q512" s="290"/>
      <c r="R512" s="292"/>
      <c r="S512" s="292"/>
      <c r="T512" s="348">
        <v>558</v>
      </c>
      <c r="U512" s="348">
        <v>362.60399999999998</v>
      </c>
      <c r="V512" s="615">
        <f>+U512/T512*100</f>
        <v>64.982795698924733</v>
      </c>
      <c r="W512" s="348">
        <f t="shared" si="278"/>
        <v>558</v>
      </c>
      <c r="X512" s="372">
        <f>+W512/T512*100</f>
        <v>100</v>
      </c>
      <c r="Y512" s="270"/>
    </row>
    <row r="513" spans="1:25" s="344" customFormat="1" ht="47.1" customHeight="1">
      <c r="A513" s="345">
        <f t="shared" si="279"/>
        <v>11</v>
      </c>
      <c r="B513" s="651" t="s">
        <v>1182</v>
      </c>
      <c r="C513" s="306"/>
      <c r="D513" s="306"/>
      <c r="E513" s="306"/>
      <c r="F513" s="306"/>
      <c r="G513" s="306"/>
      <c r="H513" s="270" t="s">
        <v>732</v>
      </c>
      <c r="I513" s="270" t="s">
        <v>1183</v>
      </c>
      <c r="J513" s="626">
        <v>7420</v>
      </c>
      <c r="K513" s="626">
        <v>7420</v>
      </c>
      <c r="L513" s="319"/>
      <c r="M513" s="319"/>
      <c r="N513" s="319"/>
      <c r="O513" s="319"/>
      <c r="P513" s="290"/>
      <c r="Q513" s="290"/>
      <c r="R513" s="292"/>
      <c r="S513" s="292"/>
      <c r="T513" s="348">
        <v>147</v>
      </c>
      <c r="U513" s="348">
        <v>0</v>
      </c>
      <c r="V513" s="615">
        <f>+U513/T513*100</f>
        <v>0</v>
      </c>
      <c r="W513" s="348">
        <f t="shared" si="278"/>
        <v>147</v>
      </c>
      <c r="X513" s="372">
        <f>+W513/T513*100</f>
        <v>100</v>
      </c>
      <c r="Y513" s="270"/>
    </row>
    <row r="514" spans="1:25" s="344" customFormat="1" ht="61.5" customHeight="1">
      <c r="A514" s="345">
        <f t="shared" si="279"/>
        <v>12</v>
      </c>
      <c r="B514" s="651" t="s">
        <v>1184</v>
      </c>
      <c r="C514" s="306"/>
      <c r="D514" s="306"/>
      <c r="E514" s="306"/>
      <c r="F514" s="306"/>
      <c r="G514" s="306"/>
      <c r="H514" s="270" t="s">
        <v>732</v>
      </c>
      <c r="I514" s="270" t="s">
        <v>1185</v>
      </c>
      <c r="J514" s="626">
        <v>10020</v>
      </c>
      <c r="K514" s="626">
        <v>10020</v>
      </c>
      <c r="L514" s="319"/>
      <c r="M514" s="319"/>
      <c r="N514" s="319"/>
      <c r="O514" s="319"/>
      <c r="P514" s="290"/>
      <c r="Q514" s="290"/>
      <c r="R514" s="292"/>
      <c r="S514" s="292"/>
      <c r="T514" s="348">
        <v>0</v>
      </c>
      <c r="U514" s="348">
        <v>0</v>
      </c>
      <c r="V514" s="615"/>
      <c r="W514" s="348">
        <f t="shared" si="278"/>
        <v>0</v>
      </c>
      <c r="X514" s="372"/>
      <c r="Y514" s="270"/>
    </row>
    <row r="515" spans="1:25" s="344" customFormat="1" ht="52.5" customHeight="1">
      <c r="A515" s="345">
        <f t="shared" si="279"/>
        <v>13</v>
      </c>
      <c r="B515" s="651" t="s">
        <v>1186</v>
      </c>
      <c r="C515" s="306"/>
      <c r="D515" s="306"/>
      <c r="E515" s="306"/>
      <c r="F515" s="306"/>
      <c r="G515" s="306"/>
      <c r="H515" s="270" t="s">
        <v>732</v>
      </c>
      <c r="I515" s="270" t="s">
        <v>1187</v>
      </c>
      <c r="J515" s="626">
        <v>4912</v>
      </c>
      <c r="K515" s="626">
        <v>4912</v>
      </c>
      <c r="L515" s="319"/>
      <c r="M515" s="319"/>
      <c r="N515" s="319"/>
      <c r="O515" s="319"/>
      <c r="P515" s="290"/>
      <c r="Q515" s="290"/>
      <c r="R515" s="292"/>
      <c r="S515" s="292"/>
      <c r="T515" s="348">
        <v>489</v>
      </c>
      <c r="U515" s="348">
        <v>416.517</v>
      </c>
      <c r="V515" s="615">
        <f t="shared" ref="V515:V529" si="280">+U515/T515*100</f>
        <v>85.177300613496925</v>
      </c>
      <c r="W515" s="348">
        <f t="shared" si="278"/>
        <v>489</v>
      </c>
      <c r="X515" s="372">
        <f t="shared" ref="X515:X573" si="281">+W515/T515*100</f>
        <v>100</v>
      </c>
      <c r="Y515" s="270"/>
    </row>
    <row r="516" spans="1:25" s="344" customFormat="1" ht="61.5" customHeight="1">
      <c r="A516" s="345">
        <f t="shared" si="279"/>
        <v>14</v>
      </c>
      <c r="B516" s="651" t="s">
        <v>1188</v>
      </c>
      <c r="C516" s="306"/>
      <c r="D516" s="306"/>
      <c r="E516" s="306"/>
      <c r="F516" s="306"/>
      <c r="G516" s="306"/>
      <c r="H516" s="270" t="s">
        <v>732</v>
      </c>
      <c r="I516" s="270" t="s">
        <v>1189</v>
      </c>
      <c r="J516" s="626">
        <v>6860</v>
      </c>
      <c r="K516" s="626">
        <v>6860</v>
      </c>
      <c r="L516" s="319"/>
      <c r="M516" s="319"/>
      <c r="N516" s="319"/>
      <c r="O516" s="319"/>
      <c r="P516" s="290"/>
      <c r="Q516" s="290"/>
      <c r="R516" s="292"/>
      <c r="S516" s="292"/>
      <c r="T516" s="348">
        <v>624</v>
      </c>
      <c r="U516" s="348">
        <v>266.40899999999999</v>
      </c>
      <c r="V516" s="615">
        <f t="shared" si="280"/>
        <v>42.693749999999994</v>
      </c>
      <c r="W516" s="348">
        <f t="shared" si="278"/>
        <v>624</v>
      </c>
      <c r="X516" s="372">
        <f t="shared" si="281"/>
        <v>100</v>
      </c>
      <c r="Y516" s="270"/>
    </row>
    <row r="517" spans="1:25" s="344" customFormat="1" ht="51.75" customHeight="1">
      <c r="A517" s="345">
        <f t="shared" si="279"/>
        <v>15</v>
      </c>
      <c r="B517" s="651" t="s">
        <v>1190</v>
      </c>
      <c r="C517" s="306"/>
      <c r="D517" s="306"/>
      <c r="E517" s="306"/>
      <c r="F517" s="306"/>
      <c r="G517" s="306"/>
      <c r="H517" s="270" t="s">
        <v>732</v>
      </c>
      <c r="I517" s="270" t="s">
        <v>1191</v>
      </c>
      <c r="J517" s="626">
        <v>6360</v>
      </c>
      <c r="K517" s="626">
        <v>6360</v>
      </c>
      <c r="L517" s="319"/>
      <c r="M517" s="319"/>
      <c r="N517" s="319"/>
      <c r="O517" s="319"/>
      <c r="P517" s="290"/>
      <c r="Q517" s="290"/>
      <c r="R517" s="292"/>
      <c r="S517" s="292"/>
      <c r="T517" s="348">
        <v>632</v>
      </c>
      <c r="U517" s="348">
        <v>417.13099999999997</v>
      </c>
      <c r="V517" s="615">
        <f t="shared" si="280"/>
        <v>66.001740506329114</v>
      </c>
      <c r="W517" s="348">
        <f t="shared" si="278"/>
        <v>632</v>
      </c>
      <c r="X517" s="372">
        <f t="shared" si="281"/>
        <v>100</v>
      </c>
      <c r="Y517" s="270"/>
    </row>
    <row r="518" spans="1:25" s="344" customFormat="1" ht="47.1" customHeight="1">
      <c r="A518" s="345">
        <f t="shared" si="279"/>
        <v>16</v>
      </c>
      <c r="B518" s="651" t="s">
        <v>1192</v>
      </c>
      <c r="C518" s="306"/>
      <c r="D518" s="306"/>
      <c r="E518" s="306"/>
      <c r="F518" s="306"/>
      <c r="G518" s="306"/>
      <c r="H518" s="270" t="s">
        <v>732</v>
      </c>
      <c r="I518" s="270" t="s">
        <v>1193</v>
      </c>
      <c r="J518" s="626">
        <v>11400</v>
      </c>
      <c r="K518" s="626">
        <v>11400</v>
      </c>
      <c r="L518" s="319"/>
      <c r="M518" s="319"/>
      <c r="N518" s="319"/>
      <c r="O518" s="319"/>
      <c r="P518" s="290"/>
      <c r="Q518" s="290"/>
      <c r="R518" s="292"/>
      <c r="S518" s="292"/>
      <c r="T518" s="348">
        <v>547</v>
      </c>
      <c r="U518" s="348">
        <v>428.55900000000003</v>
      </c>
      <c r="V518" s="615">
        <f t="shared" si="280"/>
        <v>78.347166361974402</v>
      </c>
      <c r="W518" s="348">
        <f t="shared" si="278"/>
        <v>547</v>
      </c>
      <c r="X518" s="372">
        <f t="shared" si="281"/>
        <v>100</v>
      </c>
      <c r="Y518" s="270"/>
    </row>
    <row r="519" spans="1:25" s="344" customFormat="1" ht="47.1" customHeight="1">
      <c r="A519" s="345">
        <f t="shared" si="279"/>
        <v>17</v>
      </c>
      <c r="B519" s="651" t="s">
        <v>1194</v>
      </c>
      <c r="C519" s="306"/>
      <c r="D519" s="306"/>
      <c r="E519" s="306"/>
      <c r="F519" s="306"/>
      <c r="G519" s="306"/>
      <c r="H519" s="270" t="s">
        <v>732</v>
      </c>
      <c r="I519" s="270" t="s">
        <v>1195</v>
      </c>
      <c r="J519" s="626">
        <v>8300</v>
      </c>
      <c r="K519" s="626">
        <v>8300</v>
      </c>
      <c r="L519" s="319"/>
      <c r="M519" s="319"/>
      <c r="N519" s="319"/>
      <c r="O519" s="319"/>
      <c r="P519" s="290"/>
      <c r="Q519" s="290"/>
      <c r="R519" s="292"/>
      <c r="S519" s="292"/>
      <c r="T519" s="348">
        <v>574</v>
      </c>
      <c r="U519" s="348">
        <v>421.71199999999999</v>
      </c>
      <c r="V519" s="615">
        <f t="shared" si="280"/>
        <v>73.468989547038319</v>
      </c>
      <c r="W519" s="348">
        <f t="shared" si="278"/>
        <v>574</v>
      </c>
      <c r="X519" s="372">
        <f t="shared" si="281"/>
        <v>100</v>
      </c>
      <c r="Y519" s="270"/>
    </row>
    <row r="520" spans="1:25" s="344" customFormat="1" ht="47.1" customHeight="1">
      <c r="A520" s="345">
        <f t="shared" si="279"/>
        <v>18</v>
      </c>
      <c r="B520" s="651" t="s">
        <v>1196</v>
      </c>
      <c r="C520" s="306"/>
      <c r="D520" s="306"/>
      <c r="E520" s="306"/>
      <c r="F520" s="306"/>
      <c r="G520" s="306"/>
      <c r="H520" s="270" t="s">
        <v>732</v>
      </c>
      <c r="I520" s="270" t="s">
        <v>1197</v>
      </c>
      <c r="J520" s="626">
        <v>9790</v>
      </c>
      <c r="K520" s="626">
        <v>9790</v>
      </c>
      <c r="L520" s="319"/>
      <c r="M520" s="319"/>
      <c r="N520" s="319"/>
      <c r="O520" s="319"/>
      <c r="P520" s="290"/>
      <c r="Q520" s="290"/>
      <c r="R520" s="292"/>
      <c r="S520" s="292"/>
      <c r="T520" s="348">
        <v>439</v>
      </c>
      <c r="U520" s="348">
        <v>284.94400000000002</v>
      </c>
      <c r="V520" s="615">
        <f t="shared" si="280"/>
        <v>64.90751708428246</v>
      </c>
      <c r="W520" s="348">
        <f t="shared" si="278"/>
        <v>439</v>
      </c>
      <c r="X520" s="372">
        <f t="shared" si="281"/>
        <v>100</v>
      </c>
      <c r="Y520" s="270"/>
    </row>
    <row r="521" spans="1:25" s="344" customFormat="1" ht="57.75" customHeight="1">
      <c r="A521" s="345">
        <f t="shared" si="279"/>
        <v>19</v>
      </c>
      <c r="B521" s="651" t="s">
        <v>1198</v>
      </c>
      <c r="C521" s="306"/>
      <c r="D521" s="306"/>
      <c r="E521" s="306"/>
      <c r="F521" s="306"/>
      <c r="G521" s="306"/>
      <c r="H521" s="270" t="s">
        <v>732</v>
      </c>
      <c r="I521" s="269" t="s">
        <v>1199</v>
      </c>
      <c r="J521" s="626">
        <v>4800</v>
      </c>
      <c r="K521" s="626">
        <v>4800</v>
      </c>
      <c r="L521" s="319"/>
      <c r="M521" s="319"/>
      <c r="N521" s="319"/>
      <c r="O521" s="319"/>
      <c r="P521" s="290"/>
      <c r="Q521" s="290"/>
      <c r="R521" s="292"/>
      <c r="S521" s="292"/>
      <c r="T521" s="348">
        <v>221</v>
      </c>
      <c r="U521" s="348">
        <v>0</v>
      </c>
      <c r="V521" s="615">
        <f t="shared" si="280"/>
        <v>0</v>
      </c>
      <c r="W521" s="348">
        <f t="shared" si="278"/>
        <v>221</v>
      </c>
      <c r="X521" s="372">
        <f t="shared" si="281"/>
        <v>100</v>
      </c>
      <c r="Y521" s="270"/>
    </row>
    <row r="522" spans="1:25" s="344" customFormat="1" ht="47.1" customHeight="1">
      <c r="A522" s="345">
        <f t="shared" si="279"/>
        <v>20</v>
      </c>
      <c r="B522" s="651" t="s">
        <v>1200</v>
      </c>
      <c r="C522" s="306"/>
      <c r="D522" s="306"/>
      <c r="E522" s="306"/>
      <c r="F522" s="306"/>
      <c r="G522" s="306"/>
      <c r="H522" s="270" t="s">
        <v>732</v>
      </c>
      <c r="I522" s="270" t="s">
        <v>1201</v>
      </c>
      <c r="J522" s="626">
        <v>4900</v>
      </c>
      <c r="K522" s="626">
        <v>4900</v>
      </c>
      <c r="L522" s="319"/>
      <c r="M522" s="319"/>
      <c r="N522" s="319"/>
      <c r="O522" s="319"/>
      <c r="P522" s="290"/>
      <c r="Q522" s="290"/>
      <c r="R522" s="292"/>
      <c r="S522" s="292"/>
      <c r="T522" s="348">
        <v>249</v>
      </c>
      <c r="U522" s="348">
        <v>169.995</v>
      </c>
      <c r="V522" s="615">
        <f t="shared" si="280"/>
        <v>68.271084337349393</v>
      </c>
      <c r="W522" s="348">
        <f t="shared" si="278"/>
        <v>249</v>
      </c>
      <c r="X522" s="372">
        <f t="shared" si="281"/>
        <v>100</v>
      </c>
      <c r="Y522" s="270"/>
    </row>
    <row r="523" spans="1:25" s="344" customFormat="1" ht="47.1" customHeight="1">
      <c r="A523" s="345">
        <f t="shared" si="279"/>
        <v>21</v>
      </c>
      <c r="B523" s="651" t="s">
        <v>1202</v>
      </c>
      <c r="C523" s="306"/>
      <c r="D523" s="306"/>
      <c r="E523" s="306"/>
      <c r="F523" s="306"/>
      <c r="G523" s="306"/>
      <c r="H523" s="270" t="s">
        <v>732</v>
      </c>
      <c r="I523" s="655" t="s">
        <v>1203</v>
      </c>
      <c r="J523" s="654">
        <v>8400</v>
      </c>
      <c r="K523" s="654">
        <v>8400</v>
      </c>
      <c r="L523" s="319"/>
      <c r="M523" s="319"/>
      <c r="N523" s="319"/>
      <c r="O523" s="319"/>
      <c r="P523" s="290"/>
      <c r="Q523" s="290"/>
      <c r="R523" s="292"/>
      <c r="S523" s="292"/>
      <c r="T523" s="348">
        <v>26</v>
      </c>
      <c r="U523" s="348">
        <v>26</v>
      </c>
      <c r="V523" s="615">
        <f t="shared" si="280"/>
        <v>100</v>
      </c>
      <c r="W523" s="348">
        <f t="shared" si="278"/>
        <v>26</v>
      </c>
      <c r="X523" s="372">
        <f t="shared" si="281"/>
        <v>100</v>
      </c>
      <c r="Y523" s="270"/>
    </row>
    <row r="524" spans="1:25" s="344" customFormat="1" ht="47.1" customHeight="1">
      <c r="A524" s="345">
        <f t="shared" si="279"/>
        <v>22</v>
      </c>
      <c r="B524" s="651" t="s">
        <v>1204</v>
      </c>
      <c r="C524" s="306"/>
      <c r="D524" s="306"/>
      <c r="E524" s="306"/>
      <c r="F524" s="306"/>
      <c r="G524" s="306"/>
      <c r="H524" s="270" t="s">
        <v>732</v>
      </c>
      <c r="I524" s="655" t="s">
        <v>1205</v>
      </c>
      <c r="J524" s="654">
        <v>9164</v>
      </c>
      <c r="K524" s="654">
        <v>9164</v>
      </c>
      <c r="L524" s="319"/>
      <c r="M524" s="319"/>
      <c r="N524" s="319"/>
      <c r="O524" s="319"/>
      <c r="P524" s="290"/>
      <c r="Q524" s="290"/>
      <c r="R524" s="292"/>
      <c r="S524" s="292"/>
      <c r="T524" s="348">
        <v>710</v>
      </c>
      <c r="U524" s="348">
        <v>710</v>
      </c>
      <c r="V524" s="615">
        <f t="shared" si="280"/>
        <v>100</v>
      </c>
      <c r="W524" s="348">
        <f t="shared" si="278"/>
        <v>710</v>
      </c>
      <c r="X524" s="372">
        <f t="shared" si="281"/>
        <v>100</v>
      </c>
      <c r="Y524" s="270"/>
    </row>
    <row r="525" spans="1:25" s="344" customFormat="1" ht="47.1" customHeight="1">
      <c r="A525" s="345">
        <f t="shared" si="279"/>
        <v>23</v>
      </c>
      <c r="B525" s="651" t="s">
        <v>1206</v>
      </c>
      <c r="C525" s="306"/>
      <c r="D525" s="306"/>
      <c r="E525" s="306"/>
      <c r="F525" s="306"/>
      <c r="G525" s="306"/>
      <c r="H525" s="270" t="s">
        <v>732</v>
      </c>
      <c r="I525" s="655" t="s">
        <v>1207</v>
      </c>
      <c r="J525" s="654">
        <v>10746</v>
      </c>
      <c r="K525" s="654">
        <v>10746</v>
      </c>
      <c r="L525" s="319"/>
      <c r="M525" s="319"/>
      <c r="N525" s="319"/>
      <c r="O525" s="319"/>
      <c r="P525" s="290"/>
      <c r="Q525" s="290"/>
      <c r="R525" s="292"/>
      <c r="S525" s="292"/>
      <c r="T525" s="348">
        <v>625</v>
      </c>
      <c r="U525" s="348">
        <v>625</v>
      </c>
      <c r="V525" s="615">
        <f t="shared" si="280"/>
        <v>100</v>
      </c>
      <c r="W525" s="348">
        <f t="shared" si="278"/>
        <v>625</v>
      </c>
      <c r="X525" s="372">
        <f t="shared" si="281"/>
        <v>100</v>
      </c>
      <c r="Y525" s="270"/>
    </row>
    <row r="526" spans="1:25" s="344" customFormat="1" ht="47.1" customHeight="1">
      <c r="A526" s="345">
        <f t="shared" si="279"/>
        <v>24</v>
      </c>
      <c r="B526" s="651" t="s">
        <v>1208</v>
      </c>
      <c r="C526" s="306"/>
      <c r="D526" s="306"/>
      <c r="E526" s="306"/>
      <c r="F526" s="306"/>
      <c r="G526" s="306"/>
      <c r="H526" s="270" t="s">
        <v>732</v>
      </c>
      <c r="I526" s="655" t="s">
        <v>1209</v>
      </c>
      <c r="J526" s="654">
        <v>8760</v>
      </c>
      <c r="K526" s="654">
        <v>8760</v>
      </c>
      <c r="L526" s="319"/>
      <c r="M526" s="319"/>
      <c r="N526" s="319"/>
      <c r="O526" s="319"/>
      <c r="P526" s="290"/>
      <c r="Q526" s="290"/>
      <c r="R526" s="292"/>
      <c r="S526" s="292"/>
      <c r="T526" s="348">
        <v>625</v>
      </c>
      <c r="U526" s="348">
        <v>470.58100000000002</v>
      </c>
      <c r="V526" s="615">
        <f t="shared" si="280"/>
        <v>75.292959999999994</v>
      </c>
      <c r="W526" s="348">
        <f t="shared" si="278"/>
        <v>625</v>
      </c>
      <c r="X526" s="372">
        <f t="shared" si="281"/>
        <v>100</v>
      </c>
      <c r="Y526" s="270"/>
    </row>
    <row r="527" spans="1:25" s="344" customFormat="1" ht="47.1" customHeight="1">
      <c r="A527" s="345">
        <f t="shared" si="279"/>
        <v>25</v>
      </c>
      <c r="B527" s="651" t="s">
        <v>1210</v>
      </c>
      <c r="C527" s="306"/>
      <c r="D527" s="306"/>
      <c r="E527" s="306"/>
      <c r="F527" s="306"/>
      <c r="G527" s="306"/>
      <c r="H527" s="270" t="s">
        <v>732</v>
      </c>
      <c r="I527" s="655" t="s">
        <v>1211</v>
      </c>
      <c r="J527" s="654">
        <v>9580</v>
      </c>
      <c r="K527" s="654">
        <v>9580</v>
      </c>
      <c r="L527" s="319"/>
      <c r="M527" s="319"/>
      <c r="N527" s="319"/>
      <c r="O527" s="319"/>
      <c r="P527" s="290"/>
      <c r="Q527" s="290"/>
      <c r="R527" s="292"/>
      <c r="S527" s="292"/>
      <c r="T527" s="348">
        <v>826</v>
      </c>
      <c r="U527" s="348">
        <v>352.18900000000002</v>
      </c>
      <c r="V527" s="615">
        <f t="shared" si="280"/>
        <v>42.637893462469734</v>
      </c>
      <c r="W527" s="348">
        <f t="shared" si="278"/>
        <v>826</v>
      </c>
      <c r="X527" s="372">
        <f t="shared" si="281"/>
        <v>100</v>
      </c>
      <c r="Y527" s="270"/>
    </row>
    <row r="528" spans="1:25" s="344" customFormat="1" ht="47.1" customHeight="1">
      <c r="A528" s="345">
        <f t="shared" si="279"/>
        <v>26</v>
      </c>
      <c r="B528" s="651" t="s">
        <v>1212</v>
      </c>
      <c r="C528" s="306"/>
      <c r="D528" s="306"/>
      <c r="E528" s="306"/>
      <c r="F528" s="306"/>
      <c r="G528" s="306"/>
      <c r="H528" s="270" t="s">
        <v>732</v>
      </c>
      <c r="I528" s="655" t="s">
        <v>1213</v>
      </c>
      <c r="J528" s="654">
        <v>11185</v>
      </c>
      <c r="K528" s="654">
        <v>11185</v>
      </c>
      <c r="L528" s="319"/>
      <c r="M528" s="319"/>
      <c r="N528" s="319"/>
      <c r="O528" s="319"/>
      <c r="P528" s="290"/>
      <c r="Q528" s="290"/>
      <c r="R528" s="292"/>
      <c r="S528" s="292"/>
      <c r="T528" s="348">
        <v>683</v>
      </c>
      <c r="U528" s="348">
        <v>683</v>
      </c>
      <c r="V528" s="615">
        <f t="shared" si="280"/>
        <v>100</v>
      </c>
      <c r="W528" s="348">
        <f t="shared" si="278"/>
        <v>683</v>
      </c>
      <c r="X528" s="372">
        <f t="shared" si="281"/>
        <v>100</v>
      </c>
      <c r="Y528" s="270"/>
    </row>
    <row r="529" spans="1:25" s="344" customFormat="1" ht="47.1" customHeight="1">
      <c r="A529" s="345">
        <f t="shared" si="279"/>
        <v>27</v>
      </c>
      <c r="B529" s="651" t="s">
        <v>1214</v>
      </c>
      <c r="C529" s="306"/>
      <c r="D529" s="306"/>
      <c r="E529" s="306"/>
      <c r="F529" s="306"/>
      <c r="G529" s="306"/>
      <c r="H529" s="270" t="s">
        <v>732</v>
      </c>
      <c r="I529" s="655" t="s">
        <v>1215</v>
      </c>
      <c r="J529" s="654">
        <v>6000</v>
      </c>
      <c r="K529" s="654">
        <v>6000</v>
      </c>
      <c r="L529" s="319"/>
      <c r="M529" s="319"/>
      <c r="N529" s="319"/>
      <c r="O529" s="319"/>
      <c r="P529" s="290"/>
      <c r="Q529" s="290"/>
      <c r="R529" s="292"/>
      <c r="S529" s="292"/>
      <c r="T529" s="348">
        <v>397</v>
      </c>
      <c r="U529" s="348">
        <v>0</v>
      </c>
      <c r="V529" s="615">
        <f t="shared" si="280"/>
        <v>0</v>
      </c>
      <c r="W529" s="348">
        <f t="shared" si="278"/>
        <v>397</v>
      </c>
      <c r="X529" s="372">
        <f t="shared" si="281"/>
        <v>100</v>
      </c>
      <c r="Y529" s="270"/>
    </row>
    <row r="530" spans="1:25" s="344" customFormat="1" ht="47.1" hidden="1" customHeight="1">
      <c r="A530" s="345">
        <f t="shared" si="279"/>
        <v>28</v>
      </c>
      <c r="B530" s="651" t="s">
        <v>1216</v>
      </c>
      <c r="C530" s="306"/>
      <c r="D530" s="306"/>
      <c r="E530" s="306"/>
      <c r="F530" s="306"/>
      <c r="G530" s="306"/>
      <c r="H530" s="270"/>
      <c r="I530" s="269"/>
      <c r="J530" s="654"/>
      <c r="K530" s="654"/>
      <c r="L530" s="319"/>
      <c r="M530" s="319"/>
      <c r="N530" s="319"/>
      <c r="O530" s="319"/>
      <c r="P530" s="290"/>
      <c r="Q530" s="290"/>
      <c r="R530" s="292"/>
      <c r="S530" s="292"/>
      <c r="T530" s="348">
        <v>0</v>
      </c>
      <c r="U530" s="348">
        <v>0</v>
      </c>
      <c r="V530" s="615"/>
      <c r="W530" s="348">
        <f t="shared" si="278"/>
        <v>0</v>
      </c>
      <c r="X530" s="323" t="e">
        <f t="shared" si="281"/>
        <v>#DIV/0!</v>
      </c>
      <c r="Y530" s="270"/>
    </row>
    <row r="531" spans="1:25" s="344" customFormat="1" ht="47.1" hidden="1" customHeight="1">
      <c r="A531" s="345">
        <f t="shared" si="279"/>
        <v>29</v>
      </c>
      <c r="B531" s="651" t="s">
        <v>1217</v>
      </c>
      <c r="C531" s="306"/>
      <c r="D531" s="306"/>
      <c r="E531" s="306"/>
      <c r="F531" s="306"/>
      <c r="G531" s="306"/>
      <c r="H531" s="270" t="s">
        <v>523</v>
      </c>
      <c r="I531" s="270" t="s">
        <v>1218</v>
      </c>
      <c r="J531" s="654">
        <v>3300</v>
      </c>
      <c r="K531" s="654">
        <v>3300</v>
      </c>
      <c r="L531" s="319"/>
      <c r="M531" s="319"/>
      <c r="N531" s="319"/>
      <c r="O531" s="319"/>
      <c r="P531" s="290"/>
      <c r="Q531" s="290"/>
      <c r="R531" s="292"/>
      <c r="S531" s="292"/>
      <c r="T531" s="348">
        <v>0</v>
      </c>
      <c r="U531" s="348">
        <v>0</v>
      </c>
      <c r="V531" s="615"/>
      <c r="W531" s="348">
        <f t="shared" si="278"/>
        <v>0</v>
      </c>
      <c r="X531" s="323" t="e">
        <f t="shared" si="281"/>
        <v>#DIV/0!</v>
      </c>
      <c r="Y531" s="270"/>
    </row>
    <row r="532" spans="1:25" s="344" customFormat="1" ht="47.1" hidden="1" customHeight="1">
      <c r="A532" s="345">
        <f t="shared" si="279"/>
        <v>30</v>
      </c>
      <c r="B532" s="651" t="s">
        <v>1219</v>
      </c>
      <c r="C532" s="306"/>
      <c r="D532" s="306"/>
      <c r="E532" s="306"/>
      <c r="F532" s="306"/>
      <c r="G532" s="306"/>
      <c r="H532" s="270" t="s">
        <v>397</v>
      </c>
      <c r="I532" s="270" t="s">
        <v>1220</v>
      </c>
      <c r="J532" s="654">
        <v>5357</v>
      </c>
      <c r="K532" s="654">
        <v>5357</v>
      </c>
      <c r="L532" s="319"/>
      <c r="M532" s="319"/>
      <c r="N532" s="319"/>
      <c r="O532" s="319"/>
      <c r="P532" s="290"/>
      <c r="Q532" s="290"/>
      <c r="R532" s="292"/>
      <c r="S532" s="292"/>
      <c r="T532" s="348">
        <v>0</v>
      </c>
      <c r="U532" s="348">
        <v>0</v>
      </c>
      <c r="V532" s="615"/>
      <c r="W532" s="348">
        <f t="shared" si="278"/>
        <v>0</v>
      </c>
      <c r="X532" s="323" t="e">
        <f t="shared" si="281"/>
        <v>#DIV/0!</v>
      </c>
      <c r="Y532" s="270"/>
    </row>
    <row r="533" spans="1:25" s="344" customFormat="1" ht="47.1" hidden="1" customHeight="1">
      <c r="A533" s="345">
        <f t="shared" si="279"/>
        <v>31</v>
      </c>
      <c r="B533" s="651" t="s">
        <v>1221</v>
      </c>
      <c r="C533" s="306"/>
      <c r="D533" s="306"/>
      <c r="E533" s="306"/>
      <c r="F533" s="306"/>
      <c r="G533" s="306"/>
      <c r="H533" s="270" t="s">
        <v>397</v>
      </c>
      <c r="I533" s="270" t="s">
        <v>1222</v>
      </c>
      <c r="J533" s="654">
        <v>2300</v>
      </c>
      <c r="K533" s="654">
        <v>2300</v>
      </c>
      <c r="L533" s="319"/>
      <c r="M533" s="319"/>
      <c r="N533" s="319"/>
      <c r="O533" s="319"/>
      <c r="P533" s="290"/>
      <c r="Q533" s="290"/>
      <c r="R533" s="292"/>
      <c r="S533" s="292"/>
      <c r="T533" s="348">
        <v>0</v>
      </c>
      <c r="U533" s="348">
        <v>0</v>
      </c>
      <c r="V533" s="615"/>
      <c r="W533" s="348">
        <f t="shared" si="278"/>
        <v>0</v>
      </c>
      <c r="X533" s="323" t="e">
        <f t="shared" si="281"/>
        <v>#DIV/0!</v>
      </c>
      <c r="Y533" s="270"/>
    </row>
    <row r="534" spans="1:25" s="344" customFormat="1" ht="47.1" hidden="1" customHeight="1">
      <c r="A534" s="345">
        <f t="shared" si="279"/>
        <v>32</v>
      </c>
      <c r="B534" s="651" t="s">
        <v>1223</v>
      </c>
      <c r="C534" s="306"/>
      <c r="D534" s="306"/>
      <c r="E534" s="306"/>
      <c r="F534" s="306"/>
      <c r="G534" s="306"/>
      <c r="H534" s="270" t="s">
        <v>397</v>
      </c>
      <c r="I534" s="656" t="s">
        <v>1224</v>
      </c>
      <c r="J534" s="654">
        <v>1300</v>
      </c>
      <c r="K534" s="654">
        <v>1300</v>
      </c>
      <c r="L534" s="319"/>
      <c r="M534" s="319"/>
      <c r="N534" s="319"/>
      <c r="O534" s="319"/>
      <c r="P534" s="290"/>
      <c r="Q534" s="290"/>
      <c r="R534" s="292"/>
      <c r="S534" s="292"/>
      <c r="T534" s="348">
        <v>0</v>
      </c>
      <c r="U534" s="348">
        <v>0</v>
      </c>
      <c r="V534" s="615"/>
      <c r="W534" s="348">
        <f t="shared" si="278"/>
        <v>0</v>
      </c>
      <c r="X534" s="323" t="e">
        <f t="shared" si="281"/>
        <v>#DIV/0!</v>
      </c>
      <c r="Y534" s="270"/>
    </row>
    <row r="535" spans="1:25" s="344" customFormat="1" ht="47.1" hidden="1" customHeight="1">
      <c r="A535" s="345">
        <f t="shared" si="279"/>
        <v>33</v>
      </c>
      <c r="B535" s="651" t="s">
        <v>1225</v>
      </c>
      <c r="C535" s="306"/>
      <c r="D535" s="306"/>
      <c r="E535" s="306"/>
      <c r="F535" s="306"/>
      <c r="G535" s="306"/>
      <c r="H535" s="270" t="s">
        <v>397</v>
      </c>
      <c r="I535" s="656" t="s">
        <v>1226</v>
      </c>
      <c r="J535" s="654">
        <v>1300</v>
      </c>
      <c r="K535" s="654">
        <v>1300</v>
      </c>
      <c r="L535" s="319"/>
      <c r="M535" s="319"/>
      <c r="N535" s="319"/>
      <c r="O535" s="319"/>
      <c r="P535" s="290"/>
      <c r="Q535" s="290"/>
      <c r="R535" s="292"/>
      <c r="S535" s="292"/>
      <c r="T535" s="348">
        <v>0</v>
      </c>
      <c r="U535" s="348">
        <v>0</v>
      </c>
      <c r="V535" s="615"/>
      <c r="W535" s="348">
        <f t="shared" si="278"/>
        <v>0</v>
      </c>
      <c r="X535" s="323" t="e">
        <f t="shared" si="281"/>
        <v>#DIV/0!</v>
      </c>
      <c r="Y535" s="270"/>
    </row>
    <row r="536" spans="1:25" s="344" customFormat="1" ht="47.1" hidden="1" customHeight="1">
      <c r="A536" s="345">
        <f t="shared" si="279"/>
        <v>34</v>
      </c>
      <c r="B536" s="651" t="s">
        <v>1227</v>
      </c>
      <c r="C536" s="306"/>
      <c r="D536" s="306"/>
      <c r="E536" s="306"/>
      <c r="F536" s="306"/>
      <c r="G536" s="306"/>
      <c r="H536" s="270" t="s">
        <v>397</v>
      </c>
      <c r="I536" s="656" t="s">
        <v>1228</v>
      </c>
      <c r="J536" s="654">
        <v>1300</v>
      </c>
      <c r="K536" s="654">
        <v>1300</v>
      </c>
      <c r="L536" s="319"/>
      <c r="M536" s="319"/>
      <c r="N536" s="319"/>
      <c r="O536" s="319"/>
      <c r="P536" s="290"/>
      <c r="Q536" s="290"/>
      <c r="R536" s="292"/>
      <c r="S536" s="292"/>
      <c r="T536" s="348">
        <v>0</v>
      </c>
      <c r="U536" s="348">
        <v>0</v>
      </c>
      <c r="V536" s="615"/>
      <c r="W536" s="348">
        <f t="shared" si="278"/>
        <v>0</v>
      </c>
      <c r="X536" s="323" t="e">
        <f t="shared" si="281"/>
        <v>#DIV/0!</v>
      </c>
      <c r="Y536" s="270"/>
    </row>
    <row r="537" spans="1:25" s="344" customFormat="1" ht="47.1" hidden="1" customHeight="1">
      <c r="A537" s="345">
        <f t="shared" si="279"/>
        <v>35</v>
      </c>
      <c r="B537" s="651" t="s">
        <v>1229</v>
      </c>
      <c r="C537" s="306"/>
      <c r="D537" s="306"/>
      <c r="E537" s="306"/>
      <c r="F537" s="306"/>
      <c r="G537" s="306"/>
      <c r="H537" s="270" t="s">
        <v>397</v>
      </c>
      <c r="I537" s="656" t="s">
        <v>1230</v>
      </c>
      <c r="J537" s="654">
        <v>8120</v>
      </c>
      <c r="K537" s="654">
        <v>8120</v>
      </c>
      <c r="L537" s="319"/>
      <c r="M537" s="319"/>
      <c r="N537" s="319"/>
      <c r="O537" s="319"/>
      <c r="P537" s="290"/>
      <c r="Q537" s="290"/>
      <c r="R537" s="292"/>
      <c r="S537" s="292"/>
      <c r="T537" s="348">
        <v>0</v>
      </c>
      <c r="U537" s="348">
        <v>0</v>
      </c>
      <c r="V537" s="615"/>
      <c r="W537" s="348">
        <f t="shared" si="278"/>
        <v>0</v>
      </c>
      <c r="X537" s="323" t="e">
        <f t="shared" si="281"/>
        <v>#DIV/0!</v>
      </c>
      <c r="Y537" s="270"/>
    </row>
    <row r="538" spans="1:25" s="344" customFormat="1" ht="47.1" hidden="1" customHeight="1">
      <c r="A538" s="345">
        <f t="shared" si="279"/>
        <v>36</v>
      </c>
      <c r="B538" s="651" t="s">
        <v>1231</v>
      </c>
      <c r="C538" s="306"/>
      <c r="D538" s="306"/>
      <c r="E538" s="306"/>
      <c r="F538" s="306"/>
      <c r="G538" s="306"/>
      <c r="H538" s="270" t="s">
        <v>397</v>
      </c>
      <c r="I538" s="656" t="s">
        <v>1232</v>
      </c>
      <c r="J538" s="654">
        <v>6700</v>
      </c>
      <c r="K538" s="654">
        <v>6700</v>
      </c>
      <c r="L538" s="319"/>
      <c r="M538" s="319"/>
      <c r="N538" s="319"/>
      <c r="O538" s="319"/>
      <c r="P538" s="290"/>
      <c r="Q538" s="290"/>
      <c r="R538" s="292"/>
      <c r="S538" s="292"/>
      <c r="T538" s="348">
        <v>0</v>
      </c>
      <c r="U538" s="348">
        <v>0</v>
      </c>
      <c r="V538" s="615"/>
      <c r="W538" s="348">
        <f t="shared" si="278"/>
        <v>0</v>
      </c>
      <c r="X538" s="323" t="e">
        <f t="shared" si="281"/>
        <v>#DIV/0!</v>
      </c>
      <c r="Y538" s="270"/>
    </row>
    <row r="539" spans="1:25" s="344" customFormat="1" ht="47.1" hidden="1" customHeight="1">
      <c r="A539" s="345">
        <f t="shared" si="279"/>
        <v>37</v>
      </c>
      <c r="B539" s="651" t="s">
        <v>1233</v>
      </c>
      <c r="C539" s="306"/>
      <c r="D539" s="306"/>
      <c r="E539" s="306"/>
      <c r="F539" s="306"/>
      <c r="G539" s="306"/>
      <c r="H539" s="270" t="s">
        <v>397</v>
      </c>
      <c r="I539" s="656" t="s">
        <v>1234</v>
      </c>
      <c r="J539" s="654">
        <v>3560</v>
      </c>
      <c r="K539" s="654">
        <v>3560</v>
      </c>
      <c r="L539" s="319"/>
      <c r="M539" s="319"/>
      <c r="N539" s="319"/>
      <c r="O539" s="319"/>
      <c r="P539" s="290"/>
      <c r="Q539" s="290"/>
      <c r="R539" s="292"/>
      <c r="S539" s="292"/>
      <c r="T539" s="348">
        <v>0</v>
      </c>
      <c r="U539" s="348">
        <v>0</v>
      </c>
      <c r="V539" s="615"/>
      <c r="W539" s="348">
        <f t="shared" si="278"/>
        <v>0</v>
      </c>
      <c r="X539" s="323" t="e">
        <f t="shared" si="281"/>
        <v>#DIV/0!</v>
      </c>
      <c r="Y539" s="270"/>
    </row>
    <row r="540" spans="1:25" s="344" customFormat="1" ht="47.1" hidden="1" customHeight="1">
      <c r="A540" s="345">
        <f t="shared" si="279"/>
        <v>38</v>
      </c>
      <c r="B540" s="651" t="s">
        <v>1235</v>
      </c>
      <c r="C540" s="306"/>
      <c r="D540" s="306"/>
      <c r="E540" s="306"/>
      <c r="F540" s="306"/>
      <c r="G540" s="306"/>
      <c r="H540" s="270" t="s">
        <v>397</v>
      </c>
      <c r="I540" s="656" t="s">
        <v>1236</v>
      </c>
      <c r="J540" s="654">
        <v>650</v>
      </c>
      <c r="K540" s="654">
        <v>650</v>
      </c>
      <c r="L540" s="319"/>
      <c r="M540" s="319"/>
      <c r="N540" s="319"/>
      <c r="O540" s="319"/>
      <c r="P540" s="290"/>
      <c r="Q540" s="290"/>
      <c r="R540" s="292"/>
      <c r="S540" s="292"/>
      <c r="T540" s="348">
        <v>0</v>
      </c>
      <c r="U540" s="348">
        <v>0</v>
      </c>
      <c r="V540" s="615"/>
      <c r="W540" s="348">
        <f t="shared" si="278"/>
        <v>0</v>
      </c>
      <c r="X540" s="323" t="e">
        <f t="shared" si="281"/>
        <v>#DIV/0!</v>
      </c>
      <c r="Y540" s="270"/>
    </row>
    <row r="541" spans="1:25" s="344" customFormat="1" ht="47.1" hidden="1" customHeight="1">
      <c r="A541" s="345">
        <f t="shared" si="279"/>
        <v>39</v>
      </c>
      <c r="B541" s="651" t="s">
        <v>1237</v>
      </c>
      <c r="C541" s="306"/>
      <c r="D541" s="306"/>
      <c r="E541" s="306"/>
      <c r="F541" s="306"/>
      <c r="G541" s="306"/>
      <c r="H541" s="270" t="s">
        <v>397</v>
      </c>
      <c r="I541" s="656" t="s">
        <v>1238</v>
      </c>
      <c r="J541" s="654">
        <v>650</v>
      </c>
      <c r="K541" s="654">
        <v>650</v>
      </c>
      <c r="L541" s="319"/>
      <c r="M541" s="319"/>
      <c r="N541" s="319"/>
      <c r="O541" s="319"/>
      <c r="P541" s="290"/>
      <c r="Q541" s="290"/>
      <c r="R541" s="292"/>
      <c r="S541" s="292"/>
      <c r="T541" s="348">
        <v>0</v>
      </c>
      <c r="U541" s="348">
        <v>0</v>
      </c>
      <c r="V541" s="615"/>
      <c r="W541" s="348">
        <f t="shared" si="278"/>
        <v>0</v>
      </c>
      <c r="X541" s="323" t="e">
        <f t="shared" si="281"/>
        <v>#DIV/0!</v>
      </c>
      <c r="Y541" s="270"/>
    </row>
    <row r="542" spans="1:25" s="344" customFormat="1" ht="47.1" hidden="1" customHeight="1">
      <c r="A542" s="345">
        <f t="shared" si="279"/>
        <v>40</v>
      </c>
      <c r="B542" s="651" t="s">
        <v>1239</v>
      </c>
      <c r="C542" s="306"/>
      <c r="D542" s="306"/>
      <c r="E542" s="306"/>
      <c r="F542" s="306"/>
      <c r="G542" s="306"/>
      <c r="H542" s="270" t="s">
        <v>523</v>
      </c>
      <c r="I542" s="270" t="s">
        <v>1240</v>
      </c>
      <c r="J542" s="654">
        <v>650</v>
      </c>
      <c r="K542" s="654">
        <v>650</v>
      </c>
      <c r="L542" s="319"/>
      <c r="M542" s="319"/>
      <c r="N542" s="319"/>
      <c r="O542" s="319"/>
      <c r="P542" s="290"/>
      <c r="Q542" s="290"/>
      <c r="R542" s="292"/>
      <c r="S542" s="292"/>
      <c r="T542" s="348">
        <v>0</v>
      </c>
      <c r="U542" s="348">
        <v>0</v>
      </c>
      <c r="V542" s="615"/>
      <c r="W542" s="348">
        <f t="shared" si="278"/>
        <v>0</v>
      </c>
      <c r="X542" s="323" t="e">
        <f t="shared" si="281"/>
        <v>#DIV/0!</v>
      </c>
      <c r="Y542" s="270"/>
    </row>
    <row r="543" spans="1:25" s="344" customFormat="1" ht="47.1" hidden="1" customHeight="1">
      <c r="A543" s="345">
        <f t="shared" si="279"/>
        <v>41</v>
      </c>
      <c r="B543" s="651" t="s">
        <v>1241</v>
      </c>
      <c r="C543" s="306"/>
      <c r="D543" s="306"/>
      <c r="E543" s="306"/>
      <c r="F543" s="306"/>
      <c r="G543" s="306"/>
      <c r="H543" s="270" t="s">
        <v>523</v>
      </c>
      <c r="I543" s="270" t="s">
        <v>1242</v>
      </c>
      <c r="J543" s="654">
        <v>2700</v>
      </c>
      <c r="K543" s="654">
        <v>2700</v>
      </c>
      <c r="L543" s="319"/>
      <c r="M543" s="319"/>
      <c r="N543" s="319"/>
      <c r="O543" s="319"/>
      <c r="P543" s="290"/>
      <c r="Q543" s="290"/>
      <c r="R543" s="292"/>
      <c r="S543" s="292"/>
      <c r="T543" s="348">
        <v>0</v>
      </c>
      <c r="U543" s="348">
        <v>0</v>
      </c>
      <c r="V543" s="615"/>
      <c r="W543" s="348">
        <f t="shared" si="278"/>
        <v>0</v>
      </c>
      <c r="X543" s="323" t="e">
        <f t="shared" si="281"/>
        <v>#DIV/0!</v>
      </c>
      <c r="Y543" s="270"/>
    </row>
    <row r="544" spans="1:25" s="344" customFormat="1" ht="47.1" hidden="1" customHeight="1">
      <c r="A544" s="345">
        <f t="shared" si="279"/>
        <v>42</v>
      </c>
      <c r="B544" s="651" t="s">
        <v>1243</v>
      </c>
      <c r="C544" s="306"/>
      <c r="D544" s="306"/>
      <c r="E544" s="306"/>
      <c r="F544" s="306"/>
      <c r="G544" s="306"/>
      <c r="H544" s="270" t="s">
        <v>523</v>
      </c>
      <c r="I544" s="270" t="s">
        <v>1244</v>
      </c>
      <c r="J544" s="654">
        <v>2300</v>
      </c>
      <c r="K544" s="654">
        <v>2300</v>
      </c>
      <c r="L544" s="319"/>
      <c r="M544" s="319"/>
      <c r="N544" s="319"/>
      <c r="O544" s="319"/>
      <c r="P544" s="290"/>
      <c r="Q544" s="290"/>
      <c r="R544" s="292"/>
      <c r="S544" s="292"/>
      <c r="T544" s="348">
        <v>0</v>
      </c>
      <c r="U544" s="348">
        <v>0</v>
      </c>
      <c r="V544" s="615"/>
      <c r="W544" s="348">
        <f t="shared" si="278"/>
        <v>0</v>
      </c>
      <c r="X544" s="323" t="e">
        <f t="shared" si="281"/>
        <v>#DIV/0!</v>
      </c>
      <c r="Y544" s="270"/>
    </row>
    <row r="545" spans="1:25" s="344" customFormat="1" ht="47.1" hidden="1" customHeight="1">
      <c r="A545" s="345">
        <f t="shared" si="279"/>
        <v>43</v>
      </c>
      <c r="B545" s="651" t="s">
        <v>1245</v>
      </c>
      <c r="C545" s="306"/>
      <c r="D545" s="306"/>
      <c r="E545" s="306"/>
      <c r="F545" s="306"/>
      <c r="G545" s="306"/>
      <c r="H545" s="270" t="s">
        <v>523</v>
      </c>
      <c r="I545" s="270" t="s">
        <v>1246</v>
      </c>
      <c r="J545" s="654">
        <v>1450</v>
      </c>
      <c r="K545" s="654">
        <v>1450</v>
      </c>
      <c r="L545" s="319"/>
      <c r="M545" s="319"/>
      <c r="N545" s="319"/>
      <c r="O545" s="319"/>
      <c r="P545" s="290"/>
      <c r="Q545" s="290"/>
      <c r="R545" s="292"/>
      <c r="S545" s="292"/>
      <c r="T545" s="348">
        <v>0</v>
      </c>
      <c r="U545" s="348">
        <v>0</v>
      </c>
      <c r="V545" s="615"/>
      <c r="W545" s="348">
        <f t="shared" si="278"/>
        <v>0</v>
      </c>
      <c r="X545" s="323" t="e">
        <f t="shared" si="281"/>
        <v>#DIV/0!</v>
      </c>
      <c r="Y545" s="270"/>
    </row>
    <row r="546" spans="1:25" s="344" customFormat="1" ht="47.1" hidden="1" customHeight="1">
      <c r="A546" s="345">
        <f t="shared" si="279"/>
        <v>44</v>
      </c>
      <c r="B546" s="651" t="s">
        <v>1247</v>
      </c>
      <c r="C546" s="306"/>
      <c r="D546" s="306"/>
      <c r="E546" s="306"/>
      <c r="F546" s="306"/>
      <c r="G546" s="306"/>
      <c r="H546" s="270" t="s">
        <v>523</v>
      </c>
      <c r="I546" s="270" t="s">
        <v>1248</v>
      </c>
      <c r="J546" s="654">
        <v>1900</v>
      </c>
      <c r="K546" s="654">
        <v>1900</v>
      </c>
      <c r="L546" s="319"/>
      <c r="M546" s="319"/>
      <c r="N546" s="319"/>
      <c r="O546" s="319"/>
      <c r="P546" s="290"/>
      <c r="Q546" s="290"/>
      <c r="R546" s="292"/>
      <c r="S546" s="292"/>
      <c r="T546" s="348">
        <v>0</v>
      </c>
      <c r="U546" s="348">
        <v>0</v>
      </c>
      <c r="V546" s="615"/>
      <c r="W546" s="348">
        <f t="shared" si="278"/>
        <v>0</v>
      </c>
      <c r="X546" s="323" t="e">
        <f t="shared" si="281"/>
        <v>#DIV/0!</v>
      </c>
      <c r="Y546" s="270"/>
    </row>
    <row r="547" spans="1:25" s="344" customFormat="1" ht="47.1" hidden="1" customHeight="1">
      <c r="A547" s="345">
        <f t="shared" si="279"/>
        <v>45</v>
      </c>
      <c r="B547" s="651" t="s">
        <v>1249</v>
      </c>
      <c r="C547" s="306"/>
      <c r="D547" s="306"/>
      <c r="E547" s="306"/>
      <c r="F547" s="306"/>
      <c r="G547" s="306"/>
      <c r="H547" s="270" t="s">
        <v>523</v>
      </c>
      <c r="I547" s="270" t="s">
        <v>1250</v>
      </c>
      <c r="J547" s="654">
        <v>650</v>
      </c>
      <c r="K547" s="654">
        <v>650</v>
      </c>
      <c r="L547" s="319"/>
      <c r="M547" s="319"/>
      <c r="N547" s="319"/>
      <c r="O547" s="319"/>
      <c r="P547" s="290"/>
      <c r="Q547" s="290"/>
      <c r="R547" s="292"/>
      <c r="S547" s="292"/>
      <c r="T547" s="348">
        <v>0</v>
      </c>
      <c r="U547" s="348">
        <v>0</v>
      </c>
      <c r="V547" s="615"/>
      <c r="W547" s="348">
        <f t="shared" si="278"/>
        <v>0</v>
      </c>
      <c r="X547" s="323" t="e">
        <f t="shared" si="281"/>
        <v>#DIV/0!</v>
      </c>
      <c r="Y547" s="270"/>
    </row>
    <row r="548" spans="1:25" s="344" customFormat="1" ht="47.1" hidden="1" customHeight="1">
      <c r="A548" s="345">
        <f t="shared" si="279"/>
        <v>46</v>
      </c>
      <c r="B548" s="651" t="s">
        <v>1251</v>
      </c>
      <c r="C548" s="306"/>
      <c r="D548" s="306"/>
      <c r="E548" s="306"/>
      <c r="F548" s="306"/>
      <c r="G548" s="306"/>
      <c r="H548" s="270" t="s">
        <v>523</v>
      </c>
      <c r="I548" s="270" t="s">
        <v>1252</v>
      </c>
      <c r="J548" s="654">
        <v>3200</v>
      </c>
      <c r="K548" s="654">
        <v>3200</v>
      </c>
      <c r="L548" s="319"/>
      <c r="M548" s="319"/>
      <c r="N548" s="319"/>
      <c r="O548" s="319"/>
      <c r="P548" s="290"/>
      <c r="Q548" s="290"/>
      <c r="R548" s="292"/>
      <c r="S548" s="292"/>
      <c r="T548" s="348">
        <v>0</v>
      </c>
      <c r="U548" s="348">
        <v>0</v>
      </c>
      <c r="V548" s="615"/>
      <c r="W548" s="348">
        <f t="shared" si="278"/>
        <v>0</v>
      </c>
      <c r="X548" s="323" t="e">
        <f t="shared" si="281"/>
        <v>#DIV/0!</v>
      </c>
      <c r="Y548" s="270"/>
    </row>
    <row r="549" spans="1:25" s="344" customFormat="1" ht="47.1" hidden="1" customHeight="1">
      <c r="A549" s="345">
        <f t="shared" si="279"/>
        <v>47</v>
      </c>
      <c r="B549" s="651" t="s">
        <v>1253</v>
      </c>
      <c r="C549" s="306"/>
      <c r="D549" s="306"/>
      <c r="E549" s="306"/>
      <c r="F549" s="306"/>
      <c r="G549" s="306"/>
      <c r="H549" s="270" t="s">
        <v>523</v>
      </c>
      <c r="I549" s="270" t="s">
        <v>1254</v>
      </c>
      <c r="J549" s="654">
        <v>1300</v>
      </c>
      <c r="K549" s="654">
        <v>1300</v>
      </c>
      <c r="L549" s="319"/>
      <c r="M549" s="319"/>
      <c r="N549" s="319"/>
      <c r="O549" s="319"/>
      <c r="P549" s="290"/>
      <c r="Q549" s="290"/>
      <c r="R549" s="292"/>
      <c r="S549" s="292"/>
      <c r="T549" s="348">
        <v>0</v>
      </c>
      <c r="U549" s="348">
        <v>0</v>
      </c>
      <c r="V549" s="615"/>
      <c r="W549" s="348">
        <f t="shared" si="278"/>
        <v>0</v>
      </c>
      <c r="X549" s="323" t="e">
        <f t="shared" si="281"/>
        <v>#DIV/0!</v>
      </c>
      <c r="Y549" s="270"/>
    </row>
    <row r="550" spans="1:25" s="344" customFormat="1" ht="47.1" hidden="1" customHeight="1">
      <c r="A550" s="345">
        <f t="shared" si="279"/>
        <v>48</v>
      </c>
      <c r="B550" s="651" t="s">
        <v>1255</v>
      </c>
      <c r="C550" s="306"/>
      <c r="D550" s="306"/>
      <c r="E550" s="306"/>
      <c r="F550" s="306"/>
      <c r="G550" s="306"/>
      <c r="H550" s="270" t="s">
        <v>523</v>
      </c>
      <c r="I550" s="270" t="s">
        <v>1256</v>
      </c>
      <c r="J550" s="654">
        <v>2900</v>
      </c>
      <c r="K550" s="654">
        <v>2900</v>
      </c>
      <c r="L550" s="319"/>
      <c r="M550" s="319"/>
      <c r="N550" s="319"/>
      <c r="O550" s="319"/>
      <c r="P550" s="290"/>
      <c r="Q550" s="290"/>
      <c r="R550" s="292"/>
      <c r="S550" s="292"/>
      <c r="T550" s="348">
        <v>0</v>
      </c>
      <c r="U550" s="348">
        <v>0</v>
      </c>
      <c r="V550" s="615"/>
      <c r="W550" s="348">
        <f t="shared" si="278"/>
        <v>0</v>
      </c>
      <c r="X550" s="323" t="e">
        <f t="shared" si="281"/>
        <v>#DIV/0!</v>
      </c>
      <c r="Y550" s="270"/>
    </row>
    <row r="551" spans="1:25" s="344" customFormat="1" ht="47.1" hidden="1" customHeight="1">
      <c r="A551" s="345">
        <f t="shared" si="279"/>
        <v>49</v>
      </c>
      <c r="B551" s="651" t="s">
        <v>1257</v>
      </c>
      <c r="C551" s="306"/>
      <c r="D551" s="306"/>
      <c r="E551" s="306"/>
      <c r="F551" s="306"/>
      <c r="G551" s="306"/>
      <c r="H551" s="270" t="s">
        <v>523</v>
      </c>
      <c r="I551" s="270" t="s">
        <v>1258</v>
      </c>
      <c r="J551" s="654">
        <v>675</v>
      </c>
      <c r="K551" s="654">
        <v>675</v>
      </c>
      <c r="L551" s="319"/>
      <c r="M551" s="319"/>
      <c r="N551" s="319"/>
      <c r="O551" s="319"/>
      <c r="P551" s="290"/>
      <c r="Q551" s="290"/>
      <c r="R551" s="292"/>
      <c r="S551" s="292"/>
      <c r="T551" s="348">
        <v>0</v>
      </c>
      <c r="U551" s="348">
        <v>0</v>
      </c>
      <c r="V551" s="615"/>
      <c r="W551" s="348">
        <f t="shared" si="278"/>
        <v>0</v>
      </c>
      <c r="X551" s="323" t="e">
        <f t="shared" si="281"/>
        <v>#DIV/0!</v>
      </c>
      <c r="Y551" s="270"/>
    </row>
    <row r="552" spans="1:25" s="344" customFormat="1" ht="47.1" hidden="1" customHeight="1">
      <c r="A552" s="345">
        <f t="shared" si="279"/>
        <v>50</v>
      </c>
      <c r="B552" s="651" t="s">
        <v>1259</v>
      </c>
      <c r="C552" s="306"/>
      <c r="D552" s="306"/>
      <c r="E552" s="306"/>
      <c r="F552" s="306"/>
      <c r="G552" s="306"/>
      <c r="H552" s="270" t="s">
        <v>523</v>
      </c>
      <c r="I552" s="270" t="s">
        <v>1260</v>
      </c>
      <c r="J552" s="654">
        <v>4200</v>
      </c>
      <c r="K552" s="654">
        <v>4200</v>
      </c>
      <c r="L552" s="319"/>
      <c r="M552" s="319"/>
      <c r="N552" s="319"/>
      <c r="O552" s="319"/>
      <c r="P552" s="290"/>
      <c r="Q552" s="290"/>
      <c r="R552" s="292"/>
      <c r="S552" s="292"/>
      <c r="T552" s="348">
        <v>0</v>
      </c>
      <c r="U552" s="348">
        <v>0</v>
      </c>
      <c r="V552" s="615"/>
      <c r="W552" s="348">
        <f t="shared" si="278"/>
        <v>0</v>
      </c>
      <c r="X552" s="323" t="e">
        <f t="shared" si="281"/>
        <v>#DIV/0!</v>
      </c>
      <c r="Y552" s="270"/>
    </row>
    <row r="553" spans="1:25" s="344" customFormat="1" ht="47.1" hidden="1" customHeight="1">
      <c r="A553" s="345">
        <f t="shared" si="279"/>
        <v>51</v>
      </c>
      <c r="B553" s="651" t="s">
        <v>1261</v>
      </c>
      <c r="C553" s="306"/>
      <c r="D553" s="306"/>
      <c r="E553" s="306"/>
      <c r="F553" s="306"/>
      <c r="G553" s="306"/>
      <c r="H553" s="270" t="s">
        <v>523</v>
      </c>
      <c r="I553" s="270" t="s">
        <v>1262</v>
      </c>
      <c r="J553" s="654">
        <v>650</v>
      </c>
      <c r="K553" s="654">
        <v>650</v>
      </c>
      <c r="L553" s="319"/>
      <c r="M553" s="319"/>
      <c r="N553" s="319"/>
      <c r="O553" s="319"/>
      <c r="P553" s="290"/>
      <c r="Q553" s="290"/>
      <c r="R553" s="292"/>
      <c r="S553" s="292"/>
      <c r="T553" s="348">
        <v>0</v>
      </c>
      <c r="U553" s="348">
        <v>0</v>
      </c>
      <c r="V553" s="615"/>
      <c r="W553" s="348">
        <f t="shared" si="278"/>
        <v>0</v>
      </c>
      <c r="X553" s="323" t="e">
        <f t="shared" si="281"/>
        <v>#DIV/0!</v>
      </c>
      <c r="Y553" s="270"/>
    </row>
    <row r="554" spans="1:25" s="344" customFormat="1" ht="47.1" hidden="1" customHeight="1">
      <c r="A554" s="345">
        <f t="shared" si="279"/>
        <v>52</v>
      </c>
      <c r="B554" s="651" t="s">
        <v>1263</v>
      </c>
      <c r="C554" s="306"/>
      <c r="D554" s="306"/>
      <c r="E554" s="306"/>
      <c r="F554" s="306"/>
      <c r="G554" s="306"/>
      <c r="H554" s="270" t="s">
        <v>523</v>
      </c>
      <c r="I554" s="270" t="s">
        <v>1264</v>
      </c>
      <c r="J554" s="654">
        <v>650</v>
      </c>
      <c r="K554" s="654">
        <v>650</v>
      </c>
      <c r="L554" s="319"/>
      <c r="M554" s="319"/>
      <c r="N554" s="319"/>
      <c r="O554" s="319"/>
      <c r="P554" s="290"/>
      <c r="Q554" s="290"/>
      <c r="R554" s="292"/>
      <c r="S554" s="292"/>
      <c r="T554" s="348">
        <v>0</v>
      </c>
      <c r="U554" s="348">
        <v>0</v>
      </c>
      <c r="V554" s="615"/>
      <c r="W554" s="348">
        <f t="shared" si="278"/>
        <v>0</v>
      </c>
      <c r="X554" s="323" t="e">
        <f t="shared" si="281"/>
        <v>#DIV/0!</v>
      </c>
      <c r="Y554" s="270"/>
    </row>
    <row r="555" spans="1:25" s="344" customFormat="1" ht="47.1" hidden="1" customHeight="1">
      <c r="A555" s="345">
        <f t="shared" si="279"/>
        <v>53</v>
      </c>
      <c r="B555" s="651" t="s">
        <v>1265</v>
      </c>
      <c r="C555" s="306"/>
      <c r="D555" s="306"/>
      <c r="E555" s="306"/>
      <c r="F555" s="306"/>
      <c r="G555" s="306"/>
      <c r="H555" s="270" t="s">
        <v>523</v>
      </c>
      <c r="I555" s="270" t="s">
        <v>1266</v>
      </c>
      <c r="J555" s="654">
        <v>3600</v>
      </c>
      <c r="K555" s="654">
        <v>3600</v>
      </c>
      <c r="L555" s="319"/>
      <c r="M555" s="319"/>
      <c r="N555" s="319"/>
      <c r="O555" s="319"/>
      <c r="P555" s="290"/>
      <c r="Q555" s="290"/>
      <c r="R555" s="292"/>
      <c r="S555" s="292"/>
      <c r="T555" s="348">
        <v>0</v>
      </c>
      <c r="U555" s="348">
        <v>0</v>
      </c>
      <c r="V555" s="615"/>
      <c r="W555" s="348">
        <f t="shared" si="278"/>
        <v>0</v>
      </c>
      <c r="X555" s="323" t="e">
        <f t="shared" si="281"/>
        <v>#DIV/0!</v>
      </c>
      <c r="Y555" s="270"/>
    </row>
    <row r="556" spans="1:25" s="344" customFormat="1" ht="47.1" hidden="1" customHeight="1">
      <c r="A556" s="345">
        <f t="shared" si="279"/>
        <v>54</v>
      </c>
      <c r="B556" s="651" t="s">
        <v>1267</v>
      </c>
      <c r="C556" s="306"/>
      <c r="D556" s="306"/>
      <c r="E556" s="306"/>
      <c r="F556" s="306"/>
      <c r="G556" s="306"/>
      <c r="H556" s="270" t="s">
        <v>523</v>
      </c>
      <c r="I556" s="270" t="s">
        <v>1268</v>
      </c>
      <c r="J556" s="654">
        <v>2500</v>
      </c>
      <c r="K556" s="654">
        <v>2500</v>
      </c>
      <c r="L556" s="319"/>
      <c r="M556" s="319"/>
      <c r="N556" s="319"/>
      <c r="O556" s="319"/>
      <c r="P556" s="290"/>
      <c r="Q556" s="290"/>
      <c r="R556" s="292"/>
      <c r="S556" s="292"/>
      <c r="T556" s="348">
        <v>0</v>
      </c>
      <c r="U556" s="348">
        <v>0</v>
      </c>
      <c r="V556" s="615"/>
      <c r="W556" s="348">
        <f t="shared" si="278"/>
        <v>0</v>
      </c>
      <c r="X556" s="323" t="e">
        <f t="shared" si="281"/>
        <v>#DIV/0!</v>
      </c>
      <c r="Y556" s="270"/>
    </row>
    <row r="557" spans="1:25" s="344" customFormat="1" ht="47.1" hidden="1" customHeight="1">
      <c r="A557" s="345">
        <f t="shared" si="279"/>
        <v>55</v>
      </c>
      <c r="B557" s="651" t="s">
        <v>1269</v>
      </c>
      <c r="C557" s="306"/>
      <c r="D557" s="306"/>
      <c r="E557" s="306"/>
      <c r="F557" s="306"/>
      <c r="G557" s="306"/>
      <c r="H557" s="270" t="s">
        <v>523</v>
      </c>
      <c r="I557" s="270" t="s">
        <v>1270</v>
      </c>
      <c r="J557" s="654">
        <v>650</v>
      </c>
      <c r="K557" s="654">
        <v>650</v>
      </c>
      <c r="L557" s="319"/>
      <c r="M557" s="319"/>
      <c r="N557" s="319"/>
      <c r="O557" s="319"/>
      <c r="P557" s="290"/>
      <c r="Q557" s="290"/>
      <c r="R557" s="292"/>
      <c r="S557" s="292"/>
      <c r="T557" s="348">
        <v>0</v>
      </c>
      <c r="U557" s="348">
        <v>0</v>
      </c>
      <c r="V557" s="615"/>
      <c r="W557" s="348">
        <f t="shared" si="278"/>
        <v>0</v>
      </c>
      <c r="X557" s="323" t="e">
        <f t="shared" si="281"/>
        <v>#DIV/0!</v>
      </c>
      <c r="Y557" s="270"/>
    </row>
    <row r="558" spans="1:25" s="344" customFormat="1" ht="47.1" hidden="1" customHeight="1">
      <c r="A558" s="345">
        <f t="shared" si="279"/>
        <v>56</v>
      </c>
      <c r="B558" s="651" t="s">
        <v>1271</v>
      </c>
      <c r="C558" s="306"/>
      <c r="D558" s="306"/>
      <c r="E558" s="306"/>
      <c r="F558" s="306"/>
      <c r="G558" s="306"/>
      <c r="H558" s="270" t="s">
        <v>523</v>
      </c>
      <c r="I558" s="270" t="s">
        <v>1272</v>
      </c>
      <c r="J558" s="654">
        <v>2500</v>
      </c>
      <c r="K558" s="654">
        <v>2500</v>
      </c>
      <c r="L558" s="319"/>
      <c r="M558" s="319"/>
      <c r="N558" s="319"/>
      <c r="O558" s="319"/>
      <c r="P558" s="290"/>
      <c r="Q558" s="290"/>
      <c r="R558" s="292"/>
      <c r="S558" s="292"/>
      <c r="T558" s="348">
        <v>0</v>
      </c>
      <c r="U558" s="348">
        <v>0</v>
      </c>
      <c r="V558" s="615"/>
      <c r="W558" s="348">
        <f t="shared" si="278"/>
        <v>0</v>
      </c>
      <c r="X558" s="323" t="e">
        <f t="shared" si="281"/>
        <v>#DIV/0!</v>
      </c>
      <c r="Y558" s="270"/>
    </row>
    <row r="559" spans="1:25" s="344" customFormat="1" ht="47.1" hidden="1" customHeight="1">
      <c r="A559" s="345">
        <f t="shared" si="279"/>
        <v>57</v>
      </c>
      <c r="B559" s="651" t="s">
        <v>1273</v>
      </c>
      <c r="C559" s="306"/>
      <c r="D559" s="306"/>
      <c r="E559" s="306"/>
      <c r="F559" s="306"/>
      <c r="G559" s="306"/>
      <c r="H559" s="270" t="s">
        <v>523</v>
      </c>
      <c r="I559" s="270" t="s">
        <v>1274</v>
      </c>
      <c r="J559" s="654">
        <v>3600</v>
      </c>
      <c r="K559" s="654">
        <v>3600</v>
      </c>
      <c r="L559" s="319"/>
      <c r="M559" s="319"/>
      <c r="N559" s="319"/>
      <c r="O559" s="319"/>
      <c r="P559" s="290"/>
      <c r="Q559" s="290"/>
      <c r="R559" s="292"/>
      <c r="S559" s="292"/>
      <c r="T559" s="348">
        <v>0</v>
      </c>
      <c r="U559" s="348">
        <v>0</v>
      </c>
      <c r="V559" s="615"/>
      <c r="W559" s="348">
        <f t="shared" si="278"/>
        <v>0</v>
      </c>
      <c r="X559" s="323" t="e">
        <f t="shared" si="281"/>
        <v>#DIV/0!</v>
      </c>
      <c r="Y559" s="270"/>
    </row>
    <row r="560" spans="1:25" s="344" customFormat="1" ht="47.1" hidden="1" customHeight="1">
      <c r="A560" s="345">
        <f t="shared" si="279"/>
        <v>58</v>
      </c>
      <c r="B560" s="651" t="s">
        <v>1275</v>
      </c>
      <c r="C560" s="306"/>
      <c r="D560" s="306"/>
      <c r="E560" s="306"/>
      <c r="F560" s="306"/>
      <c r="G560" s="306"/>
      <c r="H560" s="270" t="s">
        <v>523</v>
      </c>
      <c r="I560" s="270" t="s">
        <v>1276</v>
      </c>
      <c r="J560" s="654">
        <v>5400</v>
      </c>
      <c r="K560" s="654">
        <v>5400</v>
      </c>
      <c r="L560" s="319"/>
      <c r="M560" s="319"/>
      <c r="N560" s="319"/>
      <c r="O560" s="319"/>
      <c r="P560" s="290"/>
      <c r="Q560" s="290"/>
      <c r="R560" s="292"/>
      <c r="S560" s="292"/>
      <c r="T560" s="348">
        <v>0</v>
      </c>
      <c r="U560" s="348">
        <v>0</v>
      </c>
      <c r="V560" s="615"/>
      <c r="W560" s="348">
        <f t="shared" si="278"/>
        <v>0</v>
      </c>
      <c r="X560" s="323" t="e">
        <f t="shared" si="281"/>
        <v>#DIV/0!</v>
      </c>
      <c r="Y560" s="270"/>
    </row>
    <row r="561" spans="1:25" s="344" customFormat="1" ht="47.1" hidden="1" customHeight="1">
      <c r="A561" s="345">
        <f t="shared" si="279"/>
        <v>59</v>
      </c>
      <c r="B561" s="651" t="s">
        <v>1277</v>
      </c>
      <c r="C561" s="306"/>
      <c r="D561" s="306"/>
      <c r="E561" s="306"/>
      <c r="F561" s="306"/>
      <c r="G561" s="306"/>
      <c r="H561" s="270" t="s">
        <v>523</v>
      </c>
      <c r="I561" s="270" t="s">
        <v>1278</v>
      </c>
      <c r="J561" s="654">
        <v>2400</v>
      </c>
      <c r="K561" s="654">
        <v>2400</v>
      </c>
      <c r="L561" s="319"/>
      <c r="M561" s="319"/>
      <c r="N561" s="319"/>
      <c r="O561" s="319"/>
      <c r="P561" s="290"/>
      <c r="Q561" s="290"/>
      <c r="R561" s="292"/>
      <c r="S561" s="292"/>
      <c r="T561" s="348">
        <v>0</v>
      </c>
      <c r="U561" s="348">
        <v>0</v>
      </c>
      <c r="V561" s="615"/>
      <c r="W561" s="348">
        <f t="shared" si="278"/>
        <v>0</v>
      </c>
      <c r="X561" s="323" t="e">
        <f t="shared" si="281"/>
        <v>#DIV/0!</v>
      </c>
      <c r="Y561" s="270"/>
    </row>
    <row r="562" spans="1:25" s="344" customFormat="1" ht="47.1" hidden="1" customHeight="1">
      <c r="A562" s="345">
        <f t="shared" si="279"/>
        <v>60</v>
      </c>
      <c r="B562" s="651" t="s">
        <v>1279</v>
      </c>
      <c r="C562" s="306"/>
      <c r="D562" s="306"/>
      <c r="E562" s="306"/>
      <c r="F562" s="306"/>
      <c r="G562" s="306"/>
      <c r="H562" s="270" t="s">
        <v>523</v>
      </c>
      <c r="I562" s="270" t="s">
        <v>1280</v>
      </c>
      <c r="J562" s="654">
        <v>600</v>
      </c>
      <c r="K562" s="654">
        <v>600</v>
      </c>
      <c r="L562" s="319"/>
      <c r="M562" s="319"/>
      <c r="N562" s="319"/>
      <c r="O562" s="319"/>
      <c r="P562" s="290"/>
      <c r="Q562" s="290"/>
      <c r="R562" s="292"/>
      <c r="S562" s="292"/>
      <c r="T562" s="348">
        <v>0</v>
      </c>
      <c r="U562" s="348">
        <v>0</v>
      </c>
      <c r="V562" s="615"/>
      <c r="W562" s="348">
        <f t="shared" si="278"/>
        <v>0</v>
      </c>
      <c r="X562" s="323" t="e">
        <f t="shared" si="281"/>
        <v>#DIV/0!</v>
      </c>
      <c r="Y562" s="270"/>
    </row>
    <row r="563" spans="1:25" s="344" customFormat="1" ht="47.1" hidden="1" customHeight="1">
      <c r="A563" s="345">
        <f t="shared" si="279"/>
        <v>61</v>
      </c>
      <c r="B563" s="651" t="s">
        <v>1281</v>
      </c>
      <c r="C563" s="306"/>
      <c r="D563" s="306"/>
      <c r="E563" s="306"/>
      <c r="F563" s="306"/>
      <c r="G563" s="306"/>
      <c r="H563" s="270" t="s">
        <v>523</v>
      </c>
      <c r="I563" s="270" t="s">
        <v>1282</v>
      </c>
      <c r="J563" s="654">
        <v>1200</v>
      </c>
      <c r="K563" s="654">
        <v>1200</v>
      </c>
      <c r="L563" s="319"/>
      <c r="M563" s="319"/>
      <c r="N563" s="319"/>
      <c r="O563" s="319"/>
      <c r="P563" s="290"/>
      <c r="Q563" s="290"/>
      <c r="R563" s="292"/>
      <c r="S563" s="292"/>
      <c r="T563" s="348">
        <v>0</v>
      </c>
      <c r="U563" s="348">
        <v>0</v>
      </c>
      <c r="V563" s="615"/>
      <c r="W563" s="348">
        <f t="shared" si="278"/>
        <v>0</v>
      </c>
      <c r="X563" s="323" t="e">
        <f t="shared" si="281"/>
        <v>#DIV/0!</v>
      </c>
      <c r="Y563" s="270"/>
    </row>
    <row r="564" spans="1:25" s="344" customFormat="1" ht="47.1" hidden="1" customHeight="1">
      <c r="A564" s="345">
        <f t="shared" si="279"/>
        <v>62</v>
      </c>
      <c r="B564" s="651" t="s">
        <v>1283</v>
      </c>
      <c r="C564" s="306"/>
      <c r="D564" s="306"/>
      <c r="E564" s="306"/>
      <c r="F564" s="306"/>
      <c r="G564" s="306"/>
      <c r="H564" s="270" t="s">
        <v>523</v>
      </c>
      <c r="I564" s="270" t="s">
        <v>1284</v>
      </c>
      <c r="J564" s="654">
        <v>7400</v>
      </c>
      <c r="K564" s="654">
        <v>7400</v>
      </c>
      <c r="L564" s="319"/>
      <c r="M564" s="319"/>
      <c r="N564" s="319"/>
      <c r="O564" s="319"/>
      <c r="P564" s="290"/>
      <c r="Q564" s="290"/>
      <c r="R564" s="292"/>
      <c r="S564" s="292"/>
      <c r="T564" s="348">
        <v>0</v>
      </c>
      <c r="U564" s="348">
        <v>0</v>
      </c>
      <c r="V564" s="615"/>
      <c r="W564" s="348">
        <f t="shared" si="278"/>
        <v>0</v>
      </c>
      <c r="X564" s="323" t="e">
        <f t="shared" si="281"/>
        <v>#DIV/0!</v>
      </c>
      <c r="Y564" s="270"/>
    </row>
    <row r="565" spans="1:25" s="344" customFormat="1" ht="47.1" hidden="1" customHeight="1">
      <c r="A565" s="345">
        <f t="shared" si="279"/>
        <v>63</v>
      </c>
      <c r="B565" s="651" t="s">
        <v>1285</v>
      </c>
      <c r="C565" s="306"/>
      <c r="D565" s="306"/>
      <c r="E565" s="306"/>
      <c r="F565" s="306"/>
      <c r="G565" s="306"/>
      <c r="H565" s="270" t="s">
        <v>523</v>
      </c>
      <c r="I565" s="270" t="s">
        <v>1286</v>
      </c>
      <c r="J565" s="654">
        <v>1414</v>
      </c>
      <c r="K565" s="654">
        <v>1414</v>
      </c>
      <c r="L565" s="319"/>
      <c r="M565" s="319"/>
      <c r="N565" s="319"/>
      <c r="O565" s="319"/>
      <c r="P565" s="290"/>
      <c r="Q565" s="290"/>
      <c r="R565" s="292"/>
      <c r="S565" s="292"/>
      <c r="T565" s="348">
        <v>0</v>
      </c>
      <c r="U565" s="348">
        <v>0</v>
      </c>
      <c r="V565" s="615"/>
      <c r="W565" s="348">
        <f t="shared" si="278"/>
        <v>0</v>
      </c>
      <c r="X565" s="323" t="e">
        <f t="shared" si="281"/>
        <v>#DIV/0!</v>
      </c>
      <c r="Y565" s="270"/>
    </row>
    <row r="566" spans="1:25" s="344" customFormat="1" ht="47.1" hidden="1" customHeight="1">
      <c r="A566" s="345">
        <f t="shared" si="279"/>
        <v>64</v>
      </c>
      <c r="B566" s="651" t="s">
        <v>1287</v>
      </c>
      <c r="C566" s="306"/>
      <c r="D566" s="306"/>
      <c r="E566" s="306"/>
      <c r="F566" s="306"/>
      <c r="G566" s="306"/>
      <c r="H566" s="270" t="s">
        <v>523</v>
      </c>
      <c r="I566" s="270" t="s">
        <v>1288</v>
      </c>
      <c r="J566" s="654">
        <v>600</v>
      </c>
      <c r="K566" s="654">
        <v>600</v>
      </c>
      <c r="L566" s="319"/>
      <c r="M566" s="319"/>
      <c r="N566" s="319"/>
      <c r="O566" s="319"/>
      <c r="P566" s="290"/>
      <c r="Q566" s="290"/>
      <c r="R566" s="292"/>
      <c r="S566" s="292"/>
      <c r="T566" s="348">
        <v>0</v>
      </c>
      <c r="U566" s="348">
        <v>0</v>
      </c>
      <c r="V566" s="615"/>
      <c r="W566" s="348">
        <f t="shared" si="278"/>
        <v>0</v>
      </c>
      <c r="X566" s="323" t="e">
        <f t="shared" si="281"/>
        <v>#DIV/0!</v>
      </c>
      <c r="Y566" s="270"/>
    </row>
    <row r="567" spans="1:25" s="344" customFormat="1" ht="47.1" hidden="1" customHeight="1">
      <c r="A567" s="345">
        <f t="shared" si="279"/>
        <v>65</v>
      </c>
      <c r="B567" s="651" t="s">
        <v>1289</v>
      </c>
      <c r="C567" s="306"/>
      <c r="D567" s="306"/>
      <c r="E567" s="306"/>
      <c r="F567" s="306"/>
      <c r="G567" s="306"/>
      <c r="H567" s="270" t="s">
        <v>523</v>
      </c>
      <c r="I567" s="270" t="s">
        <v>1290</v>
      </c>
      <c r="J567" s="654">
        <v>600</v>
      </c>
      <c r="K567" s="654">
        <v>600</v>
      </c>
      <c r="L567" s="319"/>
      <c r="M567" s="319"/>
      <c r="N567" s="319"/>
      <c r="O567" s="319"/>
      <c r="P567" s="290"/>
      <c r="Q567" s="290"/>
      <c r="R567" s="292"/>
      <c r="S567" s="292"/>
      <c r="T567" s="348">
        <v>0</v>
      </c>
      <c r="U567" s="348">
        <v>0</v>
      </c>
      <c r="V567" s="615"/>
      <c r="W567" s="348">
        <f t="shared" ref="W567:W573" si="282">+T567</f>
        <v>0</v>
      </c>
      <c r="X567" s="323" t="e">
        <f t="shared" si="281"/>
        <v>#DIV/0!</v>
      </c>
      <c r="Y567" s="270"/>
    </row>
    <row r="568" spans="1:25" s="344" customFormat="1" ht="47.1" hidden="1" customHeight="1">
      <c r="A568" s="345">
        <f t="shared" si="279"/>
        <v>66</v>
      </c>
      <c r="B568" s="651" t="s">
        <v>1291</v>
      </c>
      <c r="C568" s="306"/>
      <c r="D568" s="306"/>
      <c r="E568" s="306"/>
      <c r="F568" s="306"/>
      <c r="G568" s="306"/>
      <c r="H568" s="270" t="s">
        <v>523</v>
      </c>
      <c r="I568" s="270" t="s">
        <v>1292</v>
      </c>
      <c r="J568" s="654">
        <v>5900</v>
      </c>
      <c r="K568" s="654">
        <v>5900</v>
      </c>
      <c r="L568" s="319"/>
      <c r="M568" s="319"/>
      <c r="N568" s="319"/>
      <c r="O568" s="319"/>
      <c r="P568" s="290"/>
      <c r="Q568" s="290"/>
      <c r="R568" s="292"/>
      <c r="S568" s="292"/>
      <c r="T568" s="348">
        <v>0</v>
      </c>
      <c r="U568" s="348">
        <v>0</v>
      </c>
      <c r="V568" s="615"/>
      <c r="W568" s="348">
        <f t="shared" si="282"/>
        <v>0</v>
      </c>
      <c r="X568" s="323" t="e">
        <f t="shared" si="281"/>
        <v>#DIV/0!</v>
      </c>
      <c r="Y568" s="270"/>
    </row>
    <row r="569" spans="1:25" s="344" customFormat="1" ht="47.1" hidden="1" customHeight="1">
      <c r="A569" s="345">
        <f t="shared" ref="A569:A573" si="283">+A568+1</f>
        <v>67</v>
      </c>
      <c r="B569" s="651" t="s">
        <v>1293</v>
      </c>
      <c r="C569" s="306"/>
      <c r="D569" s="306"/>
      <c r="E569" s="306"/>
      <c r="F569" s="306"/>
      <c r="G569" s="306"/>
      <c r="H569" s="270" t="s">
        <v>523</v>
      </c>
      <c r="I569" s="270" t="s">
        <v>1294</v>
      </c>
      <c r="J569" s="654">
        <v>3750</v>
      </c>
      <c r="K569" s="654">
        <v>3750</v>
      </c>
      <c r="L569" s="319"/>
      <c r="M569" s="319"/>
      <c r="N569" s="319"/>
      <c r="O569" s="319"/>
      <c r="P569" s="290"/>
      <c r="Q569" s="290"/>
      <c r="R569" s="292"/>
      <c r="S569" s="292"/>
      <c r="T569" s="348">
        <v>0</v>
      </c>
      <c r="U569" s="348">
        <v>0</v>
      </c>
      <c r="V569" s="615"/>
      <c r="W569" s="348">
        <f t="shared" si="282"/>
        <v>0</v>
      </c>
      <c r="X569" s="323" t="e">
        <f t="shared" si="281"/>
        <v>#DIV/0!</v>
      </c>
      <c r="Y569" s="270"/>
    </row>
    <row r="570" spans="1:25" s="344" customFormat="1" ht="47.1" hidden="1" customHeight="1">
      <c r="A570" s="345">
        <f t="shared" si="283"/>
        <v>68</v>
      </c>
      <c r="B570" s="651" t="s">
        <v>1295</v>
      </c>
      <c r="C570" s="306"/>
      <c r="D570" s="306"/>
      <c r="E570" s="306"/>
      <c r="F570" s="306"/>
      <c r="G570" s="306"/>
      <c r="H570" s="270" t="s">
        <v>523</v>
      </c>
      <c r="I570" s="270" t="s">
        <v>1296</v>
      </c>
      <c r="J570" s="654">
        <v>4960</v>
      </c>
      <c r="K570" s="654">
        <v>4960</v>
      </c>
      <c r="L570" s="319"/>
      <c r="M570" s="319"/>
      <c r="N570" s="319"/>
      <c r="O570" s="319"/>
      <c r="P570" s="290"/>
      <c r="Q570" s="290"/>
      <c r="R570" s="292"/>
      <c r="S570" s="292"/>
      <c r="T570" s="348">
        <v>0</v>
      </c>
      <c r="U570" s="348">
        <v>0</v>
      </c>
      <c r="V570" s="615"/>
      <c r="W570" s="348">
        <f t="shared" si="282"/>
        <v>0</v>
      </c>
      <c r="X570" s="323" t="e">
        <f t="shared" si="281"/>
        <v>#DIV/0!</v>
      </c>
      <c r="Y570" s="270"/>
    </row>
    <row r="571" spans="1:25" s="344" customFormat="1" ht="47.1" hidden="1" customHeight="1">
      <c r="A571" s="345">
        <f t="shared" si="283"/>
        <v>69</v>
      </c>
      <c r="B571" s="651" t="s">
        <v>1297</v>
      </c>
      <c r="C571" s="306"/>
      <c r="D571" s="306"/>
      <c r="E571" s="306"/>
      <c r="F571" s="306"/>
      <c r="G571" s="306"/>
      <c r="H571" s="270" t="s">
        <v>523</v>
      </c>
      <c r="I571" s="270" t="s">
        <v>1298</v>
      </c>
      <c r="J571" s="654">
        <v>3920</v>
      </c>
      <c r="K571" s="654">
        <v>3920</v>
      </c>
      <c r="L571" s="319"/>
      <c r="M571" s="319"/>
      <c r="N571" s="319"/>
      <c r="O571" s="319"/>
      <c r="P571" s="290"/>
      <c r="Q571" s="290"/>
      <c r="R571" s="292"/>
      <c r="S571" s="292"/>
      <c r="T571" s="348">
        <v>0</v>
      </c>
      <c r="U571" s="348">
        <v>0</v>
      </c>
      <c r="V571" s="615"/>
      <c r="W571" s="348">
        <f t="shared" si="282"/>
        <v>0</v>
      </c>
      <c r="X571" s="323" t="e">
        <f t="shared" si="281"/>
        <v>#DIV/0!</v>
      </c>
      <c r="Y571" s="270"/>
    </row>
    <row r="572" spans="1:25" s="344" customFormat="1" ht="47.1" hidden="1" customHeight="1">
      <c r="A572" s="345">
        <f t="shared" si="283"/>
        <v>70</v>
      </c>
      <c r="B572" s="651" t="s">
        <v>1299</v>
      </c>
      <c r="C572" s="306"/>
      <c r="D572" s="306"/>
      <c r="E572" s="306"/>
      <c r="F572" s="306"/>
      <c r="G572" s="306"/>
      <c r="H572" s="270" t="s">
        <v>523</v>
      </c>
      <c r="I572" s="270" t="s">
        <v>1300</v>
      </c>
      <c r="J572" s="654">
        <v>3100</v>
      </c>
      <c r="K572" s="654">
        <v>3100</v>
      </c>
      <c r="L572" s="319"/>
      <c r="M572" s="319"/>
      <c r="N572" s="319"/>
      <c r="O572" s="319"/>
      <c r="P572" s="290"/>
      <c r="Q572" s="290"/>
      <c r="R572" s="292"/>
      <c r="S572" s="292"/>
      <c r="T572" s="348">
        <v>0</v>
      </c>
      <c r="U572" s="348">
        <v>0</v>
      </c>
      <c r="V572" s="615"/>
      <c r="W572" s="348">
        <f t="shared" si="282"/>
        <v>0</v>
      </c>
      <c r="X572" s="323" t="e">
        <f t="shared" si="281"/>
        <v>#DIV/0!</v>
      </c>
      <c r="Y572" s="270"/>
    </row>
    <row r="573" spans="1:25" s="344" customFormat="1" ht="47.1" hidden="1" customHeight="1">
      <c r="A573" s="345">
        <f t="shared" si="283"/>
        <v>71</v>
      </c>
      <c r="B573" s="651" t="s">
        <v>1301</v>
      </c>
      <c r="C573" s="306"/>
      <c r="D573" s="306"/>
      <c r="E573" s="306"/>
      <c r="F573" s="306"/>
      <c r="G573" s="306"/>
      <c r="H573" s="270" t="s">
        <v>523</v>
      </c>
      <c r="I573" s="270" t="s">
        <v>1302</v>
      </c>
      <c r="J573" s="654">
        <v>5010</v>
      </c>
      <c r="K573" s="654">
        <v>5010</v>
      </c>
      <c r="L573" s="319"/>
      <c r="M573" s="319"/>
      <c r="N573" s="319"/>
      <c r="O573" s="319"/>
      <c r="P573" s="290"/>
      <c r="Q573" s="290"/>
      <c r="R573" s="292"/>
      <c r="S573" s="292"/>
      <c r="T573" s="348">
        <v>0</v>
      </c>
      <c r="U573" s="348">
        <v>0</v>
      </c>
      <c r="V573" s="615"/>
      <c r="W573" s="348">
        <f t="shared" si="282"/>
        <v>0</v>
      </c>
      <c r="X573" s="323" t="e">
        <f t="shared" si="281"/>
        <v>#DIV/0!</v>
      </c>
      <c r="Y573" s="270"/>
    </row>
    <row r="574" spans="1:25" s="309" customFormat="1" ht="27.75" customHeight="1">
      <c r="A574" s="345"/>
      <c r="B574" s="443"/>
      <c r="C574" s="347"/>
      <c r="D574" s="347"/>
      <c r="E574" s="347"/>
      <c r="F574" s="347"/>
      <c r="G574" s="347"/>
      <c r="H574" s="329"/>
      <c r="I574" s="395"/>
      <c r="J574" s="366"/>
      <c r="K574" s="366"/>
      <c r="L574" s="319"/>
      <c r="M574" s="319"/>
      <c r="N574" s="319"/>
      <c r="O574" s="319"/>
      <c r="P574" s="290"/>
      <c r="Q574" s="290"/>
      <c r="R574" s="292"/>
      <c r="S574" s="292"/>
      <c r="T574" s="319"/>
      <c r="U574" s="319"/>
      <c r="V574" s="319"/>
      <c r="W574" s="319"/>
      <c r="X574" s="319"/>
      <c r="Y574" s="368"/>
    </row>
    <row r="575" spans="1:25" ht="50.25" customHeight="1">
      <c r="A575" s="274"/>
      <c r="B575" s="1291" t="s">
        <v>113</v>
      </c>
      <c r="C575" s="1291"/>
      <c r="D575" s="1291"/>
      <c r="E575" s="1291"/>
      <c r="F575" s="1291"/>
      <c r="G575" s="1291"/>
      <c r="H575" s="1291"/>
      <c r="I575" s="1291"/>
      <c r="J575" s="1291"/>
      <c r="K575" s="1291"/>
      <c r="L575" s="1291"/>
      <c r="M575" s="1291"/>
      <c r="N575" s="1291"/>
      <c r="O575" s="1291"/>
      <c r="P575" s="1291"/>
      <c r="Q575" s="1291"/>
      <c r="R575" s="1291"/>
      <c r="S575" s="1291"/>
      <c r="T575" s="1291"/>
      <c r="U575" s="1291"/>
      <c r="V575" s="1291"/>
      <c r="W575" s="1291"/>
      <c r="X575" s="1291"/>
      <c r="Y575" s="1291"/>
    </row>
    <row r="576" spans="1:25">
      <c r="A576" s="274"/>
      <c r="B576" s="274"/>
      <c r="C576" s="274"/>
      <c r="D576" s="274"/>
      <c r="E576" s="274"/>
      <c r="F576" s="274"/>
      <c r="G576" s="274"/>
      <c r="H576" s="274"/>
      <c r="J576" s="274"/>
      <c r="K576" s="274"/>
    </row>
    <row r="577" spans="1:17">
      <c r="A577" s="274"/>
      <c r="B577" s="274"/>
      <c r="C577" s="274"/>
      <c r="D577" s="274"/>
      <c r="E577" s="274"/>
      <c r="F577" s="274"/>
      <c r="G577" s="274"/>
      <c r="H577" s="274"/>
      <c r="J577" s="274"/>
      <c r="K577" s="274"/>
    </row>
    <row r="578" spans="1:17">
      <c r="A578" s="274"/>
      <c r="B578" s="274"/>
      <c r="C578" s="274"/>
      <c r="D578" s="274"/>
      <c r="E578" s="274"/>
      <c r="F578" s="274"/>
      <c r="G578" s="274"/>
      <c r="H578" s="274"/>
      <c r="J578" s="274"/>
      <c r="K578" s="274"/>
      <c r="L578" s="274"/>
      <c r="M578" s="274"/>
      <c r="N578" s="274"/>
      <c r="O578" s="274"/>
      <c r="P578" s="369"/>
      <c r="Q578" s="369"/>
    </row>
    <row r="579" spans="1:17">
      <c r="A579" s="274"/>
      <c r="B579" s="274"/>
      <c r="C579" s="274"/>
      <c r="D579" s="274"/>
      <c r="E579" s="274"/>
      <c r="F579" s="274"/>
      <c r="G579" s="274"/>
      <c r="H579" s="274"/>
      <c r="J579" s="274"/>
      <c r="K579" s="274"/>
      <c r="L579" s="274"/>
      <c r="M579" s="274"/>
      <c r="N579" s="274"/>
      <c r="O579" s="274"/>
      <c r="P579" s="369"/>
      <c r="Q579" s="369"/>
    </row>
    <row r="580" spans="1:17">
      <c r="A580" s="274"/>
      <c r="B580" s="274"/>
      <c r="C580" s="274"/>
      <c r="D580" s="274"/>
      <c r="E580" s="274"/>
      <c r="F580" s="274"/>
      <c r="G580" s="274"/>
      <c r="H580" s="274"/>
      <c r="J580" s="274"/>
      <c r="K580" s="274"/>
      <c r="L580" s="274"/>
      <c r="M580" s="274"/>
      <c r="N580" s="274"/>
      <c r="O580" s="274"/>
      <c r="P580" s="369"/>
      <c r="Q580" s="369"/>
    </row>
    <row r="581" spans="1:17">
      <c r="A581" s="274"/>
      <c r="B581" s="274"/>
      <c r="C581" s="274"/>
      <c r="D581" s="274"/>
      <c r="E581" s="274"/>
      <c r="F581" s="274"/>
      <c r="G581" s="274"/>
      <c r="H581" s="274"/>
      <c r="J581" s="274"/>
      <c r="K581" s="274"/>
      <c r="L581" s="274"/>
      <c r="M581" s="274"/>
      <c r="N581" s="274"/>
      <c r="O581" s="274"/>
      <c r="P581" s="369"/>
      <c r="Q581" s="369"/>
    </row>
    <row r="582" spans="1:17">
      <c r="A582" s="274"/>
      <c r="B582" s="274"/>
      <c r="C582" s="274"/>
      <c r="D582" s="274"/>
      <c r="E582" s="274"/>
      <c r="F582" s="274"/>
      <c r="G582" s="274"/>
      <c r="H582" s="274"/>
      <c r="J582" s="274"/>
      <c r="K582" s="274"/>
      <c r="L582" s="274"/>
      <c r="M582" s="274"/>
      <c r="N582" s="274"/>
      <c r="O582" s="274"/>
      <c r="P582" s="369"/>
      <c r="Q582" s="369"/>
    </row>
    <row r="583" spans="1:17">
      <c r="A583" s="274"/>
      <c r="B583" s="274"/>
      <c r="C583" s="274"/>
      <c r="D583" s="274"/>
      <c r="E583" s="274"/>
      <c r="F583" s="274"/>
      <c r="G583" s="274"/>
      <c r="H583" s="274"/>
      <c r="J583" s="274"/>
      <c r="K583" s="274"/>
      <c r="L583" s="274"/>
      <c r="M583" s="274"/>
      <c r="N583" s="274"/>
      <c r="O583" s="274"/>
      <c r="P583" s="369"/>
      <c r="Q583" s="369"/>
    </row>
    <row r="584" spans="1:17">
      <c r="A584" s="274"/>
      <c r="B584" s="274"/>
      <c r="C584" s="274"/>
      <c r="D584" s="274"/>
      <c r="E584" s="274"/>
      <c r="F584" s="274"/>
      <c r="G584" s="274"/>
      <c r="H584" s="274"/>
      <c r="J584" s="274"/>
      <c r="K584" s="274"/>
      <c r="L584" s="274"/>
      <c r="M584" s="274"/>
      <c r="N584" s="274"/>
      <c r="O584" s="274"/>
      <c r="P584" s="369"/>
      <c r="Q584" s="369"/>
    </row>
    <row r="585" spans="1:17">
      <c r="A585" s="274"/>
      <c r="B585" s="274"/>
      <c r="C585" s="274"/>
      <c r="D585" s="274"/>
      <c r="E585" s="274"/>
      <c r="F585" s="274"/>
      <c r="G585" s="274"/>
      <c r="H585" s="274"/>
      <c r="J585" s="274"/>
      <c r="K585" s="274"/>
      <c r="L585" s="274"/>
      <c r="M585" s="274"/>
      <c r="N585" s="274"/>
      <c r="O585" s="274"/>
      <c r="P585" s="369"/>
      <c r="Q585" s="369"/>
    </row>
    <row r="586" spans="1:17">
      <c r="A586" s="274"/>
      <c r="B586" s="274"/>
      <c r="C586" s="274"/>
      <c r="D586" s="274"/>
      <c r="E586" s="274"/>
      <c r="F586" s="274"/>
      <c r="G586" s="274"/>
      <c r="H586" s="274"/>
      <c r="J586" s="274"/>
      <c r="K586" s="274"/>
      <c r="L586" s="274"/>
      <c r="M586" s="274"/>
      <c r="N586" s="274"/>
      <c r="O586" s="274"/>
      <c r="P586" s="369"/>
      <c r="Q586" s="369"/>
    </row>
    <row r="587" spans="1:17">
      <c r="A587" s="274"/>
      <c r="B587" s="274"/>
      <c r="C587" s="274"/>
      <c r="D587" s="274"/>
      <c r="E587" s="274"/>
      <c r="F587" s="274"/>
      <c r="G587" s="274"/>
      <c r="H587" s="274"/>
      <c r="J587" s="274"/>
      <c r="K587" s="274"/>
      <c r="L587" s="274"/>
      <c r="M587" s="274"/>
      <c r="N587" s="274"/>
      <c r="O587" s="274"/>
      <c r="P587" s="369"/>
      <c r="Q587" s="369"/>
    </row>
    <row r="588" spans="1:17">
      <c r="A588" s="274"/>
      <c r="B588" s="274"/>
      <c r="C588" s="274"/>
      <c r="D588" s="274"/>
      <c r="E588" s="274"/>
      <c r="F588" s="274"/>
      <c r="G588" s="274"/>
      <c r="H588" s="274"/>
      <c r="J588" s="274"/>
      <c r="K588" s="274"/>
      <c r="L588" s="274"/>
      <c r="M588" s="274"/>
      <c r="N588" s="274"/>
      <c r="O588" s="274"/>
      <c r="P588" s="369"/>
      <c r="Q588" s="369"/>
    </row>
    <row r="589" spans="1:17">
      <c r="A589" s="274"/>
      <c r="B589" s="274"/>
      <c r="C589" s="274"/>
      <c r="D589" s="274"/>
      <c r="E589" s="274"/>
      <c r="F589" s="274"/>
      <c r="G589" s="274"/>
      <c r="H589" s="274"/>
      <c r="J589" s="274"/>
      <c r="K589" s="274"/>
      <c r="L589" s="274"/>
      <c r="M589" s="274"/>
      <c r="N589" s="274"/>
      <c r="O589" s="274"/>
      <c r="P589" s="369"/>
      <c r="Q589" s="369"/>
    </row>
    <row r="590" spans="1:17">
      <c r="A590" s="274"/>
      <c r="B590" s="274"/>
      <c r="C590" s="274"/>
      <c r="D590" s="274"/>
      <c r="E590" s="274"/>
      <c r="F590" s="274"/>
      <c r="G590" s="274"/>
      <c r="H590" s="274"/>
      <c r="J590" s="274"/>
      <c r="K590" s="274"/>
      <c r="L590" s="274"/>
      <c r="M590" s="274"/>
      <c r="N590" s="274"/>
      <c r="O590" s="274"/>
      <c r="P590" s="369"/>
      <c r="Q590" s="369"/>
    </row>
    <row r="591" spans="1:17">
      <c r="A591" s="274"/>
      <c r="B591" s="274"/>
      <c r="C591" s="274"/>
      <c r="D591" s="274"/>
      <c r="E591" s="274"/>
      <c r="F591" s="274"/>
      <c r="G591" s="274"/>
      <c r="H591" s="274"/>
      <c r="J591" s="274"/>
      <c r="K591" s="274"/>
      <c r="L591" s="274"/>
      <c r="M591" s="274"/>
      <c r="N591" s="274"/>
      <c r="O591" s="274"/>
      <c r="P591" s="369"/>
      <c r="Q591" s="369"/>
    </row>
    <row r="592" spans="1:17">
      <c r="A592" s="274"/>
      <c r="B592" s="274"/>
      <c r="C592" s="274"/>
      <c r="D592" s="274"/>
      <c r="E592" s="274"/>
      <c r="F592" s="274"/>
      <c r="G592" s="274"/>
      <c r="H592" s="274"/>
      <c r="J592" s="274"/>
      <c r="K592" s="274"/>
      <c r="L592" s="274"/>
      <c r="M592" s="274"/>
      <c r="N592" s="274"/>
      <c r="O592" s="274"/>
      <c r="P592" s="369"/>
      <c r="Q592" s="369"/>
    </row>
    <row r="593" spans="1:17">
      <c r="A593" s="274"/>
      <c r="B593" s="274"/>
      <c r="C593" s="274"/>
      <c r="D593" s="274"/>
      <c r="E593" s="274"/>
      <c r="F593" s="274"/>
      <c r="G593" s="274"/>
      <c r="H593" s="274"/>
      <c r="J593" s="274"/>
      <c r="K593" s="274"/>
      <c r="L593" s="274"/>
      <c r="M593" s="274"/>
      <c r="N593" s="274"/>
      <c r="O593" s="274"/>
      <c r="P593" s="369"/>
      <c r="Q593" s="369"/>
    </row>
    <row r="594" spans="1:17">
      <c r="A594" s="274"/>
      <c r="B594" s="274"/>
      <c r="C594" s="274"/>
      <c r="D594" s="274"/>
      <c r="E594" s="274"/>
      <c r="F594" s="274"/>
      <c r="G594" s="274"/>
      <c r="H594" s="274"/>
      <c r="J594" s="274"/>
      <c r="K594" s="274"/>
      <c r="L594" s="274"/>
      <c r="M594" s="274"/>
      <c r="N594" s="274"/>
      <c r="O594" s="274"/>
      <c r="P594" s="369"/>
      <c r="Q594" s="369"/>
    </row>
    <row r="595" spans="1:17">
      <c r="A595" s="274"/>
      <c r="B595" s="274"/>
      <c r="C595" s="274"/>
      <c r="D595" s="274"/>
      <c r="E595" s="274"/>
      <c r="F595" s="274"/>
      <c r="G595" s="274"/>
      <c r="H595" s="274"/>
      <c r="J595" s="274"/>
      <c r="K595" s="274"/>
      <c r="L595" s="274"/>
      <c r="M595" s="274"/>
      <c r="N595" s="274"/>
      <c r="O595" s="274"/>
      <c r="P595" s="369"/>
      <c r="Q595" s="369"/>
    </row>
    <row r="596" spans="1:17">
      <c r="A596" s="274"/>
      <c r="B596" s="274"/>
      <c r="C596" s="274"/>
      <c r="D596" s="274"/>
      <c r="E596" s="274"/>
      <c r="F596" s="274"/>
      <c r="G596" s="274"/>
      <c r="H596" s="274"/>
      <c r="J596" s="274"/>
      <c r="K596" s="274"/>
      <c r="L596" s="274"/>
      <c r="M596" s="274"/>
      <c r="N596" s="274"/>
      <c r="O596" s="274"/>
      <c r="P596" s="369"/>
      <c r="Q596" s="369"/>
    </row>
    <row r="597" spans="1:17">
      <c r="A597" s="274"/>
      <c r="B597" s="274"/>
      <c r="C597" s="274"/>
      <c r="D597" s="274"/>
      <c r="E597" s="274"/>
      <c r="F597" s="274"/>
      <c r="G597" s="274"/>
      <c r="H597" s="274"/>
      <c r="J597" s="274"/>
      <c r="K597" s="274"/>
      <c r="L597" s="274"/>
      <c r="M597" s="274"/>
      <c r="N597" s="274"/>
      <c r="O597" s="274"/>
      <c r="P597" s="369"/>
      <c r="Q597" s="369"/>
    </row>
    <row r="598" spans="1:17">
      <c r="A598" s="274"/>
      <c r="B598" s="274"/>
      <c r="C598" s="274"/>
      <c r="D598" s="274"/>
      <c r="E598" s="274"/>
      <c r="F598" s="274"/>
      <c r="G598" s="274"/>
      <c r="H598" s="274"/>
      <c r="J598" s="274"/>
      <c r="K598" s="274"/>
      <c r="L598" s="274"/>
      <c r="M598" s="274"/>
      <c r="N598" s="274"/>
      <c r="O598" s="274"/>
      <c r="P598" s="369"/>
      <c r="Q598" s="369"/>
    </row>
    <row r="599" spans="1:17">
      <c r="A599" s="274"/>
      <c r="B599" s="274"/>
      <c r="C599" s="274"/>
      <c r="D599" s="274"/>
      <c r="E599" s="274"/>
      <c r="F599" s="274"/>
      <c r="G599" s="274"/>
      <c r="H599" s="274"/>
      <c r="J599" s="274"/>
      <c r="K599" s="274"/>
      <c r="L599" s="274"/>
      <c r="M599" s="274"/>
      <c r="N599" s="274"/>
      <c r="O599" s="274"/>
      <c r="P599" s="369"/>
      <c r="Q599" s="369"/>
    </row>
    <row r="600" spans="1:17">
      <c r="A600" s="274"/>
      <c r="B600" s="274"/>
      <c r="C600" s="274"/>
      <c r="D600" s="274"/>
      <c r="E600" s="274"/>
      <c r="F600" s="274"/>
      <c r="G600" s="274"/>
      <c r="H600" s="274"/>
      <c r="J600" s="274"/>
      <c r="K600" s="274"/>
      <c r="L600" s="274"/>
      <c r="M600" s="274"/>
      <c r="N600" s="274"/>
      <c r="O600" s="274"/>
      <c r="P600" s="369"/>
      <c r="Q600" s="369"/>
    </row>
    <row r="601" spans="1:17">
      <c r="A601" s="274"/>
      <c r="B601" s="274"/>
      <c r="C601" s="274"/>
      <c r="D601" s="274"/>
      <c r="E601" s="274"/>
      <c r="F601" s="274"/>
      <c r="G601" s="274"/>
      <c r="H601" s="274"/>
      <c r="J601" s="274"/>
      <c r="K601" s="274"/>
      <c r="L601" s="274"/>
      <c r="M601" s="274"/>
      <c r="N601" s="274"/>
      <c r="O601" s="274"/>
      <c r="P601" s="369"/>
      <c r="Q601" s="369"/>
    </row>
    <row r="602" spans="1:17">
      <c r="A602" s="274"/>
      <c r="B602" s="274"/>
      <c r="C602" s="274"/>
      <c r="D602" s="274"/>
      <c r="E602" s="274"/>
      <c r="F602" s="274"/>
      <c r="G602" s="274"/>
      <c r="H602" s="274"/>
      <c r="J602" s="274"/>
      <c r="K602" s="274"/>
      <c r="L602" s="274"/>
      <c r="M602" s="274"/>
      <c r="N602" s="274"/>
      <c r="O602" s="274"/>
      <c r="P602" s="369"/>
      <c r="Q602" s="369"/>
    </row>
    <row r="603" spans="1:17">
      <c r="A603" s="274"/>
      <c r="B603" s="274"/>
      <c r="C603" s="274"/>
      <c r="D603" s="274"/>
      <c r="E603" s="274"/>
      <c r="F603" s="274"/>
      <c r="G603" s="274"/>
      <c r="H603" s="274"/>
      <c r="J603" s="274"/>
      <c r="K603" s="274"/>
      <c r="L603" s="274"/>
      <c r="M603" s="274"/>
      <c r="N603" s="274"/>
      <c r="O603" s="274"/>
      <c r="P603" s="369"/>
      <c r="Q603" s="369"/>
    </row>
    <row r="604" spans="1:17">
      <c r="A604" s="274"/>
      <c r="B604" s="274"/>
      <c r="C604" s="274"/>
      <c r="D604" s="274"/>
      <c r="E604" s="274"/>
      <c r="F604" s="274"/>
      <c r="G604" s="274"/>
      <c r="H604" s="274"/>
      <c r="J604" s="274"/>
      <c r="K604" s="274"/>
      <c r="L604" s="274"/>
      <c r="M604" s="274"/>
      <c r="N604" s="274"/>
      <c r="O604" s="274"/>
      <c r="P604" s="369"/>
      <c r="Q604" s="369"/>
    </row>
    <row r="605" spans="1:17">
      <c r="A605" s="274"/>
      <c r="B605" s="274"/>
      <c r="C605" s="274"/>
      <c r="D605" s="274"/>
      <c r="E605" s="274"/>
      <c r="F605" s="274"/>
      <c r="G605" s="274"/>
      <c r="H605" s="274"/>
      <c r="J605" s="274"/>
      <c r="K605" s="274"/>
      <c r="L605" s="274"/>
      <c r="M605" s="274"/>
      <c r="N605" s="274"/>
      <c r="O605" s="274"/>
      <c r="P605" s="369"/>
      <c r="Q605" s="369"/>
    </row>
    <row r="606" spans="1:17">
      <c r="A606" s="274"/>
      <c r="B606" s="274"/>
      <c r="C606" s="274"/>
      <c r="D606" s="274"/>
      <c r="E606" s="274"/>
      <c r="F606" s="274"/>
      <c r="G606" s="274"/>
      <c r="H606" s="274"/>
      <c r="J606" s="274"/>
      <c r="K606" s="274"/>
      <c r="L606" s="274"/>
      <c r="M606" s="274"/>
      <c r="N606" s="274"/>
      <c r="O606" s="274"/>
      <c r="P606" s="369"/>
      <c r="Q606" s="369"/>
    </row>
    <row r="607" spans="1:17">
      <c r="A607" s="274"/>
      <c r="B607" s="274"/>
      <c r="C607" s="274"/>
      <c r="D607" s="274"/>
      <c r="E607" s="274"/>
      <c r="F607" s="274"/>
      <c r="G607" s="274"/>
      <c r="H607" s="274"/>
      <c r="J607" s="274"/>
      <c r="K607" s="274"/>
      <c r="L607" s="274"/>
      <c r="M607" s="274"/>
      <c r="N607" s="274"/>
      <c r="O607" s="274"/>
      <c r="P607" s="369"/>
      <c r="Q607" s="369"/>
    </row>
    <row r="608" spans="1:17">
      <c r="A608" s="274"/>
      <c r="B608" s="274"/>
      <c r="C608" s="274"/>
      <c r="D608" s="274"/>
      <c r="E608" s="274"/>
      <c r="F608" s="274"/>
      <c r="G608" s="274"/>
      <c r="H608" s="274"/>
      <c r="J608" s="274"/>
      <c r="K608" s="274"/>
      <c r="L608" s="274"/>
      <c r="M608" s="274"/>
      <c r="N608" s="274"/>
      <c r="O608" s="274"/>
      <c r="P608" s="369"/>
      <c r="Q608" s="369"/>
    </row>
    <row r="609" spans="1:17">
      <c r="A609" s="274"/>
      <c r="B609" s="274"/>
      <c r="C609" s="274"/>
      <c r="D609" s="274"/>
      <c r="E609" s="274"/>
      <c r="F609" s="274"/>
      <c r="G609" s="274"/>
      <c r="H609" s="274"/>
      <c r="J609" s="274"/>
      <c r="K609" s="274"/>
      <c r="L609" s="274"/>
      <c r="M609" s="274"/>
      <c r="N609" s="274"/>
      <c r="O609" s="274"/>
      <c r="P609" s="369"/>
      <c r="Q609" s="369"/>
    </row>
    <row r="610" spans="1:17">
      <c r="A610" s="274"/>
      <c r="B610" s="274"/>
      <c r="C610" s="274"/>
      <c r="D610" s="274"/>
      <c r="E610" s="274"/>
      <c r="F610" s="274"/>
      <c r="G610" s="274"/>
      <c r="H610" s="274"/>
      <c r="J610" s="274"/>
      <c r="K610" s="274"/>
      <c r="L610" s="274"/>
      <c r="M610" s="274"/>
      <c r="N610" s="274"/>
      <c r="O610" s="274"/>
      <c r="P610" s="369"/>
      <c r="Q610" s="369"/>
    </row>
    <row r="611" spans="1:17">
      <c r="A611" s="274"/>
      <c r="B611" s="274"/>
      <c r="C611" s="274"/>
      <c r="D611" s="274"/>
      <c r="E611" s="274"/>
      <c r="F611" s="274"/>
      <c r="G611" s="274"/>
      <c r="H611" s="274"/>
      <c r="J611" s="274"/>
      <c r="K611" s="274"/>
      <c r="L611" s="274"/>
      <c r="M611" s="274"/>
      <c r="N611" s="274"/>
      <c r="O611" s="274"/>
      <c r="P611" s="369"/>
      <c r="Q611" s="369"/>
    </row>
    <row r="612" spans="1:17">
      <c r="A612" s="274"/>
      <c r="B612" s="274"/>
      <c r="C612" s="274"/>
      <c r="D612" s="274"/>
      <c r="E612" s="274"/>
      <c r="F612" s="274"/>
      <c r="G612" s="274"/>
      <c r="H612" s="274"/>
      <c r="J612" s="274"/>
      <c r="K612" s="274"/>
      <c r="L612" s="274"/>
      <c r="M612" s="274"/>
      <c r="N612" s="274"/>
      <c r="O612" s="274"/>
      <c r="P612" s="369"/>
      <c r="Q612" s="369"/>
    </row>
    <row r="613" spans="1:17">
      <c r="A613" s="274"/>
      <c r="B613" s="274"/>
      <c r="C613" s="274"/>
      <c r="D613" s="274"/>
      <c r="E613" s="274"/>
      <c r="F613" s="274"/>
      <c r="G613" s="274"/>
      <c r="H613" s="274"/>
      <c r="J613" s="274"/>
      <c r="K613" s="274"/>
      <c r="L613" s="274"/>
      <c r="M613" s="274"/>
      <c r="N613" s="274"/>
      <c r="O613" s="274"/>
      <c r="P613" s="369"/>
      <c r="Q613" s="369"/>
    </row>
    <row r="614" spans="1:17">
      <c r="A614" s="274"/>
      <c r="B614" s="274"/>
      <c r="C614" s="274"/>
      <c r="D614" s="274"/>
      <c r="E614" s="274"/>
      <c r="F614" s="274"/>
      <c r="G614" s="274"/>
      <c r="H614" s="274"/>
      <c r="J614" s="274"/>
      <c r="K614" s="274"/>
      <c r="L614" s="274"/>
      <c r="M614" s="274"/>
      <c r="N614" s="274"/>
      <c r="O614" s="274"/>
      <c r="P614" s="369"/>
      <c r="Q614" s="369"/>
    </row>
    <row r="615" spans="1:17">
      <c r="A615" s="274"/>
      <c r="B615" s="274"/>
      <c r="C615" s="274"/>
      <c r="D615" s="274"/>
      <c r="E615" s="274"/>
      <c r="F615" s="274"/>
      <c r="G615" s="274"/>
      <c r="H615" s="274"/>
      <c r="J615" s="274"/>
      <c r="K615" s="274"/>
      <c r="L615" s="274"/>
      <c r="M615" s="274"/>
      <c r="N615" s="274"/>
      <c r="O615" s="274"/>
      <c r="P615" s="369"/>
      <c r="Q615" s="369"/>
    </row>
    <row r="616" spans="1:17">
      <c r="A616" s="274"/>
      <c r="B616" s="274"/>
      <c r="C616" s="274"/>
      <c r="D616" s="274"/>
      <c r="E616" s="274"/>
      <c r="F616" s="274"/>
      <c r="G616" s="274"/>
      <c r="H616" s="274"/>
      <c r="J616" s="274"/>
      <c r="K616" s="274"/>
      <c r="L616" s="274"/>
      <c r="M616" s="274"/>
      <c r="N616" s="274"/>
      <c r="O616" s="274"/>
      <c r="P616" s="369"/>
      <c r="Q616" s="369"/>
    </row>
    <row r="617" spans="1:17">
      <c r="A617" s="274"/>
      <c r="B617" s="274"/>
      <c r="C617" s="274"/>
      <c r="D617" s="274"/>
      <c r="E617" s="274"/>
      <c r="F617" s="274"/>
      <c r="G617" s="274"/>
      <c r="H617" s="274"/>
      <c r="J617" s="274"/>
      <c r="K617" s="274"/>
      <c r="L617" s="274"/>
      <c r="M617" s="274"/>
      <c r="N617" s="274"/>
      <c r="O617" s="274"/>
      <c r="P617" s="369"/>
      <c r="Q617" s="369"/>
    </row>
    <row r="618" spans="1:17">
      <c r="A618" s="274"/>
      <c r="B618" s="274"/>
      <c r="C618" s="274"/>
      <c r="D618" s="274"/>
      <c r="E618" s="274"/>
      <c r="F618" s="274"/>
      <c r="G618" s="274"/>
      <c r="H618" s="274"/>
      <c r="J618" s="274"/>
      <c r="K618" s="274"/>
      <c r="L618" s="274"/>
      <c r="M618" s="274"/>
      <c r="N618" s="274"/>
      <c r="O618" s="274"/>
      <c r="P618" s="369"/>
      <c r="Q618" s="369"/>
    </row>
    <row r="619" spans="1:17">
      <c r="A619" s="274"/>
      <c r="B619" s="274"/>
      <c r="C619" s="274"/>
      <c r="D619" s="274"/>
      <c r="E619" s="274"/>
      <c r="F619" s="274"/>
      <c r="G619" s="274"/>
      <c r="H619" s="274"/>
      <c r="J619" s="274"/>
      <c r="K619" s="274"/>
      <c r="L619" s="274"/>
      <c r="M619" s="274"/>
      <c r="N619" s="274"/>
      <c r="O619" s="274"/>
      <c r="P619" s="369"/>
      <c r="Q619" s="369"/>
    </row>
    <row r="620" spans="1:17">
      <c r="A620" s="274"/>
      <c r="B620" s="274"/>
      <c r="C620" s="274"/>
      <c r="D620" s="274"/>
      <c r="E620" s="274"/>
      <c r="F620" s="274"/>
      <c r="G620" s="274"/>
      <c r="H620" s="274"/>
      <c r="J620" s="274"/>
      <c r="K620" s="274"/>
      <c r="L620" s="274"/>
      <c r="M620" s="274"/>
      <c r="N620" s="274"/>
      <c r="O620" s="274"/>
      <c r="P620" s="369"/>
      <c r="Q620" s="369"/>
    </row>
    <row r="621" spans="1:17">
      <c r="A621" s="274"/>
      <c r="B621" s="274"/>
      <c r="C621" s="274"/>
      <c r="D621" s="274"/>
      <c r="E621" s="274"/>
      <c r="F621" s="274"/>
      <c r="G621" s="274"/>
      <c r="H621" s="274"/>
      <c r="J621" s="274"/>
      <c r="K621" s="274"/>
      <c r="L621" s="274"/>
      <c r="M621" s="274"/>
      <c r="N621" s="274"/>
      <c r="O621" s="274"/>
      <c r="P621" s="369"/>
      <c r="Q621" s="369"/>
    </row>
    <row r="622" spans="1:17">
      <c r="A622" s="274"/>
      <c r="B622" s="274"/>
      <c r="C622" s="274"/>
      <c r="D622" s="274"/>
      <c r="E622" s="274"/>
      <c r="F622" s="274"/>
      <c r="G622" s="274"/>
      <c r="H622" s="274"/>
      <c r="J622" s="274"/>
      <c r="K622" s="274"/>
      <c r="L622" s="274"/>
      <c r="M622" s="274"/>
      <c r="N622" s="274"/>
      <c r="O622" s="274"/>
      <c r="P622" s="369"/>
      <c r="Q622" s="369"/>
    </row>
    <row r="623" spans="1:17">
      <c r="A623" s="274"/>
      <c r="B623" s="274"/>
      <c r="C623" s="274"/>
      <c r="D623" s="274"/>
      <c r="E623" s="274"/>
      <c r="F623" s="274"/>
      <c r="G623" s="274"/>
      <c r="H623" s="274"/>
      <c r="J623" s="274"/>
      <c r="K623" s="274"/>
      <c r="L623" s="274"/>
      <c r="M623" s="274"/>
      <c r="N623" s="274"/>
      <c r="O623" s="274"/>
      <c r="P623" s="369"/>
      <c r="Q623" s="369"/>
    </row>
    <row r="624" spans="1:17">
      <c r="A624" s="274"/>
      <c r="B624" s="274"/>
      <c r="C624" s="274"/>
      <c r="D624" s="274"/>
      <c r="E624" s="274"/>
      <c r="F624" s="274"/>
      <c r="G624" s="274"/>
      <c r="H624" s="274"/>
      <c r="J624" s="274"/>
      <c r="K624" s="274"/>
      <c r="L624" s="274"/>
      <c r="M624" s="274"/>
      <c r="N624" s="274"/>
      <c r="O624" s="274"/>
      <c r="P624" s="369"/>
      <c r="Q624" s="369"/>
    </row>
    <row r="625" spans="1:17">
      <c r="A625" s="274"/>
      <c r="B625" s="274"/>
      <c r="C625" s="274"/>
      <c r="D625" s="274"/>
      <c r="E625" s="274"/>
      <c r="F625" s="274"/>
      <c r="G625" s="274"/>
      <c r="H625" s="274"/>
      <c r="J625" s="274"/>
      <c r="K625" s="274"/>
      <c r="L625" s="274"/>
      <c r="M625" s="274"/>
      <c r="N625" s="274"/>
      <c r="O625" s="274"/>
      <c r="P625" s="369"/>
      <c r="Q625" s="369"/>
    </row>
    <row r="626" spans="1:17">
      <c r="A626" s="274"/>
      <c r="B626" s="274"/>
      <c r="C626" s="274"/>
      <c r="D626" s="274"/>
      <c r="E626" s="274"/>
      <c r="F626" s="274"/>
      <c r="G626" s="274"/>
      <c r="H626" s="274"/>
      <c r="J626" s="274"/>
      <c r="K626" s="274"/>
      <c r="L626" s="274"/>
      <c r="M626" s="274"/>
      <c r="N626" s="274"/>
      <c r="O626" s="274"/>
      <c r="P626" s="369"/>
      <c r="Q626" s="369"/>
    </row>
    <row r="627" spans="1:17">
      <c r="A627" s="274"/>
      <c r="B627" s="274"/>
      <c r="C627" s="274"/>
      <c r="D627" s="274"/>
      <c r="E627" s="274"/>
      <c r="F627" s="274"/>
      <c r="G627" s="274"/>
      <c r="H627" s="274"/>
      <c r="J627" s="274"/>
      <c r="K627" s="274"/>
      <c r="L627" s="274"/>
      <c r="M627" s="274"/>
      <c r="N627" s="274"/>
      <c r="O627" s="274"/>
      <c r="P627" s="369"/>
      <c r="Q627" s="369"/>
    </row>
    <row r="628" spans="1:17">
      <c r="A628" s="274"/>
      <c r="B628" s="274"/>
      <c r="C628" s="274"/>
      <c r="D628" s="274"/>
      <c r="E628" s="274"/>
      <c r="F628" s="274"/>
      <c r="G628" s="274"/>
      <c r="H628" s="274"/>
      <c r="J628" s="274"/>
      <c r="K628" s="274"/>
      <c r="L628" s="274"/>
      <c r="M628" s="274"/>
      <c r="N628" s="274"/>
      <c r="O628" s="274"/>
      <c r="P628" s="369"/>
      <c r="Q628" s="369"/>
    </row>
    <row r="629" spans="1:17">
      <c r="A629" s="274"/>
      <c r="B629" s="274"/>
      <c r="C629" s="274"/>
      <c r="D629" s="274"/>
      <c r="E629" s="274"/>
      <c r="F629" s="274"/>
      <c r="G629" s="274"/>
      <c r="H629" s="274"/>
      <c r="J629" s="274"/>
      <c r="K629" s="274"/>
      <c r="L629" s="274"/>
      <c r="M629" s="274"/>
      <c r="N629" s="274"/>
      <c r="O629" s="274"/>
      <c r="P629" s="369"/>
      <c r="Q629" s="369"/>
    </row>
    <row r="630" spans="1:17">
      <c r="A630" s="274"/>
      <c r="B630" s="274"/>
      <c r="C630" s="274"/>
      <c r="D630" s="274"/>
      <c r="E630" s="274"/>
      <c r="F630" s="274"/>
      <c r="G630" s="274"/>
      <c r="H630" s="274"/>
      <c r="J630" s="274"/>
      <c r="K630" s="274"/>
      <c r="L630" s="274"/>
      <c r="M630" s="274"/>
      <c r="N630" s="274"/>
      <c r="O630" s="274"/>
      <c r="P630" s="369"/>
      <c r="Q630" s="369"/>
    </row>
    <row r="631" spans="1:17">
      <c r="A631" s="274"/>
      <c r="B631" s="274"/>
      <c r="C631" s="274"/>
      <c r="D631" s="274"/>
      <c r="E631" s="274"/>
      <c r="F631" s="274"/>
      <c r="G631" s="274"/>
      <c r="H631" s="274"/>
      <c r="J631" s="274"/>
      <c r="K631" s="274"/>
      <c r="L631" s="274"/>
      <c r="M631" s="274"/>
      <c r="N631" s="274"/>
      <c r="O631" s="274"/>
      <c r="P631" s="369"/>
      <c r="Q631" s="369"/>
    </row>
    <row r="632" spans="1:17">
      <c r="A632" s="274"/>
      <c r="B632" s="274"/>
      <c r="C632" s="274"/>
      <c r="D632" s="274"/>
      <c r="E632" s="274"/>
      <c r="F632" s="274"/>
      <c r="G632" s="274"/>
      <c r="H632" s="274"/>
      <c r="J632" s="274"/>
      <c r="K632" s="274"/>
      <c r="L632" s="274"/>
      <c r="M632" s="274"/>
      <c r="N632" s="274"/>
      <c r="O632" s="274"/>
      <c r="P632" s="369"/>
      <c r="Q632" s="369"/>
    </row>
    <row r="633" spans="1:17">
      <c r="A633" s="274"/>
      <c r="B633" s="274"/>
      <c r="C633" s="274"/>
      <c r="D633" s="274"/>
      <c r="E633" s="274"/>
      <c r="F633" s="274"/>
      <c r="G633" s="274"/>
      <c r="H633" s="274"/>
      <c r="J633" s="274"/>
      <c r="K633" s="274"/>
      <c r="L633" s="274"/>
      <c r="M633" s="274"/>
      <c r="N633" s="274"/>
      <c r="O633" s="274"/>
      <c r="P633" s="369"/>
      <c r="Q633" s="369"/>
    </row>
    <row r="634" spans="1:17">
      <c r="A634" s="274"/>
      <c r="B634" s="274"/>
      <c r="C634" s="274"/>
      <c r="D634" s="274"/>
      <c r="E634" s="274"/>
      <c r="F634" s="274"/>
      <c r="G634" s="274"/>
      <c r="H634" s="274"/>
      <c r="J634" s="274"/>
      <c r="K634" s="274"/>
      <c r="L634" s="274"/>
      <c r="M634" s="274"/>
      <c r="N634" s="274"/>
      <c r="O634" s="274"/>
      <c r="P634" s="369"/>
      <c r="Q634" s="369"/>
    </row>
    <row r="635" spans="1:17">
      <c r="A635" s="274"/>
      <c r="B635" s="274"/>
      <c r="C635" s="274"/>
      <c r="D635" s="274"/>
      <c r="E635" s="274"/>
      <c r="F635" s="274"/>
      <c r="G635" s="274"/>
      <c r="H635" s="274"/>
      <c r="J635" s="274"/>
      <c r="K635" s="274"/>
      <c r="L635" s="274"/>
      <c r="M635" s="274"/>
      <c r="N635" s="274"/>
      <c r="O635" s="274"/>
      <c r="P635" s="369"/>
      <c r="Q635" s="369"/>
    </row>
    <row r="636" spans="1:17">
      <c r="A636" s="274"/>
      <c r="B636" s="274"/>
      <c r="C636" s="274"/>
      <c r="D636" s="274"/>
      <c r="E636" s="274"/>
      <c r="F636" s="274"/>
      <c r="G636" s="274"/>
      <c r="H636" s="274"/>
      <c r="J636" s="274"/>
      <c r="K636" s="274"/>
      <c r="L636" s="274"/>
      <c r="M636" s="274"/>
      <c r="N636" s="274"/>
      <c r="O636" s="274"/>
      <c r="P636" s="369"/>
      <c r="Q636" s="369"/>
    </row>
    <row r="637" spans="1:17">
      <c r="A637" s="274"/>
      <c r="B637" s="274"/>
      <c r="C637" s="274"/>
      <c r="D637" s="274"/>
      <c r="E637" s="274"/>
      <c r="F637" s="274"/>
      <c r="G637" s="274"/>
      <c r="H637" s="274"/>
      <c r="J637" s="274"/>
      <c r="K637" s="274"/>
      <c r="L637" s="274"/>
      <c r="M637" s="274"/>
      <c r="N637" s="274"/>
      <c r="O637" s="274"/>
      <c r="P637" s="369"/>
      <c r="Q637" s="369"/>
    </row>
    <row r="638" spans="1:17">
      <c r="A638" s="274"/>
      <c r="B638" s="274"/>
      <c r="C638" s="274"/>
      <c r="D638" s="274"/>
      <c r="E638" s="274"/>
      <c r="F638" s="274"/>
      <c r="G638" s="274"/>
      <c r="H638" s="274"/>
      <c r="J638" s="274"/>
      <c r="K638" s="274"/>
      <c r="L638" s="274"/>
      <c r="M638" s="274"/>
      <c r="N638" s="274"/>
      <c r="O638" s="274"/>
      <c r="P638" s="369"/>
      <c r="Q638" s="369"/>
    </row>
    <row r="639" spans="1:17">
      <c r="A639" s="274"/>
      <c r="B639" s="274"/>
      <c r="C639" s="274"/>
      <c r="D639" s="274"/>
      <c r="E639" s="274"/>
      <c r="F639" s="274"/>
      <c r="G639" s="274"/>
      <c r="H639" s="274"/>
      <c r="J639" s="274"/>
      <c r="K639" s="274"/>
      <c r="L639" s="274"/>
      <c r="M639" s="274"/>
      <c r="N639" s="274"/>
      <c r="O639" s="274"/>
      <c r="P639" s="369"/>
      <c r="Q639" s="369"/>
    </row>
    <row r="640" spans="1:17">
      <c r="A640" s="274"/>
      <c r="B640" s="274"/>
      <c r="C640" s="274"/>
      <c r="D640" s="274"/>
      <c r="E640" s="274"/>
      <c r="F640" s="274"/>
      <c r="G640" s="274"/>
      <c r="H640" s="274"/>
      <c r="J640" s="274"/>
      <c r="K640" s="274"/>
      <c r="L640" s="274"/>
      <c r="M640" s="274"/>
      <c r="N640" s="274"/>
      <c r="O640" s="274"/>
      <c r="P640" s="369"/>
      <c r="Q640" s="369"/>
    </row>
    <row r="641" spans="1:17">
      <c r="A641" s="274"/>
      <c r="B641" s="274"/>
      <c r="C641" s="274"/>
      <c r="D641" s="274"/>
      <c r="E641" s="274"/>
      <c r="F641" s="274"/>
      <c r="G641" s="274"/>
      <c r="H641" s="274"/>
      <c r="J641" s="274"/>
      <c r="K641" s="274"/>
      <c r="L641" s="274"/>
      <c r="M641" s="274"/>
      <c r="N641" s="274"/>
      <c r="O641" s="274"/>
      <c r="P641" s="369"/>
      <c r="Q641" s="369"/>
    </row>
    <row r="642" spans="1:17">
      <c r="A642" s="274"/>
      <c r="B642" s="274"/>
      <c r="C642" s="274"/>
      <c r="D642" s="274"/>
      <c r="E642" s="274"/>
      <c r="F642" s="274"/>
      <c r="G642" s="274"/>
      <c r="H642" s="274"/>
      <c r="J642" s="274"/>
      <c r="K642" s="274"/>
      <c r="L642" s="274"/>
      <c r="M642" s="274"/>
      <c r="N642" s="274"/>
      <c r="O642" s="274"/>
      <c r="P642" s="369"/>
      <c r="Q642" s="369"/>
    </row>
    <row r="643" spans="1:17">
      <c r="A643" s="274"/>
      <c r="B643" s="274"/>
      <c r="C643" s="274"/>
      <c r="D643" s="274"/>
      <c r="E643" s="274"/>
      <c r="F643" s="274"/>
      <c r="G643" s="274"/>
      <c r="H643" s="274"/>
      <c r="J643" s="274"/>
      <c r="K643" s="274"/>
      <c r="L643" s="274"/>
      <c r="M643" s="274"/>
      <c r="N643" s="274"/>
      <c r="O643" s="274"/>
      <c r="P643" s="369"/>
      <c r="Q643" s="369"/>
    </row>
    <row r="644" spans="1:17">
      <c r="A644" s="274"/>
      <c r="B644" s="274"/>
      <c r="C644" s="274"/>
      <c r="D644" s="274"/>
      <c r="E644" s="274"/>
      <c r="F644" s="274"/>
      <c r="G644" s="274"/>
      <c r="H644" s="274"/>
      <c r="J644" s="274"/>
      <c r="K644" s="274"/>
      <c r="L644" s="274"/>
      <c r="M644" s="274"/>
      <c r="N644" s="274"/>
      <c r="O644" s="274"/>
      <c r="P644" s="369"/>
      <c r="Q644" s="369"/>
    </row>
    <row r="645" spans="1:17">
      <c r="A645" s="274"/>
      <c r="B645" s="274"/>
      <c r="C645" s="274"/>
      <c r="D645" s="274"/>
      <c r="E645" s="274"/>
      <c r="F645" s="274"/>
      <c r="G645" s="274"/>
      <c r="H645" s="274"/>
      <c r="J645" s="274"/>
      <c r="K645" s="274"/>
      <c r="L645" s="274"/>
      <c r="M645" s="274"/>
      <c r="N645" s="274"/>
      <c r="O645" s="274"/>
      <c r="P645" s="369"/>
      <c r="Q645" s="369"/>
    </row>
    <row r="646" spans="1:17">
      <c r="A646" s="274"/>
      <c r="B646" s="274"/>
      <c r="C646" s="274"/>
      <c r="D646" s="274"/>
      <c r="E646" s="274"/>
      <c r="F646" s="274"/>
      <c r="G646" s="274"/>
      <c r="H646" s="274"/>
      <c r="J646" s="274"/>
      <c r="K646" s="274"/>
      <c r="L646" s="274"/>
      <c r="M646" s="274"/>
      <c r="N646" s="274"/>
      <c r="O646" s="274"/>
      <c r="P646" s="369"/>
      <c r="Q646" s="369"/>
    </row>
    <row r="647" spans="1:17">
      <c r="A647" s="274"/>
      <c r="B647" s="274"/>
      <c r="C647" s="274"/>
      <c r="D647" s="274"/>
      <c r="E647" s="274"/>
      <c r="F647" s="274"/>
      <c r="G647" s="274"/>
      <c r="H647" s="274"/>
      <c r="J647" s="274"/>
      <c r="K647" s="274"/>
      <c r="L647" s="274"/>
      <c r="M647" s="274"/>
      <c r="N647" s="274"/>
      <c r="O647" s="274"/>
      <c r="P647" s="369"/>
      <c r="Q647" s="369"/>
    </row>
    <row r="648" spans="1:17">
      <c r="A648" s="274"/>
      <c r="B648" s="274"/>
      <c r="C648" s="274"/>
      <c r="D648" s="274"/>
      <c r="E648" s="274"/>
      <c r="F648" s="274"/>
      <c r="G648" s="274"/>
      <c r="H648" s="274"/>
      <c r="J648" s="274"/>
      <c r="K648" s="274"/>
      <c r="L648" s="274"/>
      <c r="M648" s="274"/>
      <c r="N648" s="274"/>
      <c r="O648" s="274"/>
      <c r="P648" s="369"/>
      <c r="Q648" s="369"/>
    </row>
    <row r="649" spans="1:17">
      <c r="A649" s="274"/>
      <c r="B649" s="274"/>
      <c r="C649" s="274"/>
      <c r="D649" s="274"/>
      <c r="E649" s="274"/>
      <c r="F649" s="274"/>
      <c r="G649" s="274"/>
      <c r="H649" s="274"/>
      <c r="J649" s="274"/>
      <c r="K649" s="274"/>
      <c r="L649" s="274"/>
      <c r="M649" s="274"/>
      <c r="N649" s="274"/>
      <c r="O649" s="274"/>
      <c r="P649" s="369"/>
      <c r="Q649" s="369"/>
    </row>
    <row r="650" spans="1:17">
      <c r="A650" s="274"/>
      <c r="B650" s="274"/>
      <c r="C650" s="274"/>
      <c r="D650" s="274"/>
      <c r="E650" s="274"/>
      <c r="F650" s="274"/>
      <c r="G650" s="274"/>
      <c r="H650" s="274"/>
      <c r="J650" s="274"/>
      <c r="K650" s="274"/>
      <c r="L650" s="274"/>
      <c r="M650" s="274"/>
      <c r="N650" s="274"/>
      <c r="O650" s="274"/>
      <c r="P650" s="369"/>
      <c r="Q650" s="369"/>
    </row>
    <row r="651" spans="1:17">
      <c r="A651" s="274"/>
      <c r="B651" s="274"/>
      <c r="C651" s="274"/>
      <c r="D651" s="274"/>
      <c r="E651" s="274"/>
      <c r="F651" s="274"/>
      <c r="G651" s="274"/>
      <c r="H651" s="274"/>
      <c r="J651" s="274"/>
      <c r="K651" s="274"/>
      <c r="L651" s="274"/>
      <c r="M651" s="274"/>
      <c r="N651" s="274"/>
      <c r="O651" s="274"/>
      <c r="P651" s="369"/>
      <c r="Q651" s="369"/>
    </row>
    <row r="652" spans="1:17">
      <c r="A652" s="274"/>
      <c r="B652" s="274"/>
      <c r="C652" s="274"/>
      <c r="D652" s="274"/>
      <c r="E652" s="274"/>
      <c r="F652" s="274"/>
      <c r="G652" s="274"/>
      <c r="H652" s="274"/>
      <c r="J652" s="274"/>
      <c r="K652" s="274"/>
      <c r="L652" s="274"/>
      <c r="M652" s="274"/>
      <c r="N652" s="274"/>
      <c r="O652" s="274"/>
      <c r="P652" s="369"/>
      <c r="Q652" s="369"/>
    </row>
    <row r="653" spans="1:17">
      <c r="A653" s="274"/>
      <c r="B653" s="274"/>
      <c r="C653" s="274"/>
      <c r="D653" s="274"/>
      <c r="E653" s="274"/>
      <c r="F653" s="274"/>
      <c r="G653" s="274"/>
      <c r="H653" s="274"/>
      <c r="J653" s="274"/>
      <c r="K653" s="274"/>
      <c r="L653" s="274"/>
      <c r="M653" s="274"/>
      <c r="N653" s="274"/>
      <c r="O653" s="274"/>
      <c r="P653" s="369"/>
      <c r="Q653" s="369"/>
    </row>
    <row r="654" spans="1:17">
      <c r="A654" s="274"/>
      <c r="B654" s="274"/>
      <c r="C654" s="274"/>
      <c r="D654" s="274"/>
      <c r="E654" s="274"/>
      <c r="F654" s="274"/>
      <c r="G654" s="274"/>
      <c r="H654" s="274"/>
      <c r="J654" s="274"/>
      <c r="K654" s="274"/>
      <c r="L654" s="274"/>
      <c r="M654" s="274"/>
      <c r="N654" s="274"/>
      <c r="O654" s="274"/>
      <c r="P654" s="369"/>
      <c r="Q654" s="369"/>
    </row>
    <row r="655" spans="1:17">
      <c r="A655" s="274"/>
      <c r="B655" s="274"/>
      <c r="C655" s="274"/>
      <c r="D655" s="274"/>
      <c r="E655" s="274"/>
      <c r="F655" s="274"/>
      <c r="G655" s="274"/>
      <c r="H655" s="274"/>
      <c r="J655" s="274"/>
      <c r="K655" s="274"/>
      <c r="L655" s="274"/>
      <c r="M655" s="274"/>
      <c r="N655" s="274"/>
      <c r="O655" s="274"/>
      <c r="P655" s="369"/>
      <c r="Q655" s="369"/>
    </row>
    <row r="656" spans="1:17">
      <c r="A656" s="274"/>
      <c r="B656" s="274"/>
      <c r="C656" s="274"/>
      <c r="D656" s="274"/>
      <c r="E656" s="274"/>
      <c r="F656" s="274"/>
      <c r="G656" s="274"/>
      <c r="H656" s="274"/>
      <c r="J656" s="274"/>
      <c r="K656" s="274"/>
      <c r="L656" s="274"/>
      <c r="M656" s="274"/>
      <c r="N656" s="274"/>
      <c r="O656" s="274"/>
      <c r="P656" s="369"/>
      <c r="Q656" s="369"/>
    </row>
    <row r="657" spans="1:17">
      <c r="A657" s="274"/>
      <c r="B657" s="274"/>
      <c r="C657" s="274"/>
      <c r="D657" s="274"/>
      <c r="E657" s="274"/>
      <c r="F657" s="274"/>
      <c r="G657" s="274"/>
      <c r="H657" s="274"/>
      <c r="J657" s="274"/>
      <c r="K657" s="274"/>
      <c r="L657" s="274"/>
      <c r="M657" s="274"/>
      <c r="N657" s="274"/>
      <c r="O657" s="274"/>
      <c r="P657" s="369"/>
      <c r="Q657" s="369"/>
    </row>
    <row r="658" spans="1:17">
      <c r="A658" s="274"/>
      <c r="B658" s="274"/>
      <c r="C658" s="274"/>
      <c r="D658" s="274"/>
      <c r="E658" s="274"/>
      <c r="F658" s="274"/>
      <c r="G658" s="274"/>
      <c r="H658" s="274"/>
      <c r="J658" s="274"/>
      <c r="K658" s="274"/>
      <c r="L658" s="274"/>
      <c r="M658" s="274"/>
      <c r="N658" s="274"/>
      <c r="O658" s="274"/>
      <c r="P658" s="369"/>
      <c r="Q658" s="369"/>
    </row>
    <row r="659" spans="1:17">
      <c r="A659" s="274"/>
      <c r="B659" s="274"/>
      <c r="C659" s="274"/>
      <c r="D659" s="274"/>
      <c r="E659" s="274"/>
      <c r="F659" s="274"/>
      <c r="G659" s="274"/>
      <c r="H659" s="274"/>
      <c r="J659" s="274"/>
      <c r="K659" s="274"/>
      <c r="L659" s="274"/>
      <c r="M659" s="274"/>
      <c r="N659" s="274"/>
      <c r="O659" s="274"/>
      <c r="P659" s="369"/>
      <c r="Q659" s="369"/>
    </row>
    <row r="660" spans="1:17">
      <c r="A660" s="274"/>
      <c r="B660" s="274"/>
      <c r="C660" s="274"/>
      <c r="D660" s="274"/>
      <c r="E660" s="274"/>
      <c r="F660" s="274"/>
      <c r="G660" s="274"/>
      <c r="H660" s="274"/>
      <c r="J660" s="274"/>
      <c r="K660" s="274"/>
      <c r="L660" s="274"/>
      <c r="M660" s="274"/>
      <c r="N660" s="274"/>
      <c r="O660" s="274"/>
      <c r="P660" s="369"/>
      <c r="Q660" s="369"/>
    </row>
    <row r="661" spans="1:17">
      <c r="A661" s="274"/>
      <c r="B661" s="274"/>
      <c r="C661" s="274"/>
      <c r="D661" s="274"/>
      <c r="E661" s="274"/>
      <c r="F661" s="274"/>
      <c r="G661" s="274"/>
      <c r="H661" s="274"/>
      <c r="J661" s="274"/>
      <c r="K661" s="274"/>
      <c r="L661" s="274"/>
      <c r="M661" s="274"/>
      <c r="N661" s="274"/>
      <c r="O661" s="274"/>
      <c r="P661" s="369"/>
      <c r="Q661" s="369"/>
    </row>
    <row r="662" spans="1:17">
      <c r="A662" s="274"/>
      <c r="B662" s="274"/>
      <c r="C662" s="274"/>
      <c r="D662" s="274"/>
      <c r="E662" s="274"/>
      <c r="F662" s="274"/>
      <c r="G662" s="274"/>
      <c r="H662" s="274"/>
      <c r="J662" s="274"/>
      <c r="K662" s="274"/>
      <c r="L662" s="274"/>
      <c r="M662" s="274"/>
      <c r="N662" s="274"/>
      <c r="O662" s="274"/>
      <c r="P662" s="369"/>
      <c r="Q662" s="369"/>
    </row>
    <row r="663" spans="1:17">
      <c r="A663" s="274"/>
      <c r="B663" s="274"/>
      <c r="C663" s="274"/>
      <c r="D663" s="274"/>
      <c r="E663" s="274"/>
      <c r="F663" s="274"/>
      <c r="G663" s="274"/>
      <c r="H663" s="274"/>
      <c r="J663" s="274"/>
      <c r="K663" s="274"/>
      <c r="L663" s="274"/>
      <c r="M663" s="274"/>
      <c r="N663" s="274"/>
      <c r="O663" s="274"/>
      <c r="P663" s="369"/>
      <c r="Q663" s="369"/>
    </row>
    <row r="664" spans="1:17">
      <c r="A664" s="274"/>
      <c r="B664" s="274"/>
      <c r="C664" s="274"/>
      <c r="D664" s="274"/>
      <c r="E664" s="274"/>
      <c r="F664" s="274"/>
      <c r="G664" s="274"/>
      <c r="H664" s="274"/>
      <c r="J664" s="274"/>
      <c r="K664" s="274"/>
      <c r="L664" s="274"/>
      <c r="M664" s="274"/>
      <c r="N664" s="274"/>
      <c r="O664" s="274"/>
      <c r="P664" s="369"/>
      <c r="Q664" s="369"/>
    </row>
    <row r="665" spans="1:17">
      <c r="A665" s="274"/>
      <c r="B665" s="274"/>
      <c r="C665" s="274"/>
      <c r="D665" s="274"/>
      <c r="E665" s="274"/>
      <c r="F665" s="274"/>
      <c r="G665" s="274"/>
      <c r="H665" s="274"/>
      <c r="J665" s="274"/>
      <c r="K665" s="274"/>
      <c r="L665" s="274"/>
      <c r="M665" s="274"/>
      <c r="N665" s="274"/>
      <c r="O665" s="274"/>
      <c r="P665" s="369"/>
      <c r="Q665" s="369"/>
    </row>
    <row r="666" spans="1:17">
      <c r="A666" s="274"/>
      <c r="B666" s="274"/>
      <c r="C666" s="274"/>
      <c r="D666" s="274"/>
      <c r="E666" s="274"/>
      <c r="F666" s="274"/>
      <c r="G666" s="274"/>
      <c r="H666" s="274"/>
      <c r="J666" s="274"/>
      <c r="K666" s="274"/>
      <c r="L666" s="274"/>
      <c r="M666" s="274"/>
      <c r="N666" s="274"/>
      <c r="O666" s="274"/>
      <c r="P666" s="369"/>
      <c r="Q666" s="369"/>
    </row>
    <row r="667" spans="1:17">
      <c r="A667" s="274"/>
      <c r="B667" s="274"/>
      <c r="C667" s="274"/>
      <c r="D667" s="274"/>
      <c r="E667" s="274"/>
      <c r="F667" s="274"/>
      <c r="G667" s="274"/>
      <c r="H667" s="274"/>
      <c r="J667" s="274"/>
      <c r="K667" s="274"/>
      <c r="L667" s="274"/>
      <c r="M667" s="274"/>
      <c r="N667" s="274"/>
      <c r="O667" s="274"/>
      <c r="P667" s="369"/>
      <c r="Q667" s="369"/>
    </row>
    <row r="668" spans="1:17">
      <c r="A668" s="274"/>
      <c r="B668" s="274"/>
      <c r="C668" s="274"/>
      <c r="D668" s="274"/>
      <c r="E668" s="274"/>
      <c r="F668" s="274"/>
      <c r="G668" s="274"/>
      <c r="H668" s="274"/>
      <c r="J668" s="274"/>
      <c r="K668" s="274"/>
      <c r="L668" s="274"/>
      <c r="M668" s="274"/>
      <c r="N668" s="274"/>
      <c r="O668" s="274"/>
      <c r="P668" s="369"/>
      <c r="Q668" s="369"/>
    </row>
    <row r="669" spans="1:17">
      <c r="A669" s="274"/>
      <c r="B669" s="274"/>
      <c r="C669" s="274"/>
      <c r="D669" s="274"/>
      <c r="E669" s="274"/>
      <c r="F669" s="274"/>
      <c r="G669" s="274"/>
      <c r="H669" s="274"/>
      <c r="J669" s="274"/>
      <c r="K669" s="274"/>
      <c r="L669" s="274"/>
      <c r="M669" s="274"/>
      <c r="N669" s="274"/>
      <c r="O669" s="274"/>
      <c r="P669" s="369"/>
      <c r="Q669" s="369"/>
    </row>
    <row r="670" spans="1:17">
      <c r="A670" s="274"/>
      <c r="B670" s="274"/>
      <c r="C670" s="274"/>
      <c r="D670" s="274"/>
      <c r="E670" s="274"/>
      <c r="F670" s="274"/>
      <c r="G670" s="274"/>
      <c r="H670" s="274"/>
      <c r="J670" s="274"/>
      <c r="K670" s="274"/>
      <c r="L670" s="274"/>
      <c r="M670" s="274"/>
      <c r="N670" s="274"/>
      <c r="O670" s="274"/>
      <c r="P670" s="369"/>
      <c r="Q670" s="369"/>
    </row>
    <row r="671" spans="1:17">
      <c r="A671" s="274"/>
      <c r="B671" s="274"/>
      <c r="C671" s="274"/>
      <c r="D671" s="274"/>
      <c r="E671" s="274"/>
      <c r="F671" s="274"/>
      <c r="G671" s="274"/>
      <c r="H671" s="274"/>
      <c r="J671" s="274"/>
      <c r="K671" s="274"/>
      <c r="L671" s="274"/>
      <c r="M671" s="274"/>
      <c r="N671" s="274"/>
      <c r="O671" s="274"/>
      <c r="P671" s="369"/>
      <c r="Q671" s="369"/>
    </row>
    <row r="672" spans="1:17">
      <c r="A672" s="274"/>
      <c r="B672" s="274"/>
      <c r="C672" s="274"/>
      <c r="D672" s="274"/>
      <c r="E672" s="274"/>
      <c r="F672" s="274"/>
      <c r="G672" s="274"/>
      <c r="H672" s="274"/>
      <c r="J672" s="274"/>
      <c r="K672" s="274"/>
      <c r="L672" s="274"/>
      <c r="M672" s="274"/>
      <c r="N672" s="274"/>
      <c r="O672" s="274"/>
      <c r="P672" s="369"/>
      <c r="Q672" s="369"/>
    </row>
    <row r="673" spans="1:17">
      <c r="A673" s="274"/>
      <c r="B673" s="274"/>
      <c r="C673" s="274"/>
      <c r="D673" s="274"/>
      <c r="E673" s="274"/>
      <c r="F673" s="274"/>
      <c r="G673" s="274"/>
      <c r="H673" s="274"/>
      <c r="J673" s="274"/>
      <c r="K673" s="274"/>
      <c r="L673" s="274"/>
      <c r="M673" s="274"/>
      <c r="N673" s="274"/>
      <c r="O673" s="274"/>
      <c r="P673" s="369"/>
      <c r="Q673" s="369"/>
    </row>
    <row r="674" spans="1:17">
      <c r="A674" s="274"/>
      <c r="B674" s="274"/>
      <c r="C674" s="274"/>
      <c r="D674" s="274"/>
      <c r="E674" s="274"/>
      <c r="F674" s="274"/>
      <c r="G674" s="274"/>
      <c r="H674" s="274"/>
      <c r="J674" s="274"/>
      <c r="K674" s="274"/>
      <c r="L674" s="274"/>
      <c r="M674" s="274"/>
      <c r="N674" s="274"/>
      <c r="O674" s="274"/>
      <c r="P674" s="369"/>
      <c r="Q674" s="369"/>
    </row>
    <row r="675" spans="1:17">
      <c r="A675" s="274"/>
      <c r="B675" s="274"/>
      <c r="C675" s="274"/>
      <c r="D675" s="274"/>
      <c r="E675" s="274"/>
      <c r="F675" s="274"/>
      <c r="G675" s="274"/>
      <c r="H675" s="274"/>
      <c r="J675" s="274"/>
      <c r="K675" s="274"/>
      <c r="L675" s="274"/>
      <c r="M675" s="274"/>
      <c r="N675" s="274"/>
      <c r="O675" s="274"/>
      <c r="P675" s="369"/>
      <c r="Q675" s="369"/>
    </row>
    <row r="676" spans="1:17">
      <c r="A676" s="274"/>
      <c r="B676" s="274"/>
      <c r="C676" s="274"/>
      <c r="D676" s="274"/>
      <c r="E676" s="274"/>
      <c r="F676" s="274"/>
      <c r="G676" s="274"/>
      <c r="H676" s="274"/>
      <c r="J676" s="274"/>
      <c r="K676" s="274"/>
      <c r="L676" s="274"/>
      <c r="M676" s="274"/>
      <c r="N676" s="274"/>
      <c r="O676" s="274"/>
      <c r="P676" s="369"/>
      <c r="Q676" s="369"/>
    </row>
    <row r="677" spans="1:17">
      <c r="A677" s="274"/>
      <c r="B677" s="274"/>
      <c r="C677" s="274"/>
      <c r="D677" s="274"/>
      <c r="E677" s="274"/>
      <c r="F677" s="274"/>
      <c r="G677" s="274"/>
      <c r="H677" s="274"/>
      <c r="J677" s="274"/>
      <c r="K677" s="274"/>
      <c r="L677" s="274"/>
      <c r="M677" s="274"/>
      <c r="N677" s="274"/>
      <c r="O677" s="274"/>
      <c r="P677" s="369"/>
      <c r="Q677" s="369"/>
    </row>
    <row r="678" spans="1:17">
      <c r="A678" s="274"/>
      <c r="B678" s="274"/>
      <c r="C678" s="274"/>
      <c r="D678" s="274"/>
      <c r="E678" s="274"/>
      <c r="F678" s="274"/>
      <c r="G678" s="274"/>
      <c r="H678" s="274"/>
      <c r="J678" s="274"/>
      <c r="K678" s="274"/>
      <c r="L678" s="274"/>
      <c r="M678" s="274"/>
      <c r="N678" s="274"/>
      <c r="O678" s="274"/>
      <c r="P678" s="369"/>
      <c r="Q678" s="369"/>
    </row>
    <row r="679" spans="1:17">
      <c r="A679" s="274"/>
      <c r="B679" s="274"/>
      <c r="C679" s="274"/>
      <c r="D679" s="274"/>
      <c r="E679" s="274"/>
      <c r="F679" s="274"/>
      <c r="G679" s="274"/>
      <c r="H679" s="274"/>
      <c r="J679" s="274"/>
      <c r="K679" s="274"/>
      <c r="L679" s="274"/>
      <c r="M679" s="274"/>
      <c r="N679" s="274"/>
      <c r="O679" s="274"/>
      <c r="P679" s="369"/>
      <c r="Q679" s="369"/>
    </row>
    <row r="680" spans="1:17">
      <c r="A680" s="274"/>
      <c r="B680" s="274"/>
      <c r="C680" s="274"/>
      <c r="D680" s="274"/>
      <c r="E680" s="274"/>
      <c r="F680" s="274"/>
      <c r="G680" s="274"/>
      <c r="H680" s="274"/>
      <c r="J680" s="274"/>
      <c r="K680" s="274"/>
      <c r="L680" s="274"/>
      <c r="M680" s="274"/>
      <c r="N680" s="274"/>
      <c r="O680" s="274"/>
      <c r="P680" s="369"/>
      <c r="Q680" s="369"/>
    </row>
    <row r="681" spans="1:17">
      <c r="A681" s="274"/>
      <c r="B681" s="274"/>
      <c r="C681" s="274"/>
      <c r="D681" s="274"/>
      <c r="E681" s="274"/>
      <c r="F681" s="274"/>
      <c r="G681" s="274"/>
      <c r="H681" s="274"/>
      <c r="J681" s="274"/>
      <c r="K681" s="274"/>
      <c r="L681" s="274"/>
      <c r="M681" s="274"/>
      <c r="N681" s="274"/>
      <c r="O681" s="274"/>
      <c r="P681" s="369"/>
      <c r="Q681" s="369"/>
    </row>
    <row r="682" spans="1:17">
      <c r="A682" s="274"/>
      <c r="B682" s="274"/>
      <c r="C682" s="274"/>
      <c r="D682" s="274"/>
      <c r="E682" s="274"/>
      <c r="F682" s="274"/>
      <c r="G682" s="274"/>
      <c r="H682" s="274"/>
      <c r="J682" s="274"/>
      <c r="K682" s="274"/>
      <c r="L682" s="274"/>
      <c r="M682" s="274"/>
      <c r="N682" s="274"/>
      <c r="O682" s="274"/>
      <c r="P682" s="369"/>
      <c r="Q682" s="369"/>
    </row>
    <row r="683" spans="1:17">
      <c r="A683" s="274"/>
      <c r="B683" s="274"/>
      <c r="C683" s="274"/>
      <c r="D683" s="274"/>
      <c r="E683" s="274"/>
      <c r="F683" s="274"/>
      <c r="G683" s="274"/>
      <c r="H683" s="274"/>
      <c r="J683" s="274"/>
      <c r="K683" s="274"/>
      <c r="L683" s="274"/>
      <c r="M683" s="274"/>
      <c r="N683" s="274"/>
      <c r="O683" s="274"/>
      <c r="P683" s="369"/>
      <c r="Q683" s="369"/>
    </row>
    <row r="684" spans="1:17">
      <c r="A684" s="274"/>
      <c r="B684" s="274"/>
      <c r="C684" s="274"/>
      <c r="D684" s="274"/>
      <c r="E684" s="274"/>
      <c r="F684" s="274"/>
      <c r="G684" s="274"/>
      <c r="H684" s="274"/>
      <c r="J684" s="274"/>
      <c r="K684" s="274"/>
      <c r="L684" s="274"/>
      <c r="M684" s="274"/>
      <c r="N684" s="274"/>
      <c r="O684" s="274"/>
      <c r="P684" s="369"/>
      <c r="Q684" s="369"/>
    </row>
    <row r="685" spans="1:17">
      <c r="A685" s="274"/>
      <c r="B685" s="274"/>
      <c r="C685" s="274"/>
      <c r="D685" s="274"/>
      <c r="E685" s="274"/>
      <c r="F685" s="274"/>
      <c r="G685" s="274"/>
      <c r="H685" s="274"/>
      <c r="J685" s="274"/>
      <c r="K685" s="274"/>
      <c r="L685" s="274"/>
      <c r="M685" s="274"/>
      <c r="N685" s="274"/>
      <c r="O685" s="274"/>
      <c r="P685" s="369"/>
      <c r="Q685" s="369"/>
    </row>
    <row r="686" spans="1:17">
      <c r="A686" s="274"/>
      <c r="B686" s="274"/>
      <c r="C686" s="274"/>
      <c r="D686" s="274"/>
      <c r="E686" s="274"/>
      <c r="F686" s="274"/>
      <c r="G686" s="274"/>
      <c r="H686" s="274"/>
      <c r="J686" s="274"/>
      <c r="K686" s="274"/>
      <c r="L686" s="274"/>
      <c r="M686" s="274"/>
      <c r="N686" s="274"/>
      <c r="O686" s="274"/>
      <c r="P686" s="369"/>
      <c r="Q686" s="369"/>
    </row>
    <row r="687" spans="1:17">
      <c r="A687" s="274"/>
      <c r="B687" s="274"/>
      <c r="C687" s="274"/>
      <c r="D687" s="274"/>
      <c r="E687" s="274"/>
      <c r="F687" s="274"/>
      <c r="G687" s="274"/>
      <c r="H687" s="274"/>
      <c r="J687" s="274"/>
      <c r="K687" s="274"/>
      <c r="L687" s="274"/>
      <c r="M687" s="274"/>
      <c r="N687" s="274"/>
      <c r="O687" s="274"/>
      <c r="P687" s="369"/>
      <c r="Q687" s="369"/>
    </row>
    <row r="688" spans="1:17">
      <c r="A688" s="274"/>
      <c r="B688" s="274"/>
      <c r="C688" s="274"/>
      <c r="D688" s="274"/>
      <c r="E688" s="274"/>
      <c r="F688" s="274"/>
      <c r="G688" s="274"/>
      <c r="H688" s="274"/>
      <c r="J688" s="274"/>
      <c r="K688" s="274"/>
      <c r="L688" s="274"/>
      <c r="M688" s="274"/>
      <c r="N688" s="274"/>
      <c r="O688" s="274"/>
      <c r="P688" s="369"/>
      <c r="Q688" s="369"/>
    </row>
    <row r="689" spans="1:17">
      <c r="A689" s="274"/>
      <c r="B689" s="274"/>
      <c r="C689" s="274"/>
      <c r="D689" s="274"/>
      <c r="E689" s="274"/>
      <c r="F689" s="274"/>
      <c r="G689" s="274"/>
      <c r="H689" s="274"/>
      <c r="J689" s="274"/>
      <c r="K689" s="274"/>
      <c r="L689" s="274"/>
      <c r="M689" s="274"/>
      <c r="N689" s="274"/>
      <c r="O689" s="274"/>
      <c r="P689" s="369"/>
      <c r="Q689" s="369"/>
    </row>
    <row r="690" spans="1:17">
      <c r="A690" s="274"/>
      <c r="B690" s="274"/>
      <c r="C690" s="274"/>
      <c r="D690" s="274"/>
      <c r="E690" s="274"/>
      <c r="F690" s="274"/>
      <c r="G690" s="274"/>
      <c r="H690" s="274"/>
      <c r="J690" s="274"/>
      <c r="K690" s="274"/>
      <c r="L690" s="274"/>
      <c r="M690" s="274"/>
      <c r="N690" s="274"/>
      <c r="O690" s="274"/>
      <c r="P690" s="369"/>
      <c r="Q690" s="369"/>
    </row>
    <row r="691" spans="1:17">
      <c r="A691" s="274"/>
      <c r="B691" s="274"/>
      <c r="C691" s="274"/>
      <c r="D691" s="274"/>
      <c r="E691" s="274"/>
      <c r="F691" s="274"/>
      <c r="G691" s="274"/>
      <c r="H691" s="274"/>
      <c r="J691" s="274"/>
      <c r="K691" s="274"/>
      <c r="L691" s="274"/>
      <c r="M691" s="274"/>
      <c r="N691" s="274"/>
      <c r="O691" s="274"/>
      <c r="P691" s="369"/>
      <c r="Q691" s="369"/>
    </row>
    <row r="692" spans="1:17">
      <c r="A692" s="274"/>
      <c r="B692" s="274"/>
      <c r="C692" s="274"/>
      <c r="D692" s="274"/>
      <c r="E692" s="274"/>
      <c r="F692" s="274"/>
      <c r="G692" s="274"/>
      <c r="H692" s="274"/>
      <c r="J692" s="274"/>
      <c r="K692" s="274"/>
      <c r="L692" s="274"/>
      <c r="M692" s="274"/>
      <c r="N692" s="274"/>
      <c r="O692" s="274"/>
      <c r="P692" s="369"/>
      <c r="Q692" s="369"/>
    </row>
    <row r="693" spans="1:17">
      <c r="A693" s="274"/>
      <c r="B693" s="274"/>
      <c r="C693" s="274"/>
      <c r="D693" s="274"/>
      <c r="E693" s="274"/>
      <c r="F693" s="274"/>
      <c r="G693" s="274"/>
      <c r="H693" s="274"/>
      <c r="J693" s="274"/>
      <c r="K693" s="274"/>
      <c r="L693" s="274"/>
      <c r="M693" s="274"/>
      <c r="N693" s="274"/>
      <c r="O693" s="274"/>
      <c r="P693" s="369"/>
      <c r="Q693" s="369"/>
    </row>
    <row r="694" spans="1:17">
      <c r="A694" s="274"/>
      <c r="B694" s="274"/>
      <c r="C694" s="274"/>
      <c r="D694" s="274"/>
      <c r="E694" s="274"/>
      <c r="F694" s="274"/>
      <c r="G694" s="274"/>
      <c r="H694" s="274"/>
      <c r="J694" s="274"/>
      <c r="K694" s="274"/>
      <c r="L694" s="274"/>
      <c r="M694" s="274"/>
      <c r="N694" s="274"/>
      <c r="O694" s="274"/>
      <c r="P694" s="369"/>
      <c r="Q694" s="369"/>
    </row>
    <row r="695" spans="1:17">
      <c r="A695" s="274"/>
      <c r="B695" s="274"/>
      <c r="C695" s="274"/>
      <c r="D695" s="274"/>
      <c r="E695" s="274"/>
      <c r="F695" s="274"/>
      <c r="G695" s="274"/>
      <c r="H695" s="274"/>
      <c r="J695" s="274"/>
      <c r="K695" s="274"/>
      <c r="L695" s="274"/>
      <c r="M695" s="274"/>
      <c r="N695" s="274"/>
      <c r="O695" s="274"/>
      <c r="P695" s="369"/>
      <c r="Q695" s="369"/>
    </row>
    <row r="696" spans="1:17">
      <c r="A696" s="274"/>
      <c r="B696" s="274"/>
      <c r="C696" s="274"/>
      <c r="D696" s="274"/>
      <c r="E696" s="274"/>
      <c r="F696" s="274"/>
      <c r="G696" s="274"/>
      <c r="H696" s="274"/>
      <c r="J696" s="274"/>
      <c r="K696" s="274"/>
      <c r="L696" s="274"/>
      <c r="M696" s="274"/>
      <c r="N696" s="274"/>
      <c r="O696" s="274"/>
      <c r="P696" s="369"/>
      <c r="Q696" s="369"/>
    </row>
    <row r="697" spans="1:17">
      <c r="A697" s="274"/>
      <c r="B697" s="274"/>
      <c r="C697" s="274"/>
      <c r="D697" s="274"/>
      <c r="E697" s="274"/>
      <c r="F697" s="274"/>
      <c r="G697" s="274"/>
      <c r="H697" s="274"/>
      <c r="J697" s="274"/>
      <c r="K697" s="274"/>
      <c r="L697" s="274"/>
      <c r="M697" s="274"/>
      <c r="N697" s="274"/>
      <c r="O697" s="274"/>
      <c r="P697" s="369"/>
      <c r="Q697" s="369"/>
    </row>
    <row r="698" spans="1:17">
      <c r="A698" s="274"/>
      <c r="B698" s="274"/>
      <c r="C698" s="274"/>
      <c r="D698" s="274"/>
      <c r="E698" s="274"/>
      <c r="F698" s="274"/>
      <c r="G698" s="274"/>
      <c r="H698" s="274"/>
      <c r="J698" s="274"/>
      <c r="K698" s="274"/>
      <c r="L698" s="274"/>
      <c r="M698" s="274"/>
      <c r="N698" s="274"/>
      <c r="O698" s="274"/>
      <c r="P698" s="369"/>
      <c r="Q698" s="369"/>
    </row>
    <row r="699" spans="1:17">
      <c r="A699" s="274"/>
      <c r="B699" s="274"/>
      <c r="C699" s="274"/>
      <c r="D699" s="274"/>
      <c r="E699" s="274"/>
      <c r="F699" s="274"/>
      <c r="G699" s="274"/>
      <c r="H699" s="274"/>
      <c r="J699" s="274"/>
      <c r="K699" s="274"/>
      <c r="L699" s="274"/>
      <c r="M699" s="274"/>
      <c r="N699" s="274"/>
      <c r="O699" s="274"/>
      <c r="P699" s="369"/>
      <c r="Q699" s="369"/>
    </row>
    <row r="700" spans="1:17">
      <c r="A700" s="274"/>
      <c r="B700" s="274"/>
      <c r="C700" s="274"/>
      <c r="D700" s="274"/>
      <c r="E700" s="274"/>
      <c r="F700" s="274"/>
      <c r="G700" s="274"/>
      <c r="H700" s="274"/>
      <c r="J700" s="274"/>
      <c r="K700" s="274"/>
      <c r="L700" s="274"/>
      <c r="M700" s="274"/>
      <c r="N700" s="274"/>
      <c r="O700" s="274"/>
      <c r="P700" s="369"/>
      <c r="Q700" s="369"/>
    </row>
    <row r="701" spans="1:17">
      <c r="A701" s="274"/>
      <c r="B701" s="274"/>
      <c r="C701" s="274"/>
      <c r="D701" s="274"/>
      <c r="E701" s="274"/>
      <c r="F701" s="274"/>
      <c r="G701" s="274"/>
      <c r="H701" s="274"/>
      <c r="J701" s="274"/>
      <c r="K701" s="274"/>
      <c r="L701" s="274"/>
      <c r="M701" s="274"/>
      <c r="N701" s="274"/>
      <c r="O701" s="274"/>
      <c r="P701" s="369"/>
      <c r="Q701" s="369"/>
    </row>
    <row r="702" spans="1:17">
      <c r="A702" s="274"/>
      <c r="B702" s="274"/>
      <c r="C702" s="274"/>
      <c r="D702" s="274"/>
      <c r="E702" s="274"/>
      <c r="F702" s="274"/>
      <c r="G702" s="274"/>
      <c r="H702" s="274"/>
      <c r="J702" s="274"/>
      <c r="K702" s="274"/>
      <c r="L702" s="274"/>
      <c r="M702" s="274"/>
      <c r="N702" s="274"/>
      <c r="O702" s="274"/>
      <c r="P702" s="369"/>
      <c r="Q702" s="369"/>
    </row>
    <row r="703" spans="1:17">
      <c r="A703" s="274"/>
      <c r="B703" s="274"/>
      <c r="C703" s="274"/>
      <c r="D703" s="274"/>
      <c r="E703" s="274"/>
      <c r="F703" s="274"/>
      <c r="G703" s="274"/>
      <c r="H703" s="274"/>
      <c r="J703" s="274"/>
      <c r="K703" s="274"/>
      <c r="L703" s="274"/>
      <c r="M703" s="274"/>
      <c r="N703" s="274"/>
      <c r="O703" s="274"/>
      <c r="P703" s="369"/>
      <c r="Q703" s="369"/>
    </row>
    <row r="704" spans="1:17">
      <c r="A704" s="274"/>
      <c r="B704" s="274"/>
      <c r="C704" s="274"/>
      <c r="D704" s="274"/>
      <c r="E704" s="274"/>
      <c r="F704" s="274"/>
      <c r="G704" s="274"/>
      <c r="H704" s="274"/>
      <c r="J704" s="274"/>
      <c r="K704" s="274"/>
      <c r="L704" s="274"/>
      <c r="M704" s="274"/>
      <c r="N704" s="274"/>
      <c r="O704" s="274"/>
      <c r="P704" s="369"/>
      <c r="Q704" s="369"/>
    </row>
    <row r="705" spans="1:17">
      <c r="A705" s="274"/>
      <c r="B705" s="274"/>
      <c r="C705" s="274"/>
      <c r="D705" s="274"/>
      <c r="E705" s="274"/>
      <c r="F705" s="274"/>
      <c r="G705" s="274"/>
      <c r="H705" s="274"/>
      <c r="J705" s="274"/>
      <c r="K705" s="274"/>
      <c r="L705" s="274"/>
      <c r="M705" s="274"/>
      <c r="N705" s="274"/>
      <c r="O705" s="274"/>
      <c r="P705" s="369"/>
      <c r="Q705" s="369"/>
    </row>
    <row r="706" spans="1:17">
      <c r="A706" s="274"/>
      <c r="B706" s="274"/>
      <c r="C706" s="274"/>
      <c r="D706" s="274"/>
      <c r="E706" s="274"/>
      <c r="F706" s="274"/>
      <c r="G706" s="274"/>
      <c r="H706" s="274"/>
      <c r="J706" s="274"/>
      <c r="K706" s="274"/>
      <c r="L706" s="274"/>
      <c r="M706" s="274"/>
      <c r="N706" s="274"/>
      <c r="O706" s="274"/>
      <c r="P706" s="369"/>
      <c r="Q706" s="369"/>
    </row>
    <row r="707" spans="1:17">
      <c r="A707" s="274"/>
      <c r="B707" s="274"/>
      <c r="C707" s="274"/>
      <c r="D707" s="274"/>
      <c r="E707" s="274"/>
      <c r="F707" s="274"/>
      <c r="G707" s="274"/>
      <c r="H707" s="274"/>
      <c r="J707" s="274"/>
      <c r="K707" s="274"/>
      <c r="L707" s="274"/>
      <c r="M707" s="274"/>
      <c r="N707" s="274"/>
      <c r="O707" s="274"/>
      <c r="P707" s="369"/>
      <c r="Q707" s="369"/>
    </row>
    <row r="708" spans="1:17">
      <c r="A708" s="274"/>
      <c r="B708" s="274"/>
      <c r="C708" s="274"/>
      <c r="D708" s="274"/>
      <c r="E708" s="274"/>
      <c r="F708" s="274"/>
      <c r="G708" s="274"/>
      <c r="H708" s="274"/>
      <c r="J708" s="274"/>
      <c r="K708" s="274"/>
      <c r="L708" s="274"/>
      <c r="M708" s="274"/>
      <c r="N708" s="274"/>
      <c r="O708" s="274"/>
      <c r="P708" s="369"/>
      <c r="Q708" s="369"/>
    </row>
    <row r="709" spans="1:17">
      <c r="A709" s="274"/>
      <c r="B709" s="274"/>
      <c r="C709" s="274"/>
      <c r="D709" s="274"/>
      <c r="E709" s="274"/>
      <c r="F709" s="274"/>
      <c r="G709" s="274"/>
      <c r="H709" s="274"/>
      <c r="J709" s="274"/>
      <c r="K709" s="274"/>
      <c r="L709" s="274"/>
      <c r="M709" s="274"/>
      <c r="N709" s="274"/>
      <c r="O709" s="274"/>
      <c r="P709" s="369"/>
      <c r="Q709" s="369"/>
    </row>
    <row r="710" spans="1:17">
      <c r="A710" s="274"/>
      <c r="B710" s="274"/>
      <c r="C710" s="274"/>
      <c r="D710" s="274"/>
      <c r="E710" s="274"/>
      <c r="F710" s="274"/>
      <c r="G710" s="274"/>
      <c r="H710" s="274"/>
      <c r="J710" s="274"/>
      <c r="K710" s="274"/>
      <c r="L710" s="274"/>
      <c r="M710" s="274"/>
      <c r="N710" s="274"/>
      <c r="O710" s="274"/>
      <c r="P710" s="369"/>
      <c r="Q710" s="369"/>
    </row>
    <row r="711" spans="1:17">
      <c r="A711" s="274"/>
      <c r="B711" s="274"/>
      <c r="C711" s="274"/>
      <c r="D711" s="274"/>
      <c r="E711" s="274"/>
      <c r="F711" s="274"/>
      <c r="G711" s="274"/>
      <c r="H711" s="274"/>
      <c r="J711" s="274"/>
      <c r="K711" s="274"/>
      <c r="L711" s="274"/>
      <c r="M711" s="274"/>
      <c r="N711" s="274"/>
      <c r="O711" s="274"/>
      <c r="P711" s="369"/>
      <c r="Q711" s="369"/>
    </row>
    <row r="712" spans="1:17">
      <c r="A712" s="274"/>
      <c r="B712" s="274"/>
      <c r="C712" s="274"/>
      <c r="D712" s="274"/>
      <c r="E712" s="274"/>
      <c r="F712" s="274"/>
      <c r="G712" s="274"/>
      <c r="H712" s="274"/>
      <c r="J712" s="274"/>
      <c r="K712" s="274"/>
      <c r="L712" s="274"/>
      <c r="M712" s="274"/>
      <c r="N712" s="274"/>
      <c r="O712" s="274"/>
      <c r="P712" s="369"/>
      <c r="Q712" s="369"/>
    </row>
    <row r="713" spans="1:17">
      <c r="A713" s="274"/>
      <c r="B713" s="274"/>
      <c r="C713" s="274"/>
      <c r="D713" s="274"/>
      <c r="E713" s="274"/>
      <c r="F713" s="274"/>
      <c r="G713" s="274"/>
      <c r="H713" s="274"/>
      <c r="J713" s="274"/>
      <c r="K713" s="274"/>
      <c r="L713" s="274"/>
      <c r="M713" s="274"/>
      <c r="N713" s="274"/>
      <c r="O713" s="274"/>
      <c r="P713" s="369"/>
      <c r="Q713" s="369"/>
    </row>
    <row r="714" spans="1:17">
      <c r="A714" s="274"/>
      <c r="B714" s="274"/>
      <c r="C714" s="274"/>
      <c r="D714" s="274"/>
      <c r="E714" s="274"/>
      <c r="F714" s="274"/>
      <c r="G714" s="274"/>
      <c r="H714" s="274"/>
      <c r="J714" s="274"/>
      <c r="K714" s="274"/>
      <c r="L714" s="274"/>
      <c r="M714" s="274"/>
      <c r="N714" s="274"/>
      <c r="O714" s="274"/>
      <c r="P714" s="369"/>
      <c r="Q714" s="369"/>
    </row>
    <row r="715" spans="1:17">
      <c r="A715" s="274"/>
      <c r="B715" s="274"/>
      <c r="C715" s="274"/>
      <c r="D715" s="274"/>
      <c r="E715" s="274"/>
      <c r="F715" s="274"/>
      <c r="G715" s="274"/>
      <c r="H715" s="274"/>
      <c r="J715" s="274"/>
      <c r="K715" s="274"/>
      <c r="L715" s="274"/>
      <c r="M715" s="274"/>
      <c r="N715" s="274"/>
      <c r="O715" s="274"/>
      <c r="P715" s="369"/>
      <c r="Q715" s="369"/>
    </row>
    <row r="716" spans="1:17">
      <c r="A716" s="274"/>
      <c r="B716" s="274"/>
      <c r="C716" s="274"/>
      <c r="D716" s="274"/>
      <c r="E716" s="274"/>
      <c r="F716" s="274"/>
      <c r="G716" s="274"/>
      <c r="H716" s="274"/>
      <c r="J716" s="274"/>
      <c r="K716" s="274"/>
      <c r="L716" s="274"/>
      <c r="M716" s="274"/>
      <c r="N716" s="274"/>
      <c r="O716" s="274"/>
      <c r="P716" s="369"/>
      <c r="Q716" s="369"/>
    </row>
    <row r="717" spans="1:17">
      <c r="A717" s="274"/>
      <c r="B717" s="274"/>
      <c r="C717" s="274"/>
      <c r="D717" s="274"/>
      <c r="E717" s="274"/>
      <c r="F717" s="274"/>
      <c r="G717" s="274"/>
      <c r="H717" s="274"/>
      <c r="J717" s="274"/>
      <c r="K717" s="274"/>
      <c r="L717" s="274"/>
      <c r="M717" s="274"/>
      <c r="N717" s="274"/>
      <c r="O717" s="274"/>
      <c r="P717" s="369"/>
      <c r="Q717" s="369"/>
    </row>
    <row r="718" spans="1:17">
      <c r="A718" s="274"/>
      <c r="B718" s="274"/>
      <c r="C718" s="274"/>
      <c r="D718" s="274"/>
      <c r="E718" s="274"/>
      <c r="F718" s="274"/>
      <c r="G718" s="274"/>
      <c r="H718" s="274"/>
      <c r="J718" s="274"/>
      <c r="K718" s="274"/>
      <c r="L718" s="274"/>
      <c r="M718" s="274"/>
      <c r="N718" s="274"/>
      <c r="O718" s="274"/>
      <c r="P718" s="369"/>
      <c r="Q718" s="369"/>
    </row>
    <row r="719" spans="1:17">
      <c r="A719" s="274"/>
      <c r="B719" s="274"/>
      <c r="C719" s="274"/>
      <c r="D719" s="274"/>
      <c r="E719" s="274"/>
      <c r="F719" s="274"/>
      <c r="G719" s="274"/>
      <c r="H719" s="274"/>
      <c r="J719" s="274"/>
      <c r="K719" s="274"/>
      <c r="L719" s="274"/>
      <c r="M719" s="274"/>
      <c r="N719" s="274"/>
      <c r="O719" s="274"/>
      <c r="P719" s="369"/>
      <c r="Q719" s="369"/>
    </row>
    <row r="720" spans="1:17">
      <c r="A720" s="274"/>
      <c r="B720" s="274"/>
      <c r="C720" s="274"/>
      <c r="D720" s="274"/>
      <c r="E720" s="274"/>
      <c r="F720" s="274"/>
      <c r="G720" s="274"/>
      <c r="H720" s="274"/>
      <c r="J720" s="274"/>
      <c r="K720" s="274"/>
      <c r="L720" s="274"/>
      <c r="M720" s="274"/>
      <c r="N720" s="274"/>
      <c r="O720" s="274"/>
      <c r="P720" s="369"/>
      <c r="Q720" s="369"/>
    </row>
    <row r="721" spans="1:17">
      <c r="A721" s="274"/>
      <c r="B721" s="274"/>
      <c r="C721" s="274"/>
      <c r="D721" s="274"/>
      <c r="E721" s="274"/>
      <c r="F721" s="274"/>
      <c r="G721" s="274"/>
      <c r="H721" s="274"/>
      <c r="J721" s="274"/>
      <c r="K721" s="274"/>
      <c r="L721" s="274"/>
      <c r="M721" s="274"/>
      <c r="N721" s="274"/>
      <c r="O721" s="274"/>
      <c r="P721" s="369"/>
      <c r="Q721" s="369"/>
    </row>
    <row r="722" spans="1:17">
      <c r="A722" s="274"/>
      <c r="B722" s="274"/>
      <c r="C722" s="274"/>
      <c r="D722" s="274"/>
      <c r="E722" s="274"/>
      <c r="F722" s="274"/>
      <c r="G722" s="274"/>
      <c r="H722" s="274"/>
      <c r="J722" s="274"/>
      <c r="K722" s="274"/>
      <c r="L722" s="274"/>
      <c r="M722" s="274"/>
      <c r="N722" s="274"/>
      <c r="O722" s="274"/>
      <c r="P722" s="369"/>
      <c r="Q722" s="369"/>
    </row>
    <row r="723" spans="1:17">
      <c r="A723" s="274"/>
      <c r="B723" s="274"/>
      <c r="C723" s="274"/>
      <c r="D723" s="274"/>
      <c r="E723" s="274"/>
      <c r="F723" s="274"/>
      <c r="G723" s="274"/>
      <c r="H723" s="274"/>
      <c r="J723" s="274"/>
      <c r="K723" s="274"/>
      <c r="L723" s="274"/>
      <c r="M723" s="274"/>
      <c r="N723" s="274"/>
      <c r="O723" s="274"/>
      <c r="P723" s="369"/>
      <c r="Q723" s="369"/>
    </row>
    <row r="724" spans="1:17">
      <c r="A724" s="274"/>
      <c r="B724" s="274"/>
      <c r="C724" s="274"/>
      <c r="D724" s="274"/>
      <c r="E724" s="274"/>
      <c r="F724" s="274"/>
      <c r="G724" s="274"/>
      <c r="H724" s="274"/>
      <c r="J724" s="274"/>
      <c r="K724" s="274"/>
      <c r="L724" s="274"/>
      <c r="M724" s="274"/>
      <c r="N724" s="274"/>
      <c r="O724" s="274"/>
      <c r="P724" s="369"/>
      <c r="Q724" s="369"/>
    </row>
    <row r="725" spans="1:17">
      <c r="A725" s="274"/>
      <c r="B725" s="274"/>
      <c r="C725" s="274"/>
      <c r="D725" s="274"/>
      <c r="E725" s="274"/>
      <c r="F725" s="274"/>
      <c r="G725" s="274"/>
      <c r="H725" s="274"/>
      <c r="J725" s="274"/>
      <c r="K725" s="274"/>
      <c r="L725" s="274"/>
      <c r="M725" s="274"/>
      <c r="N725" s="274"/>
      <c r="O725" s="274"/>
      <c r="P725" s="369"/>
      <c r="Q725" s="369"/>
    </row>
    <row r="726" spans="1:17">
      <c r="A726" s="274"/>
      <c r="B726" s="274"/>
      <c r="C726" s="274"/>
      <c r="D726" s="274"/>
      <c r="E726" s="274"/>
      <c r="F726" s="274"/>
      <c r="G726" s="274"/>
      <c r="H726" s="274"/>
      <c r="J726" s="274"/>
      <c r="K726" s="274"/>
      <c r="L726" s="274"/>
      <c r="M726" s="274"/>
      <c r="N726" s="274"/>
      <c r="O726" s="274"/>
      <c r="P726" s="369"/>
      <c r="Q726" s="369"/>
    </row>
    <row r="727" spans="1:17">
      <c r="A727" s="274"/>
      <c r="B727" s="274"/>
      <c r="C727" s="274"/>
      <c r="D727" s="274"/>
      <c r="E727" s="274"/>
      <c r="F727" s="274"/>
      <c r="G727" s="274"/>
      <c r="H727" s="274"/>
      <c r="J727" s="274"/>
      <c r="K727" s="274"/>
      <c r="L727" s="274"/>
      <c r="M727" s="274"/>
      <c r="N727" s="274"/>
      <c r="O727" s="274"/>
      <c r="P727" s="369"/>
      <c r="Q727" s="369"/>
    </row>
    <row r="728" spans="1:17">
      <c r="A728" s="274"/>
      <c r="B728" s="274"/>
      <c r="C728" s="274"/>
      <c r="D728" s="274"/>
      <c r="E728" s="274"/>
      <c r="F728" s="274"/>
      <c r="G728" s="274"/>
      <c r="H728" s="274"/>
      <c r="J728" s="274"/>
      <c r="K728" s="274"/>
      <c r="L728" s="274"/>
      <c r="M728" s="274"/>
      <c r="N728" s="274"/>
      <c r="O728" s="274"/>
      <c r="P728" s="369"/>
      <c r="Q728" s="369"/>
    </row>
    <row r="729" spans="1:17">
      <c r="A729" s="274"/>
      <c r="B729" s="274"/>
      <c r="C729" s="274"/>
      <c r="D729" s="274"/>
      <c r="E729" s="274"/>
      <c r="F729" s="274"/>
      <c r="G729" s="274"/>
      <c r="H729" s="274"/>
      <c r="J729" s="274"/>
      <c r="K729" s="274"/>
      <c r="L729" s="274"/>
      <c r="M729" s="274"/>
      <c r="N729" s="274"/>
      <c r="O729" s="274"/>
      <c r="P729" s="369"/>
      <c r="Q729" s="369"/>
    </row>
    <row r="730" spans="1:17">
      <c r="A730" s="274"/>
      <c r="B730" s="274"/>
      <c r="C730" s="274"/>
      <c r="D730" s="274"/>
      <c r="E730" s="274"/>
      <c r="F730" s="274"/>
      <c r="G730" s="274"/>
      <c r="H730" s="274"/>
      <c r="J730" s="274"/>
      <c r="K730" s="274"/>
      <c r="L730" s="274"/>
      <c r="M730" s="274"/>
      <c r="N730" s="274"/>
      <c r="O730" s="274"/>
      <c r="P730" s="369"/>
      <c r="Q730" s="369"/>
    </row>
    <row r="731" spans="1:17">
      <c r="A731" s="274"/>
      <c r="B731" s="274"/>
      <c r="C731" s="274"/>
      <c r="D731" s="274"/>
      <c r="E731" s="274"/>
      <c r="F731" s="274"/>
      <c r="G731" s="274"/>
      <c r="H731" s="274"/>
      <c r="J731" s="274"/>
      <c r="K731" s="274"/>
      <c r="L731" s="274"/>
      <c r="M731" s="274"/>
      <c r="N731" s="274"/>
      <c r="O731" s="274"/>
      <c r="P731" s="369"/>
      <c r="Q731" s="369"/>
    </row>
    <row r="732" spans="1:17">
      <c r="A732" s="274"/>
      <c r="B732" s="274"/>
      <c r="C732" s="274"/>
      <c r="D732" s="274"/>
      <c r="E732" s="274"/>
      <c r="F732" s="274"/>
      <c r="G732" s="274"/>
      <c r="H732" s="274"/>
      <c r="J732" s="274"/>
      <c r="K732" s="274"/>
      <c r="L732" s="274"/>
      <c r="M732" s="274"/>
      <c r="N732" s="274"/>
      <c r="O732" s="274"/>
      <c r="P732" s="369"/>
      <c r="Q732" s="369"/>
    </row>
    <row r="733" spans="1:17">
      <c r="A733" s="274"/>
      <c r="B733" s="274"/>
      <c r="C733" s="274"/>
      <c r="D733" s="274"/>
      <c r="E733" s="274"/>
      <c r="F733" s="274"/>
      <c r="G733" s="274"/>
      <c r="H733" s="274"/>
      <c r="J733" s="274"/>
      <c r="K733" s="274"/>
      <c r="L733" s="274"/>
      <c r="M733" s="274"/>
      <c r="N733" s="274"/>
      <c r="O733" s="274"/>
      <c r="P733" s="369"/>
      <c r="Q733" s="369"/>
    </row>
    <row r="734" spans="1:17">
      <c r="A734" s="274"/>
      <c r="B734" s="274"/>
      <c r="C734" s="274"/>
      <c r="D734" s="274"/>
      <c r="E734" s="274"/>
      <c r="F734" s="274"/>
      <c r="G734" s="274"/>
      <c r="H734" s="274"/>
      <c r="J734" s="274"/>
      <c r="K734" s="274"/>
      <c r="L734" s="274"/>
      <c r="M734" s="274"/>
      <c r="N734" s="274"/>
      <c r="O734" s="274"/>
      <c r="P734" s="369"/>
      <c r="Q734" s="369"/>
    </row>
    <row r="735" spans="1:17">
      <c r="A735" s="274"/>
      <c r="B735" s="274"/>
      <c r="C735" s="274"/>
      <c r="D735" s="274"/>
      <c r="E735" s="274"/>
      <c r="F735" s="274"/>
      <c r="G735" s="274"/>
      <c r="H735" s="274"/>
      <c r="J735" s="274"/>
      <c r="K735" s="274"/>
      <c r="L735" s="274"/>
      <c r="M735" s="274"/>
      <c r="N735" s="274"/>
      <c r="O735" s="274"/>
      <c r="P735" s="369"/>
      <c r="Q735" s="369"/>
    </row>
    <row r="736" spans="1:17">
      <c r="A736" s="274"/>
      <c r="B736" s="274"/>
      <c r="C736" s="274"/>
      <c r="D736" s="274"/>
      <c r="E736" s="274"/>
      <c r="F736" s="274"/>
      <c r="G736" s="274"/>
      <c r="H736" s="274"/>
      <c r="J736" s="274"/>
      <c r="K736" s="274"/>
      <c r="L736" s="274"/>
      <c r="M736" s="274"/>
      <c r="N736" s="274"/>
      <c r="O736" s="274"/>
      <c r="P736" s="369"/>
      <c r="Q736" s="369"/>
    </row>
    <row r="737" spans="1:17">
      <c r="A737" s="274"/>
      <c r="B737" s="274"/>
      <c r="C737" s="274"/>
      <c r="D737" s="274"/>
      <c r="E737" s="274"/>
      <c r="F737" s="274"/>
      <c r="G737" s="274"/>
      <c r="H737" s="274"/>
      <c r="J737" s="274"/>
      <c r="K737" s="274"/>
      <c r="L737" s="274"/>
      <c r="M737" s="274"/>
      <c r="N737" s="274"/>
      <c r="O737" s="274"/>
      <c r="P737" s="369"/>
      <c r="Q737" s="369"/>
    </row>
    <row r="738" spans="1:17">
      <c r="A738" s="274"/>
      <c r="B738" s="274"/>
      <c r="C738" s="274"/>
      <c r="D738" s="274"/>
      <c r="E738" s="274"/>
      <c r="F738" s="274"/>
      <c r="G738" s="274"/>
      <c r="H738" s="274"/>
      <c r="J738" s="274"/>
      <c r="K738" s="274"/>
      <c r="L738" s="274"/>
      <c r="M738" s="274"/>
      <c r="N738" s="274"/>
      <c r="O738" s="274"/>
      <c r="P738" s="369"/>
      <c r="Q738" s="369"/>
    </row>
    <row r="739" spans="1:17">
      <c r="A739" s="274"/>
      <c r="B739" s="274"/>
      <c r="C739" s="274"/>
      <c r="D739" s="274"/>
      <c r="E739" s="274"/>
      <c r="F739" s="274"/>
      <c r="G739" s="274"/>
      <c r="H739" s="274"/>
      <c r="J739" s="274"/>
      <c r="K739" s="274"/>
      <c r="L739" s="274"/>
      <c r="M739" s="274"/>
      <c r="N739" s="274"/>
      <c r="O739" s="274"/>
      <c r="P739" s="369"/>
      <c r="Q739" s="369"/>
    </row>
    <row r="740" spans="1:17">
      <c r="A740" s="274"/>
      <c r="B740" s="274"/>
      <c r="C740" s="274"/>
      <c r="D740" s="274"/>
      <c r="E740" s="274"/>
      <c r="F740" s="274"/>
      <c r="G740" s="274"/>
      <c r="H740" s="274"/>
      <c r="J740" s="274"/>
      <c r="K740" s="274"/>
      <c r="L740" s="274"/>
      <c r="M740" s="274"/>
      <c r="N740" s="274"/>
      <c r="O740" s="274"/>
      <c r="P740" s="369"/>
      <c r="Q740" s="369"/>
    </row>
    <row r="741" spans="1:17">
      <c r="A741" s="274"/>
      <c r="B741" s="274"/>
      <c r="C741" s="274"/>
      <c r="D741" s="274"/>
      <c r="E741" s="274"/>
      <c r="F741" s="274"/>
      <c r="G741" s="274"/>
      <c r="H741" s="274"/>
      <c r="J741" s="274"/>
      <c r="K741" s="274"/>
      <c r="L741" s="274"/>
      <c r="M741" s="274"/>
      <c r="N741" s="274"/>
      <c r="O741" s="274"/>
      <c r="P741" s="369"/>
      <c r="Q741" s="369"/>
    </row>
    <row r="742" spans="1:17">
      <c r="A742" s="274"/>
      <c r="B742" s="274"/>
      <c r="C742" s="274"/>
      <c r="D742" s="274"/>
      <c r="E742" s="274"/>
      <c r="F742" s="274"/>
      <c r="G742" s="274"/>
      <c r="H742" s="274"/>
      <c r="J742" s="274"/>
      <c r="K742" s="274"/>
      <c r="L742" s="274"/>
      <c r="M742" s="274"/>
      <c r="N742" s="274"/>
      <c r="O742" s="274"/>
      <c r="P742" s="369"/>
      <c r="Q742" s="369"/>
    </row>
    <row r="743" spans="1:17">
      <c r="A743" s="274"/>
      <c r="B743" s="274"/>
      <c r="C743" s="274"/>
      <c r="D743" s="274"/>
      <c r="E743" s="274"/>
      <c r="F743" s="274"/>
      <c r="G743" s="274"/>
      <c r="H743" s="274"/>
      <c r="J743" s="274"/>
      <c r="K743" s="274"/>
      <c r="L743" s="274"/>
      <c r="M743" s="274"/>
      <c r="N743" s="274"/>
      <c r="O743" s="274"/>
      <c r="P743" s="369"/>
      <c r="Q743" s="369"/>
    </row>
    <row r="744" spans="1:17">
      <c r="A744" s="274"/>
      <c r="B744" s="274"/>
      <c r="C744" s="274"/>
      <c r="D744" s="274"/>
      <c r="E744" s="274"/>
      <c r="F744" s="274"/>
      <c r="G744" s="274"/>
      <c r="H744" s="274"/>
      <c r="J744" s="274"/>
      <c r="K744" s="274"/>
      <c r="L744" s="274"/>
      <c r="M744" s="274"/>
      <c r="N744" s="274"/>
      <c r="O744" s="274"/>
      <c r="P744" s="369"/>
      <c r="Q744" s="369"/>
    </row>
    <row r="745" spans="1:17">
      <c r="A745" s="274"/>
      <c r="B745" s="274"/>
      <c r="C745" s="274"/>
      <c r="D745" s="274"/>
      <c r="E745" s="274"/>
      <c r="F745" s="274"/>
      <c r="G745" s="274"/>
      <c r="H745" s="274"/>
      <c r="J745" s="274"/>
      <c r="K745" s="274"/>
      <c r="L745" s="274"/>
      <c r="M745" s="274"/>
      <c r="N745" s="274"/>
      <c r="O745" s="274"/>
      <c r="P745" s="369"/>
      <c r="Q745" s="369"/>
    </row>
    <row r="746" spans="1:17">
      <c r="A746" s="274"/>
      <c r="B746" s="274"/>
      <c r="C746" s="274"/>
      <c r="D746" s="274"/>
      <c r="E746" s="274"/>
      <c r="F746" s="274"/>
      <c r="G746" s="274"/>
      <c r="H746" s="274"/>
      <c r="J746" s="274"/>
      <c r="K746" s="274"/>
      <c r="L746" s="274"/>
      <c r="M746" s="274"/>
      <c r="N746" s="274"/>
      <c r="O746" s="274"/>
      <c r="P746" s="369"/>
      <c r="Q746" s="369"/>
    </row>
    <row r="747" spans="1:17">
      <c r="A747" s="274"/>
      <c r="B747" s="274"/>
      <c r="C747" s="274"/>
      <c r="D747" s="274"/>
      <c r="E747" s="274"/>
      <c r="F747" s="274"/>
      <c r="G747" s="274"/>
      <c r="H747" s="274"/>
      <c r="J747" s="274"/>
      <c r="K747" s="274"/>
      <c r="L747" s="274"/>
      <c r="M747" s="274"/>
      <c r="N747" s="274"/>
      <c r="O747" s="274"/>
      <c r="P747" s="369"/>
      <c r="Q747" s="369"/>
    </row>
    <row r="748" spans="1:17">
      <c r="A748" s="274"/>
      <c r="B748" s="274"/>
      <c r="C748" s="274"/>
      <c r="D748" s="274"/>
      <c r="E748" s="274"/>
      <c r="F748" s="274"/>
      <c r="G748" s="274"/>
      <c r="H748" s="274"/>
      <c r="J748" s="274"/>
      <c r="K748" s="274"/>
      <c r="L748" s="274"/>
      <c r="M748" s="274"/>
      <c r="N748" s="274"/>
      <c r="O748" s="274"/>
      <c r="P748" s="369"/>
      <c r="Q748" s="369"/>
    </row>
    <row r="749" spans="1:17">
      <c r="A749" s="274"/>
      <c r="B749" s="274"/>
      <c r="C749" s="274"/>
      <c r="D749" s="274"/>
      <c r="E749" s="274"/>
      <c r="F749" s="274"/>
      <c r="G749" s="274"/>
      <c r="H749" s="274"/>
      <c r="J749" s="274"/>
      <c r="K749" s="274"/>
      <c r="L749" s="274"/>
      <c r="M749" s="274"/>
      <c r="N749" s="274"/>
      <c r="O749" s="274"/>
      <c r="P749" s="369"/>
      <c r="Q749" s="369"/>
    </row>
    <row r="750" spans="1:17">
      <c r="A750" s="274"/>
      <c r="B750" s="274"/>
      <c r="C750" s="274"/>
      <c r="D750" s="274"/>
      <c r="E750" s="274"/>
      <c r="F750" s="274"/>
      <c r="G750" s="274"/>
      <c r="H750" s="274"/>
      <c r="J750" s="274"/>
      <c r="K750" s="274"/>
      <c r="L750" s="274"/>
      <c r="M750" s="274"/>
      <c r="N750" s="274"/>
      <c r="O750" s="274"/>
      <c r="P750" s="369"/>
      <c r="Q750" s="369"/>
    </row>
    <row r="751" spans="1:17">
      <c r="A751" s="274"/>
      <c r="B751" s="274"/>
      <c r="C751" s="274"/>
      <c r="D751" s="274"/>
      <c r="E751" s="274"/>
      <c r="F751" s="274"/>
      <c r="G751" s="274"/>
      <c r="H751" s="274"/>
      <c r="J751" s="274"/>
      <c r="K751" s="274"/>
      <c r="L751" s="274"/>
      <c r="M751" s="274"/>
      <c r="N751" s="274"/>
      <c r="O751" s="274"/>
      <c r="P751" s="369"/>
      <c r="Q751" s="369"/>
    </row>
    <row r="752" spans="1:17">
      <c r="A752" s="274"/>
      <c r="B752" s="274"/>
      <c r="C752" s="274"/>
      <c r="D752" s="274"/>
      <c r="E752" s="274"/>
      <c r="F752" s="274"/>
      <c r="G752" s="274"/>
      <c r="H752" s="274"/>
      <c r="J752" s="274"/>
      <c r="K752" s="274"/>
      <c r="L752" s="274"/>
      <c r="M752" s="274"/>
      <c r="N752" s="274"/>
      <c r="O752" s="274"/>
      <c r="P752" s="369"/>
      <c r="Q752" s="369"/>
    </row>
    <row r="753" spans="1:17">
      <c r="A753" s="274"/>
      <c r="B753" s="274"/>
      <c r="C753" s="274"/>
      <c r="D753" s="274"/>
      <c r="E753" s="274"/>
      <c r="F753" s="274"/>
      <c r="G753" s="274"/>
      <c r="H753" s="274"/>
      <c r="J753" s="274"/>
      <c r="K753" s="274"/>
      <c r="L753" s="274"/>
      <c r="M753" s="274"/>
      <c r="N753" s="274"/>
      <c r="O753" s="274"/>
      <c r="P753" s="369"/>
      <c r="Q753" s="369"/>
    </row>
    <row r="754" spans="1:17">
      <c r="A754" s="274"/>
      <c r="B754" s="274"/>
      <c r="C754" s="274"/>
      <c r="D754" s="274"/>
      <c r="E754" s="274"/>
      <c r="F754" s="274"/>
      <c r="G754" s="274"/>
      <c r="H754" s="274"/>
      <c r="J754" s="274"/>
      <c r="K754" s="274"/>
      <c r="L754" s="274"/>
      <c r="M754" s="274"/>
      <c r="N754" s="274"/>
      <c r="O754" s="274"/>
      <c r="P754" s="369"/>
      <c r="Q754" s="369"/>
    </row>
    <row r="755" spans="1:17">
      <c r="A755" s="274"/>
      <c r="B755" s="274"/>
      <c r="C755" s="274"/>
      <c r="D755" s="274"/>
      <c r="E755" s="274"/>
      <c r="F755" s="274"/>
      <c r="G755" s="274"/>
      <c r="H755" s="274"/>
      <c r="J755" s="274"/>
      <c r="K755" s="274"/>
      <c r="L755" s="274"/>
      <c r="M755" s="274"/>
      <c r="N755" s="274"/>
      <c r="O755" s="274"/>
      <c r="P755" s="369"/>
      <c r="Q755" s="369"/>
    </row>
    <row r="756" spans="1:17">
      <c r="A756" s="274"/>
      <c r="B756" s="274"/>
      <c r="C756" s="274"/>
      <c r="D756" s="274"/>
      <c r="E756" s="274"/>
      <c r="F756" s="274"/>
      <c r="G756" s="274"/>
      <c r="H756" s="274"/>
      <c r="J756" s="274"/>
      <c r="K756" s="274"/>
      <c r="L756" s="274"/>
      <c r="M756" s="274"/>
      <c r="N756" s="274"/>
      <c r="O756" s="274"/>
      <c r="P756" s="369"/>
      <c r="Q756" s="369"/>
    </row>
    <row r="757" spans="1:17">
      <c r="A757" s="274"/>
      <c r="B757" s="274"/>
      <c r="C757" s="274"/>
      <c r="D757" s="274"/>
      <c r="E757" s="274"/>
      <c r="F757" s="274"/>
      <c r="G757" s="274"/>
      <c r="H757" s="274"/>
      <c r="J757" s="274"/>
      <c r="K757" s="274"/>
      <c r="L757" s="274"/>
      <c r="M757" s="274"/>
      <c r="N757" s="274"/>
      <c r="O757" s="274"/>
      <c r="P757" s="369"/>
      <c r="Q757" s="369"/>
    </row>
    <row r="758" spans="1:17">
      <c r="A758" s="274"/>
      <c r="B758" s="274"/>
      <c r="C758" s="274"/>
      <c r="D758" s="274"/>
      <c r="E758" s="274"/>
      <c r="F758" s="274"/>
      <c r="G758" s="274"/>
      <c r="H758" s="274"/>
      <c r="J758" s="274"/>
      <c r="K758" s="274"/>
      <c r="L758" s="274"/>
      <c r="M758" s="274"/>
      <c r="N758" s="274"/>
      <c r="O758" s="274"/>
      <c r="P758" s="369"/>
      <c r="Q758" s="369"/>
    </row>
    <row r="759" spans="1:17">
      <c r="A759" s="274"/>
      <c r="B759" s="274"/>
      <c r="C759" s="274"/>
      <c r="D759" s="274"/>
      <c r="E759" s="274"/>
      <c r="F759" s="274"/>
      <c r="G759" s="274"/>
      <c r="H759" s="274"/>
      <c r="J759" s="274"/>
      <c r="K759" s="274"/>
      <c r="L759" s="274"/>
      <c r="M759" s="274"/>
      <c r="N759" s="274"/>
      <c r="O759" s="274"/>
      <c r="P759" s="369"/>
      <c r="Q759" s="369"/>
    </row>
    <row r="760" spans="1:17">
      <c r="A760" s="274"/>
      <c r="B760" s="274"/>
      <c r="C760" s="274"/>
      <c r="D760" s="274"/>
      <c r="E760" s="274"/>
      <c r="F760" s="274"/>
      <c r="G760" s="274"/>
      <c r="H760" s="274"/>
      <c r="J760" s="274"/>
      <c r="K760" s="274"/>
      <c r="L760" s="274"/>
      <c r="M760" s="274"/>
      <c r="N760" s="274"/>
      <c r="O760" s="274"/>
      <c r="P760" s="369"/>
      <c r="Q760" s="369"/>
    </row>
    <row r="761" spans="1:17">
      <c r="A761" s="274"/>
      <c r="B761" s="274"/>
      <c r="C761" s="274"/>
      <c r="D761" s="274"/>
      <c r="E761" s="274"/>
      <c r="F761" s="274"/>
      <c r="G761" s="274"/>
      <c r="H761" s="274"/>
      <c r="J761" s="274"/>
      <c r="K761" s="274"/>
      <c r="L761" s="274"/>
      <c r="M761" s="274"/>
      <c r="N761" s="274"/>
      <c r="O761" s="274"/>
      <c r="P761" s="369"/>
      <c r="Q761" s="369"/>
    </row>
    <row r="762" spans="1:17">
      <c r="A762" s="274"/>
      <c r="B762" s="274"/>
      <c r="C762" s="274"/>
      <c r="D762" s="274"/>
      <c r="E762" s="274"/>
      <c r="F762" s="274"/>
      <c r="G762" s="274"/>
      <c r="H762" s="274"/>
      <c r="J762" s="274"/>
      <c r="K762" s="274"/>
      <c r="L762" s="274"/>
      <c r="M762" s="274"/>
      <c r="N762" s="274"/>
      <c r="O762" s="274"/>
      <c r="P762" s="369"/>
      <c r="Q762" s="369"/>
    </row>
    <row r="763" spans="1:17">
      <c r="A763" s="274"/>
      <c r="B763" s="274"/>
      <c r="C763" s="274"/>
      <c r="D763" s="274"/>
      <c r="E763" s="274"/>
      <c r="F763" s="274"/>
      <c r="G763" s="274"/>
      <c r="H763" s="274"/>
      <c r="J763" s="274"/>
      <c r="K763" s="274"/>
      <c r="L763" s="274"/>
      <c r="M763" s="274"/>
      <c r="N763" s="274"/>
      <c r="O763" s="274"/>
      <c r="P763" s="369"/>
      <c r="Q763" s="369"/>
    </row>
    <row r="764" spans="1:17">
      <c r="A764" s="274"/>
      <c r="B764" s="274"/>
      <c r="C764" s="274"/>
      <c r="D764" s="274"/>
      <c r="E764" s="274"/>
      <c r="F764" s="274"/>
      <c r="G764" s="274"/>
      <c r="H764" s="274"/>
      <c r="J764" s="274"/>
      <c r="K764" s="274"/>
      <c r="L764" s="274"/>
      <c r="M764" s="274"/>
      <c r="N764" s="274"/>
      <c r="O764" s="274"/>
      <c r="P764" s="369"/>
      <c r="Q764" s="369"/>
    </row>
    <row r="765" spans="1:17">
      <c r="A765" s="274"/>
      <c r="B765" s="274"/>
      <c r="C765" s="274"/>
      <c r="D765" s="274"/>
      <c r="E765" s="274"/>
      <c r="F765" s="274"/>
      <c r="G765" s="274"/>
      <c r="H765" s="274"/>
      <c r="J765" s="274"/>
      <c r="K765" s="274"/>
      <c r="L765" s="274"/>
      <c r="M765" s="274"/>
      <c r="N765" s="274"/>
      <c r="O765" s="274"/>
      <c r="P765" s="369"/>
      <c r="Q765" s="369"/>
    </row>
    <row r="766" spans="1:17">
      <c r="A766" s="274"/>
      <c r="B766" s="274"/>
      <c r="C766" s="274"/>
      <c r="D766" s="274"/>
      <c r="E766" s="274"/>
      <c r="F766" s="274"/>
      <c r="G766" s="274"/>
      <c r="H766" s="274"/>
      <c r="J766" s="274"/>
      <c r="K766" s="274"/>
      <c r="L766" s="274"/>
      <c r="M766" s="274"/>
      <c r="N766" s="274"/>
      <c r="O766" s="274"/>
      <c r="P766" s="369"/>
      <c r="Q766" s="369"/>
    </row>
    <row r="767" spans="1:17">
      <c r="A767" s="274"/>
      <c r="B767" s="274"/>
      <c r="C767" s="274"/>
      <c r="D767" s="274"/>
      <c r="E767" s="274"/>
      <c r="F767" s="274"/>
      <c r="G767" s="274"/>
      <c r="H767" s="274"/>
      <c r="J767" s="274"/>
      <c r="K767" s="274"/>
      <c r="L767" s="274"/>
      <c r="M767" s="274"/>
      <c r="N767" s="274"/>
      <c r="O767" s="274"/>
      <c r="P767" s="369"/>
      <c r="Q767" s="369"/>
    </row>
    <row r="768" spans="1:17">
      <c r="A768" s="274"/>
      <c r="B768" s="274"/>
      <c r="C768" s="274"/>
      <c r="D768" s="274"/>
      <c r="E768" s="274"/>
      <c r="F768" s="274"/>
      <c r="G768" s="274"/>
      <c r="H768" s="274"/>
      <c r="J768" s="274"/>
      <c r="K768" s="274"/>
      <c r="L768" s="274"/>
      <c r="M768" s="274"/>
      <c r="N768" s="274"/>
      <c r="O768" s="274"/>
      <c r="P768" s="369"/>
      <c r="Q768" s="369"/>
    </row>
    <row r="769" spans="1:17">
      <c r="A769" s="274"/>
      <c r="B769" s="274"/>
      <c r="C769" s="274"/>
      <c r="D769" s="274"/>
      <c r="E769" s="274"/>
      <c r="F769" s="274"/>
      <c r="G769" s="274"/>
      <c r="H769" s="274"/>
      <c r="J769" s="274"/>
      <c r="K769" s="274"/>
      <c r="L769" s="274"/>
      <c r="M769" s="274"/>
      <c r="N769" s="274"/>
      <c r="O769" s="274"/>
      <c r="P769" s="369"/>
      <c r="Q769" s="369"/>
    </row>
    <row r="770" spans="1:17">
      <c r="A770" s="274"/>
      <c r="B770" s="274"/>
      <c r="C770" s="274"/>
      <c r="D770" s="274"/>
      <c r="E770" s="274"/>
      <c r="F770" s="274"/>
      <c r="G770" s="274"/>
      <c r="H770" s="274"/>
      <c r="J770" s="274"/>
      <c r="K770" s="274"/>
      <c r="L770" s="274"/>
      <c r="M770" s="274"/>
      <c r="N770" s="274"/>
      <c r="O770" s="274"/>
      <c r="P770" s="369"/>
      <c r="Q770" s="369"/>
    </row>
    <row r="771" spans="1:17">
      <c r="A771" s="274"/>
      <c r="B771" s="274"/>
      <c r="C771" s="274"/>
      <c r="D771" s="274"/>
      <c r="E771" s="274"/>
      <c r="F771" s="274"/>
      <c r="G771" s="274"/>
      <c r="H771" s="274"/>
      <c r="J771" s="274"/>
      <c r="K771" s="274"/>
      <c r="L771" s="274"/>
      <c r="M771" s="274"/>
      <c r="N771" s="274"/>
      <c r="O771" s="274"/>
      <c r="P771" s="369"/>
      <c r="Q771" s="369"/>
    </row>
    <row r="772" spans="1:17">
      <c r="A772" s="274"/>
      <c r="B772" s="274"/>
      <c r="C772" s="274"/>
      <c r="D772" s="274"/>
      <c r="E772" s="274"/>
      <c r="F772" s="274"/>
      <c r="G772" s="274"/>
      <c r="H772" s="274"/>
      <c r="J772" s="274"/>
      <c r="K772" s="274"/>
      <c r="L772" s="274"/>
      <c r="M772" s="274"/>
      <c r="N772" s="274"/>
      <c r="O772" s="274"/>
      <c r="P772" s="369"/>
      <c r="Q772" s="369"/>
    </row>
    <row r="773" spans="1:17">
      <c r="A773" s="274"/>
      <c r="B773" s="274"/>
      <c r="C773" s="274"/>
      <c r="D773" s="274"/>
      <c r="E773" s="274"/>
      <c r="F773" s="274"/>
      <c r="G773" s="274"/>
      <c r="H773" s="274"/>
      <c r="J773" s="274"/>
      <c r="K773" s="274"/>
      <c r="L773" s="274"/>
      <c r="M773" s="274"/>
      <c r="N773" s="274"/>
      <c r="O773" s="274"/>
      <c r="P773" s="369"/>
      <c r="Q773" s="369"/>
    </row>
    <row r="774" spans="1:17">
      <c r="A774" s="274"/>
      <c r="B774" s="274"/>
      <c r="C774" s="274"/>
      <c r="D774" s="274"/>
      <c r="E774" s="274"/>
      <c r="F774" s="274"/>
      <c r="G774" s="274"/>
      <c r="H774" s="274"/>
      <c r="J774" s="274"/>
      <c r="K774" s="274"/>
      <c r="L774" s="274"/>
      <c r="M774" s="274"/>
      <c r="N774" s="274"/>
      <c r="O774" s="274"/>
      <c r="P774" s="369"/>
      <c r="Q774" s="369"/>
    </row>
    <row r="775" spans="1:17">
      <c r="A775" s="274"/>
      <c r="B775" s="274"/>
      <c r="C775" s="274"/>
      <c r="D775" s="274"/>
      <c r="E775" s="274"/>
      <c r="F775" s="274"/>
      <c r="G775" s="274"/>
      <c r="H775" s="274"/>
      <c r="J775" s="274"/>
      <c r="K775" s="274"/>
      <c r="L775" s="274"/>
      <c r="M775" s="274"/>
      <c r="N775" s="274"/>
      <c r="O775" s="274"/>
      <c r="P775" s="369"/>
      <c r="Q775" s="369"/>
    </row>
    <row r="776" spans="1:17">
      <c r="A776" s="274"/>
      <c r="B776" s="274"/>
      <c r="C776" s="274"/>
      <c r="D776" s="274"/>
      <c r="E776" s="274"/>
      <c r="F776" s="274"/>
      <c r="G776" s="274"/>
      <c r="H776" s="274"/>
      <c r="J776" s="274"/>
      <c r="K776" s="274"/>
      <c r="L776" s="274"/>
      <c r="M776" s="274"/>
      <c r="N776" s="274"/>
      <c r="O776" s="274"/>
      <c r="P776" s="369"/>
      <c r="Q776" s="369"/>
    </row>
    <row r="777" spans="1:17">
      <c r="A777" s="274"/>
      <c r="B777" s="274"/>
      <c r="C777" s="274"/>
      <c r="D777" s="274"/>
      <c r="E777" s="274"/>
      <c r="F777" s="274"/>
      <c r="G777" s="274"/>
      <c r="H777" s="274"/>
      <c r="J777" s="274"/>
      <c r="K777" s="274"/>
      <c r="L777" s="274"/>
      <c r="M777" s="274"/>
      <c r="N777" s="274"/>
      <c r="O777" s="274"/>
      <c r="P777" s="369"/>
      <c r="Q777" s="369"/>
    </row>
    <row r="778" spans="1:17">
      <c r="A778" s="274"/>
      <c r="B778" s="274"/>
      <c r="C778" s="274"/>
      <c r="D778" s="274"/>
      <c r="E778" s="274"/>
      <c r="F778" s="274"/>
      <c r="G778" s="274"/>
      <c r="H778" s="274"/>
      <c r="J778" s="274"/>
      <c r="K778" s="274"/>
      <c r="L778" s="274"/>
      <c r="M778" s="274"/>
      <c r="N778" s="274"/>
      <c r="O778" s="274"/>
      <c r="P778" s="369"/>
      <c r="Q778" s="369"/>
    </row>
    <row r="779" spans="1:17">
      <c r="A779" s="274"/>
      <c r="B779" s="274"/>
      <c r="C779" s="274"/>
      <c r="D779" s="274"/>
      <c r="E779" s="274"/>
      <c r="F779" s="274"/>
      <c r="G779" s="274"/>
      <c r="H779" s="274"/>
      <c r="J779" s="274"/>
      <c r="K779" s="274"/>
      <c r="L779" s="274"/>
      <c r="M779" s="274"/>
      <c r="N779" s="274"/>
      <c r="O779" s="274"/>
      <c r="P779" s="369"/>
      <c r="Q779" s="369"/>
    </row>
    <row r="780" spans="1:17">
      <c r="A780" s="274"/>
      <c r="B780" s="274"/>
      <c r="C780" s="274"/>
      <c r="D780" s="274"/>
      <c r="E780" s="274"/>
      <c r="F780" s="274"/>
      <c r="G780" s="274"/>
      <c r="H780" s="274"/>
      <c r="J780" s="274"/>
      <c r="K780" s="274"/>
      <c r="L780" s="274"/>
      <c r="M780" s="274"/>
      <c r="N780" s="274"/>
      <c r="O780" s="274"/>
      <c r="P780" s="369"/>
      <c r="Q780" s="369"/>
    </row>
    <row r="781" spans="1:17">
      <c r="A781" s="274"/>
      <c r="B781" s="274"/>
      <c r="C781" s="274"/>
      <c r="D781" s="274"/>
      <c r="E781" s="274"/>
      <c r="F781" s="274"/>
      <c r="G781" s="274"/>
      <c r="H781" s="274"/>
      <c r="J781" s="274"/>
      <c r="K781" s="274"/>
      <c r="L781" s="274"/>
      <c r="M781" s="274"/>
      <c r="N781" s="274"/>
      <c r="O781" s="274"/>
      <c r="P781" s="369"/>
      <c r="Q781" s="369"/>
    </row>
    <row r="782" spans="1:17">
      <c r="A782" s="274"/>
      <c r="B782" s="274"/>
      <c r="C782" s="274"/>
      <c r="D782" s="274"/>
      <c r="E782" s="274"/>
      <c r="F782" s="274"/>
      <c r="G782" s="274"/>
      <c r="H782" s="274"/>
      <c r="J782" s="274"/>
      <c r="K782" s="274"/>
      <c r="L782" s="274"/>
      <c r="M782" s="274"/>
      <c r="N782" s="274"/>
      <c r="O782" s="274"/>
      <c r="P782" s="369"/>
      <c r="Q782" s="369"/>
    </row>
    <row r="783" spans="1:17">
      <c r="A783" s="274"/>
      <c r="B783" s="274"/>
      <c r="C783" s="274"/>
      <c r="D783" s="274"/>
      <c r="E783" s="274"/>
      <c r="F783" s="274"/>
      <c r="G783" s="274"/>
      <c r="H783" s="274"/>
      <c r="J783" s="274"/>
      <c r="K783" s="274"/>
      <c r="L783" s="274"/>
      <c r="M783" s="274"/>
      <c r="N783" s="274"/>
      <c r="O783" s="274"/>
      <c r="P783" s="369"/>
      <c r="Q783" s="369"/>
    </row>
    <row r="784" spans="1:17">
      <c r="A784" s="274"/>
      <c r="B784" s="274"/>
      <c r="C784" s="274"/>
      <c r="D784" s="274"/>
      <c r="E784" s="274"/>
      <c r="F784" s="274"/>
      <c r="G784" s="274"/>
      <c r="H784" s="274"/>
      <c r="J784" s="274"/>
      <c r="K784" s="274"/>
      <c r="L784" s="274"/>
      <c r="M784" s="274"/>
      <c r="N784" s="274"/>
      <c r="O784" s="274"/>
      <c r="P784" s="369"/>
      <c r="Q784" s="369"/>
    </row>
    <row r="785" spans="1:17">
      <c r="A785" s="274"/>
      <c r="B785" s="274"/>
      <c r="C785" s="274"/>
      <c r="D785" s="274"/>
      <c r="E785" s="274"/>
      <c r="F785" s="274"/>
      <c r="G785" s="274"/>
      <c r="H785" s="274"/>
      <c r="J785" s="274"/>
      <c r="K785" s="274"/>
      <c r="L785" s="274"/>
      <c r="M785" s="274"/>
      <c r="N785" s="274"/>
      <c r="O785" s="274"/>
      <c r="P785" s="369"/>
      <c r="Q785" s="369"/>
    </row>
    <row r="786" spans="1:17">
      <c r="A786" s="274"/>
      <c r="B786" s="274"/>
      <c r="C786" s="274"/>
      <c r="D786" s="274"/>
      <c r="E786" s="274"/>
      <c r="F786" s="274"/>
      <c r="G786" s="274"/>
      <c r="H786" s="274"/>
      <c r="J786" s="274"/>
      <c r="K786" s="274"/>
      <c r="L786" s="274"/>
      <c r="M786" s="274"/>
      <c r="N786" s="274"/>
      <c r="O786" s="274"/>
      <c r="P786" s="369"/>
      <c r="Q786" s="369"/>
    </row>
    <row r="787" spans="1:17">
      <c r="A787" s="274"/>
      <c r="B787" s="274"/>
      <c r="C787" s="274"/>
      <c r="D787" s="274"/>
      <c r="E787" s="274"/>
      <c r="F787" s="274"/>
      <c r="G787" s="274"/>
      <c r="H787" s="274"/>
      <c r="J787" s="274"/>
      <c r="K787" s="274"/>
      <c r="L787" s="274"/>
      <c r="M787" s="274"/>
      <c r="N787" s="274"/>
      <c r="O787" s="274"/>
      <c r="P787" s="369"/>
      <c r="Q787" s="369"/>
    </row>
    <row r="788" spans="1:17">
      <c r="A788" s="274"/>
      <c r="B788" s="274"/>
      <c r="C788" s="274"/>
      <c r="D788" s="274"/>
      <c r="E788" s="274"/>
      <c r="F788" s="274"/>
      <c r="G788" s="274"/>
      <c r="H788" s="274"/>
      <c r="J788" s="274"/>
      <c r="K788" s="274"/>
      <c r="L788" s="274"/>
      <c r="M788" s="274"/>
      <c r="N788" s="274"/>
      <c r="O788" s="274"/>
      <c r="P788" s="369"/>
      <c r="Q788" s="369"/>
    </row>
    <row r="789" spans="1:17">
      <c r="A789" s="274"/>
      <c r="B789" s="274"/>
      <c r="C789" s="274"/>
      <c r="D789" s="274"/>
      <c r="E789" s="274"/>
      <c r="F789" s="274"/>
      <c r="G789" s="274"/>
      <c r="H789" s="274"/>
      <c r="J789" s="274"/>
      <c r="K789" s="274"/>
      <c r="L789" s="274"/>
      <c r="M789" s="274"/>
      <c r="N789" s="274"/>
      <c r="O789" s="274"/>
      <c r="P789" s="369"/>
      <c r="Q789" s="369"/>
    </row>
    <row r="790" spans="1:17">
      <c r="A790" s="274"/>
      <c r="B790" s="274"/>
      <c r="C790" s="274"/>
      <c r="D790" s="274"/>
      <c r="E790" s="274"/>
      <c r="F790" s="274"/>
      <c r="G790" s="274"/>
      <c r="H790" s="274"/>
      <c r="J790" s="274"/>
      <c r="K790" s="274"/>
      <c r="L790" s="274"/>
      <c r="M790" s="274"/>
      <c r="N790" s="274"/>
      <c r="O790" s="274"/>
      <c r="P790" s="369"/>
      <c r="Q790" s="369"/>
    </row>
    <row r="791" spans="1:17">
      <c r="A791" s="274"/>
      <c r="B791" s="274"/>
      <c r="C791" s="274"/>
      <c r="D791" s="274"/>
      <c r="E791" s="274"/>
      <c r="F791" s="274"/>
      <c r="G791" s="274"/>
      <c r="H791" s="274"/>
      <c r="J791" s="274"/>
      <c r="K791" s="274"/>
      <c r="L791" s="274"/>
      <c r="M791" s="274"/>
      <c r="N791" s="274"/>
      <c r="O791" s="274"/>
      <c r="P791" s="369"/>
      <c r="Q791" s="369"/>
    </row>
    <row r="792" spans="1:17">
      <c r="A792" s="274"/>
      <c r="B792" s="274"/>
      <c r="C792" s="274"/>
      <c r="D792" s="274"/>
      <c r="E792" s="274"/>
      <c r="F792" s="274"/>
      <c r="G792" s="274"/>
      <c r="H792" s="274"/>
      <c r="J792" s="274"/>
      <c r="K792" s="274"/>
      <c r="L792" s="274"/>
      <c r="M792" s="274"/>
      <c r="N792" s="274"/>
      <c r="O792" s="274"/>
      <c r="P792" s="369"/>
      <c r="Q792" s="369"/>
    </row>
    <row r="793" spans="1:17">
      <c r="A793" s="274"/>
      <c r="B793" s="274"/>
      <c r="C793" s="274"/>
      <c r="D793" s="274"/>
      <c r="E793" s="274"/>
      <c r="F793" s="274"/>
      <c r="G793" s="274"/>
      <c r="H793" s="274"/>
      <c r="J793" s="274"/>
      <c r="K793" s="274"/>
      <c r="L793" s="274"/>
      <c r="M793" s="274"/>
      <c r="N793" s="274"/>
      <c r="O793" s="274"/>
      <c r="P793" s="369"/>
      <c r="Q793" s="369"/>
    </row>
    <row r="794" spans="1:17">
      <c r="A794" s="274"/>
      <c r="B794" s="274"/>
      <c r="C794" s="274"/>
      <c r="D794" s="274"/>
      <c r="E794" s="274"/>
      <c r="F794" s="274"/>
      <c r="G794" s="274"/>
      <c r="H794" s="274"/>
      <c r="J794" s="274"/>
      <c r="K794" s="274"/>
      <c r="L794" s="274"/>
      <c r="M794" s="274"/>
      <c r="N794" s="274"/>
      <c r="O794" s="274"/>
      <c r="P794" s="369"/>
      <c r="Q794" s="369"/>
    </row>
    <row r="795" spans="1:17">
      <c r="A795" s="274"/>
      <c r="B795" s="274"/>
      <c r="C795" s="274"/>
      <c r="D795" s="274"/>
      <c r="E795" s="274"/>
      <c r="F795" s="274"/>
      <c r="G795" s="274"/>
      <c r="H795" s="274"/>
      <c r="J795" s="274"/>
      <c r="K795" s="274"/>
      <c r="L795" s="274"/>
      <c r="M795" s="274"/>
      <c r="N795" s="274"/>
      <c r="O795" s="274"/>
      <c r="P795" s="369"/>
      <c r="Q795" s="369"/>
    </row>
    <row r="796" spans="1:17">
      <c r="A796" s="274"/>
      <c r="B796" s="274"/>
      <c r="C796" s="274"/>
      <c r="D796" s="274"/>
      <c r="E796" s="274"/>
      <c r="F796" s="274"/>
      <c r="G796" s="274"/>
      <c r="H796" s="274"/>
      <c r="J796" s="274"/>
      <c r="K796" s="274"/>
      <c r="L796" s="274"/>
      <c r="M796" s="274"/>
      <c r="N796" s="274"/>
      <c r="O796" s="274"/>
      <c r="P796" s="369"/>
      <c r="Q796" s="369"/>
    </row>
    <row r="797" spans="1:17">
      <c r="A797" s="274"/>
      <c r="B797" s="274"/>
      <c r="C797" s="274"/>
      <c r="D797" s="274"/>
      <c r="E797" s="274"/>
      <c r="F797" s="274"/>
      <c r="G797" s="274"/>
      <c r="H797" s="274"/>
      <c r="J797" s="274"/>
      <c r="K797" s="274"/>
      <c r="L797" s="274"/>
      <c r="M797" s="274"/>
      <c r="N797" s="274"/>
      <c r="O797" s="274"/>
      <c r="P797" s="369"/>
      <c r="Q797" s="369"/>
    </row>
    <row r="798" spans="1:17">
      <c r="A798" s="274"/>
      <c r="B798" s="274"/>
      <c r="C798" s="274"/>
      <c r="D798" s="274"/>
      <c r="E798" s="274"/>
      <c r="F798" s="274"/>
      <c r="G798" s="274"/>
      <c r="H798" s="274"/>
      <c r="J798" s="274"/>
      <c r="K798" s="274"/>
      <c r="L798" s="274"/>
      <c r="M798" s="274"/>
      <c r="N798" s="274"/>
      <c r="O798" s="274"/>
      <c r="P798" s="369"/>
      <c r="Q798" s="369"/>
    </row>
    <row r="799" spans="1:17">
      <c r="A799" s="274"/>
      <c r="B799" s="274"/>
      <c r="C799" s="274"/>
      <c r="D799" s="274"/>
      <c r="E799" s="274"/>
      <c r="F799" s="274"/>
      <c r="G799" s="274"/>
      <c r="H799" s="274"/>
      <c r="J799" s="274"/>
      <c r="K799" s="274"/>
      <c r="L799" s="274"/>
      <c r="M799" s="274"/>
      <c r="N799" s="274"/>
      <c r="O799" s="274"/>
      <c r="P799" s="369"/>
      <c r="Q799" s="369"/>
    </row>
    <row r="800" spans="1:17">
      <c r="A800" s="274"/>
      <c r="B800" s="274"/>
      <c r="C800" s="274"/>
      <c r="D800" s="274"/>
      <c r="E800" s="274"/>
      <c r="F800" s="274"/>
      <c r="G800" s="274"/>
      <c r="H800" s="274"/>
      <c r="J800" s="274"/>
      <c r="K800" s="274"/>
      <c r="L800" s="274"/>
      <c r="M800" s="274"/>
      <c r="N800" s="274"/>
      <c r="O800" s="274"/>
      <c r="P800" s="369"/>
      <c r="Q800" s="369"/>
    </row>
    <row r="801" spans="1:17">
      <c r="A801" s="274"/>
      <c r="B801" s="274"/>
      <c r="C801" s="274"/>
      <c r="D801" s="274"/>
      <c r="E801" s="274"/>
      <c r="F801" s="274"/>
      <c r="G801" s="274"/>
      <c r="H801" s="274"/>
      <c r="J801" s="274"/>
      <c r="K801" s="274"/>
      <c r="L801" s="274"/>
      <c r="M801" s="274"/>
      <c r="N801" s="274"/>
      <c r="O801" s="274"/>
      <c r="P801" s="369"/>
      <c r="Q801" s="369"/>
    </row>
    <row r="802" spans="1:17">
      <c r="A802" s="274"/>
      <c r="B802" s="274"/>
      <c r="C802" s="274"/>
      <c r="D802" s="274"/>
      <c r="E802" s="274"/>
      <c r="F802" s="274"/>
      <c r="G802" s="274"/>
      <c r="H802" s="274"/>
      <c r="J802" s="274"/>
      <c r="K802" s="274"/>
      <c r="L802" s="274"/>
      <c r="M802" s="274"/>
      <c r="N802" s="274"/>
      <c r="O802" s="274"/>
      <c r="P802" s="369"/>
      <c r="Q802" s="369"/>
    </row>
    <row r="803" spans="1:17">
      <c r="A803" s="274"/>
      <c r="B803" s="274"/>
      <c r="C803" s="274"/>
      <c r="D803" s="274"/>
      <c r="E803" s="274"/>
      <c r="F803" s="274"/>
      <c r="G803" s="274"/>
      <c r="H803" s="274"/>
      <c r="J803" s="274"/>
      <c r="K803" s="274"/>
      <c r="L803" s="274"/>
      <c r="M803" s="274"/>
      <c r="N803" s="274"/>
      <c r="O803" s="274"/>
      <c r="P803" s="369"/>
      <c r="Q803" s="369"/>
    </row>
    <row r="804" spans="1:17">
      <c r="A804" s="274"/>
      <c r="B804" s="274"/>
      <c r="C804" s="274"/>
      <c r="D804" s="274"/>
      <c r="E804" s="274"/>
      <c r="F804" s="274"/>
      <c r="G804" s="274"/>
      <c r="H804" s="274"/>
      <c r="J804" s="274"/>
      <c r="K804" s="274"/>
      <c r="L804" s="274"/>
      <c r="M804" s="274"/>
      <c r="N804" s="274"/>
      <c r="O804" s="274"/>
      <c r="P804" s="369"/>
      <c r="Q804" s="369"/>
    </row>
    <row r="805" spans="1:17">
      <c r="A805" s="274"/>
      <c r="B805" s="274"/>
      <c r="C805" s="274"/>
      <c r="D805" s="274"/>
      <c r="E805" s="274"/>
      <c r="F805" s="274"/>
      <c r="G805" s="274"/>
      <c r="H805" s="274"/>
      <c r="J805" s="274"/>
      <c r="K805" s="274"/>
      <c r="L805" s="274"/>
      <c r="M805" s="274"/>
      <c r="N805" s="274"/>
      <c r="O805" s="274"/>
      <c r="P805" s="369"/>
      <c r="Q805" s="369"/>
    </row>
    <row r="806" spans="1:17">
      <c r="A806" s="274"/>
      <c r="B806" s="274"/>
      <c r="C806" s="274"/>
      <c r="D806" s="274"/>
      <c r="E806" s="274"/>
      <c r="F806" s="274"/>
      <c r="G806" s="274"/>
      <c r="H806" s="274"/>
      <c r="J806" s="274"/>
      <c r="K806" s="274"/>
      <c r="L806" s="274"/>
      <c r="M806" s="274"/>
      <c r="N806" s="274"/>
      <c r="O806" s="274"/>
      <c r="P806" s="369"/>
      <c r="Q806" s="369"/>
    </row>
    <row r="807" spans="1:17">
      <c r="A807" s="274"/>
      <c r="B807" s="274"/>
      <c r="C807" s="274"/>
      <c r="D807" s="274"/>
      <c r="E807" s="274"/>
      <c r="F807" s="274"/>
      <c r="G807" s="274"/>
      <c r="H807" s="274"/>
      <c r="J807" s="274"/>
      <c r="K807" s="274"/>
      <c r="L807" s="274"/>
      <c r="M807" s="274"/>
      <c r="N807" s="274"/>
      <c r="O807" s="274"/>
      <c r="P807" s="369"/>
      <c r="Q807" s="369"/>
    </row>
    <row r="808" spans="1:17">
      <c r="A808" s="274"/>
      <c r="B808" s="274"/>
      <c r="C808" s="274"/>
      <c r="D808" s="274"/>
      <c r="E808" s="274"/>
      <c r="F808" s="274"/>
      <c r="G808" s="274"/>
      <c r="H808" s="274"/>
      <c r="J808" s="274"/>
      <c r="K808" s="274"/>
      <c r="L808" s="274"/>
      <c r="M808" s="274"/>
      <c r="N808" s="274"/>
      <c r="O808" s="274"/>
      <c r="P808" s="369"/>
      <c r="Q808" s="369"/>
    </row>
    <row r="809" spans="1:17">
      <c r="A809" s="274"/>
      <c r="B809" s="274"/>
      <c r="C809" s="274"/>
      <c r="D809" s="274"/>
      <c r="E809" s="274"/>
      <c r="F809" s="274"/>
      <c r="G809" s="274"/>
      <c r="H809" s="274"/>
      <c r="J809" s="274"/>
      <c r="K809" s="274"/>
      <c r="L809" s="274"/>
      <c r="M809" s="274"/>
      <c r="N809" s="274"/>
      <c r="O809" s="274"/>
      <c r="P809" s="369"/>
      <c r="Q809" s="369"/>
    </row>
    <row r="810" spans="1:17">
      <c r="A810" s="274"/>
      <c r="B810" s="274"/>
      <c r="C810" s="274"/>
      <c r="D810" s="274"/>
      <c r="E810" s="274"/>
      <c r="F810" s="274"/>
      <c r="G810" s="274"/>
      <c r="H810" s="274"/>
      <c r="J810" s="274"/>
      <c r="K810" s="274"/>
      <c r="L810" s="274"/>
      <c r="M810" s="274"/>
      <c r="N810" s="274"/>
      <c r="O810" s="274"/>
      <c r="P810" s="369"/>
      <c r="Q810" s="369"/>
    </row>
    <row r="811" spans="1:17">
      <c r="A811" s="274"/>
      <c r="B811" s="274"/>
      <c r="C811" s="274"/>
      <c r="D811" s="274"/>
      <c r="E811" s="274"/>
      <c r="F811" s="274"/>
      <c r="G811" s="274"/>
      <c r="H811" s="274"/>
      <c r="J811" s="274"/>
      <c r="K811" s="274"/>
      <c r="L811" s="274"/>
      <c r="M811" s="274"/>
      <c r="N811" s="274"/>
      <c r="O811" s="274"/>
      <c r="P811" s="369"/>
      <c r="Q811" s="369"/>
    </row>
    <row r="812" spans="1:17">
      <c r="A812" s="274"/>
      <c r="B812" s="274"/>
      <c r="C812" s="274"/>
      <c r="D812" s="274"/>
      <c r="E812" s="274"/>
      <c r="F812" s="274"/>
      <c r="G812" s="274"/>
      <c r="H812" s="274"/>
      <c r="J812" s="274"/>
      <c r="K812" s="274"/>
      <c r="L812" s="274"/>
      <c r="M812" s="274"/>
      <c r="N812" s="274"/>
      <c r="O812" s="274"/>
      <c r="P812" s="369"/>
      <c r="Q812" s="369"/>
    </row>
    <row r="813" spans="1:17">
      <c r="A813" s="274"/>
      <c r="B813" s="274"/>
      <c r="C813" s="274"/>
      <c r="D813" s="274"/>
      <c r="E813" s="274"/>
      <c r="F813" s="274"/>
      <c r="G813" s="274"/>
      <c r="H813" s="274"/>
      <c r="J813" s="274"/>
      <c r="K813" s="274"/>
      <c r="L813" s="274"/>
      <c r="M813" s="274"/>
      <c r="N813" s="274"/>
      <c r="O813" s="274"/>
      <c r="P813" s="369"/>
      <c r="Q813" s="369"/>
    </row>
    <row r="814" spans="1:17">
      <c r="A814" s="274"/>
      <c r="B814" s="274"/>
      <c r="C814" s="274"/>
      <c r="D814" s="274"/>
      <c r="E814" s="274"/>
      <c r="F814" s="274"/>
      <c r="G814" s="274"/>
      <c r="H814" s="274"/>
      <c r="J814" s="274"/>
      <c r="K814" s="274"/>
      <c r="L814" s="274"/>
      <c r="M814" s="274"/>
      <c r="N814" s="274"/>
      <c r="O814" s="274"/>
      <c r="P814" s="369"/>
      <c r="Q814" s="369"/>
    </row>
    <row r="815" spans="1:17">
      <c r="A815" s="274"/>
      <c r="B815" s="274"/>
      <c r="C815" s="274"/>
      <c r="D815" s="274"/>
      <c r="E815" s="274"/>
      <c r="F815" s="274"/>
      <c r="G815" s="274"/>
      <c r="H815" s="274"/>
      <c r="J815" s="274"/>
      <c r="K815" s="274"/>
      <c r="L815" s="274"/>
      <c r="M815" s="274"/>
      <c r="N815" s="274"/>
      <c r="O815" s="274"/>
      <c r="P815" s="369"/>
      <c r="Q815" s="369"/>
    </row>
    <row r="816" spans="1:17">
      <c r="A816" s="274"/>
      <c r="B816" s="274"/>
      <c r="C816" s="274"/>
      <c r="D816" s="274"/>
      <c r="E816" s="274"/>
      <c r="F816" s="274"/>
      <c r="G816" s="274"/>
      <c r="H816" s="274"/>
      <c r="J816" s="274"/>
      <c r="K816" s="274"/>
      <c r="L816" s="274"/>
      <c r="M816" s="274"/>
      <c r="N816" s="274"/>
      <c r="O816" s="274"/>
      <c r="P816" s="369"/>
      <c r="Q816" s="369"/>
    </row>
    <row r="817" spans="1:17">
      <c r="A817" s="274"/>
      <c r="B817" s="274"/>
      <c r="C817" s="274"/>
      <c r="D817" s="274"/>
      <c r="E817" s="274"/>
      <c r="F817" s="274"/>
      <c r="G817" s="274"/>
      <c r="H817" s="274"/>
      <c r="J817" s="274"/>
      <c r="K817" s="274"/>
      <c r="L817" s="274"/>
      <c r="M817" s="274"/>
      <c r="N817" s="274"/>
      <c r="O817" s="274"/>
      <c r="P817" s="369"/>
      <c r="Q817" s="369"/>
    </row>
    <row r="818" spans="1:17">
      <c r="A818" s="274"/>
      <c r="B818" s="274"/>
      <c r="C818" s="274"/>
      <c r="D818" s="274"/>
      <c r="E818" s="274"/>
      <c r="F818" s="274"/>
      <c r="G818" s="274"/>
      <c r="H818" s="274"/>
      <c r="J818" s="274"/>
      <c r="K818" s="274"/>
      <c r="L818" s="274"/>
      <c r="M818" s="274"/>
      <c r="N818" s="274"/>
      <c r="O818" s="274"/>
      <c r="P818" s="369"/>
      <c r="Q818" s="369"/>
    </row>
    <row r="819" spans="1:17">
      <c r="A819" s="274"/>
      <c r="B819" s="274"/>
      <c r="C819" s="274"/>
      <c r="D819" s="274"/>
      <c r="E819" s="274"/>
      <c r="F819" s="274"/>
      <c r="G819" s="274"/>
      <c r="H819" s="274"/>
      <c r="J819" s="274"/>
      <c r="K819" s="274"/>
      <c r="L819" s="274"/>
      <c r="M819" s="274"/>
      <c r="N819" s="274"/>
      <c r="O819" s="274"/>
      <c r="P819" s="369"/>
      <c r="Q819" s="369"/>
    </row>
    <row r="820" spans="1:17">
      <c r="A820" s="274"/>
      <c r="B820" s="274"/>
      <c r="C820" s="274"/>
      <c r="D820" s="274"/>
      <c r="E820" s="274"/>
      <c r="F820" s="274"/>
      <c r="G820" s="274"/>
      <c r="H820" s="274"/>
      <c r="J820" s="274"/>
      <c r="K820" s="274"/>
      <c r="L820" s="274"/>
      <c r="M820" s="274"/>
      <c r="N820" s="274"/>
      <c r="O820" s="274"/>
      <c r="P820" s="369"/>
      <c r="Q820" s="369"/>
    </row>
    <row r="821" spans="1:17">
      <c r="A821" s="274"/>
      <c r="B821" s="274"/>
      <c r="C821" s="274"/>
      <c r="D821" s="274"/>
      <c r="E821" s="274"/>
      <c r="F821" s="274"/>
      <c r="G821" s="274"/>
      <c r="H821" s="274"/>
      <c r="J821" s="274"/>
      <c r="K821" s="274"/>
      <c r="L821" s="274"/>
      <c r="M821" s="274"/>
      <c r="N821" s="274"/>
      <c r="O821" s="274"/>
      <c r="P821" s="369"/>
      <c r="Q821" s="369"/>
    </row>
    <row r="822" spans="1:17">
      <c r="A822" s="274"/>
      <c r="B822" s="274"/>
      <c r="C822" s="274"/>
      <c r="D822" s="274"/>
      <c r="E822" s="274"/>
      <c r="F822" s="274"/>
      <c r="G822" s="274"/>
      <c r="H822" s="274"/>
      <c r="J822" s="274"/>
      <c r="K822" s="274"/>
      <c r="L822" s="274"/>
      <c r="M822" s="274"/>
      <c r="N822" s="274"/>
      <c r="O822" s="274"/>
      <c r="P822" s="369"/>
      <c r="Q822" s="369"/>
    </row>
    <row r="823" spans="1:17">
      <c r="A823" s="274"/>
      <c r="B823" s="274"/>
      <c r="C823" s="274"/>
      <c r="D823" s="274"/>
      <c r="E823" s="274"/>
      <c r="F823" s="274"/>
      <c r="G823" s="274"/>
      <c r="H823" s="274"/>
      <c r="J823" s="274"/>
      <c r="K823" s="274"/>
      <c r="L823" s="274"/>
      <c r="M823" s="274"/>
      <c r="N823" s="274"/>
      <c r="O823" s="274"/>
      <c r="P823" s="369"/>
      <c r="Q823" s="369"/>
    </row>
    <row r="824" spans="1:17">
      <c r="A824" s="274"/>
      <c r="B824" s="274"/>
      <c r="C824" s="274"/>
      <c r="D824" s="274"/>
      <c r="E824" s="274"/>
      <c r="F824" s="274"/>
      <c r="G824" s="274"/>
      <c r="H824" s="274"/>
      <c r="J824" s="274"/>
      <c r="K824" s="274"/>
      <c r="L824" s="274"/>
      <c r="M824" s="274"/>
      <c r="N824" s="274"/>
      <c r="O824" s="274"/>
      <c r="P824" s="369"/>
      <c r="Q824" s="369"/>
    </row>
    <row r="825" spans="1:17">
      <c r="A825" s="274"/>
      <c r="B825" s="274"/>
      <c r="C825" s="274"/>
      <c r="D825" s="274"/>
      <c r="E825" s="274"/>
      <c r="F825" s="274"/>
      <c r="G825" s="274"/>
      <c r="H825" s="274"/>
      <c r="J825" s="274"/>
      <c r="K825" s="274"/>
      <c r="L825" s="274"/>
      <c r="M825" s="274"/>
      <c r="N825" s="274"/>
      <c r="O825" s="274"/>
      <c r="P825" s="369"/>
      <c r="Q825" s="369"/>
    </row>
    <row r="826" spans="1:17">
      <c r="A826" s="274"/>
      <c r="B826" s="274"/>
      <c r="C826" s="274"/>
      <c r="D826" s="274"/>
      <c r="E826" s="274"/>
      <c r="F826" s="274"/>
      <c r="G826" s="274"/>
      <c r="H826" s="274"/>
      <c r="J826" s="274"/>
      <c r="K826" s="274"/>
      <c r="L826" s="274"/>
      <c r="M826" s="274"/>
      <c r="N826" s="274"/>
      <c r="O826" s="274"/>
      <c r="P826" s="369"/>
      <c r="Q826" s="369"/>
    </row>
    <row r="827" spans="1:17">
      <c r="A827" s="274"/>
      <c r="B827" s="274"/>
      <c r="C827" s="274"/>
      <c r="D827" s="274"/>
      <c r="E827" s="274"/>
      <c r="F827" s="274"/>
      <c r="G827" s="274"/>
      <c r="H827" s="274"/>
      <c r="J827" s="274"/>
      <c r="K827" s="274"/>
      <c r="L827" s="274"/>
      <c r="M827" s="274"/>
      <c r="N827" s="274"/>
      <c r="O827" s="274"/>
      <c r="P827" s="369"/>
      <c r="Q827" s="369"/>
    </row>
    <row r="828" spans="1:17">
      <c r="A828" s="274"/>
      <c r="B828" s="274"/>
      <c r="C828" s="274"/>
      <c r="D828" s="274"/>
      <c r="E828" s="274"/>
      <c r="F828" s="274"/>
      <c r="G828" s="274"/>
      <c r="H828" s="274"/>
      <c r="J828" s="274"/>
      <c r="K828" s="274"/>
      <c r="L828" s="274"/>
      <c r="M828" s="274"/>
      <c r="N828" s="274"/>
      <c r="O828" s="274"/>
      <c r="P828" s="369"/>
      <c r="Q828" s="369"/>
    </row>
    <row r="829" spans="1:17">
      <c r="A829" s="274"/>
      <c r="B829" s="274"/>
      <c r="C829" s="274"/>
      <c r="D829" s="274"/>
      <c r="E829" s="274"/>
      <c r="F829" s="274"/>
      <c r="G829" s="274"/>
      <c r="H829" s="274"/>
      <c r="J829" s="274"/>
      <c r="K829" s="274"/>
      <c r="L829" s="274"/>
      <c r="M829" s="274"/>
      <c r="N829" s="274"/>
      <c r="O829" s="274"/>
      <c r="P829" s="369"/>
      <c r="Q829" s="369"/>
    </row>
    <row r="830" spans="1:17">
      <c r="A830" s="274"/>
      <c r="B830" s="274"/>
      <c r="C830" s="274"/>
      <c r="D830" s="274"/>
      <c r="E830" s="274"/>
      <c r="F830" s="274"/>
      <c r="G830" s="274"/>
      <c r="H830" s="274"/>
      <c r="J830" s="274"/>
      <c r="K830" s="274"/>
      <c r="L830" s="274"/>
      <c r="M830" s="274"/>
      <c r="N830" s="274"/>
      <c r="O830" s="274"/>
      <c r="P830" s="369"/>
      <c r="Q830" s="369"/>
    </row>
    <row r="831" spans="1:17">
      <c r="A831" s="274"/>
      <c r="B831" s="274"/>
      <c r="C831" s="274"/>
      <c r="D831" s="274"/>
      <c r="E831" s="274"/>
      <c r="F831" s="274"/>
      <c r="G831" s="274"/>
      <c r="H831" s="274"/>
      <c r="J831" s="274"/>
      <c r="K831" s="274"/>
      <c r="L831" s="274"/>
      <c r="M831" s="274"/>
      <c r="N831" s="274"/>
      <c r="O831" s="274"/>
      <c r="P831" s="369"/>
      <c r="Q831" s="369"/>
    </row>
    <row r="832" spans="1:17">
      <c r="A832" s="274"/>
      <c r="B832" s="274"/>
      <c r="C832" s="274"/>
      <c r="D832" s="274"/>
      <c r="E832" s="274"/>
      <c r="F832" s="274"/>
      <c r="G832" s="274"/>
      <c r="H832" s="274"/>
      <c r="J832" s="274"/>
      <c r="K832" s="274"/>
      <c r="L832" s="274"/>
      <c r="M832" s="274"/>
      <c r="N832" s="274"/>
      <c r="O832" s="274"/>
      <c r="P832" s="369"/>
      <c r="Q832" s="369"/>
    </row>
    <row r="833" spans="1:17">
      <c r="A833" s="274"/>
      <c r="B833" s="274"/>
      <c r="C833" s="274"/>
      <c r="D833" s="274"/>
      <c r="E833" s="274"/>
      <c r="F833" s="274"/>
      <c r="G833" s="274"/>
      <c r="H833" s="274"/>
      <c r="J833" s="274"/>
      <c r="K833" s="274"/>
      <c r="L833" s="274"/>
      <c r="M833" s="274"/>
      <c r="N833" s="274"/>
      <c r="O833" s="274"/>
      <c r="P833" s="369"/>
      <c r="Q833" s="369"/>
    </row>
    <row r="834" spans="1:17">
      <c r="A834" s="274"/>
      <c r="B834" s="274"/>
      <c r="C834" s="274"/>
      <c r="D834" s="274"/>
      <c r="E834" s="274"/>
      <c r="F834" s="274"/>
      <c r="G834" s="274"/>
      <c r="H834" s="274"/>
      <c r="J834" s="274"/>
      <c r="K834" s="274"/>
      <c r="L834" s="274"/>
      <c r="M834" s="274"/>
      <c r="N834" s="274"/>
      <c r="O834" s="274"/>
      <c r="P834" s="369"/>
      <c r="Q834" s="369"/>
    </row>
    <row r="835" spans="1:17">
      <c r="A835" s="274"/>
      <c r="B835" s="274"/>
      <c r="C835" s="274"/>
      <c r="D835" s="274"/>
      <c r="E835" s="274"/>
      <c r="F835" s="274"/>
      <c r="G835" s="274"/>
      <c r="H835" s="274"/>
      <c r="J835" s="274"/>
      <c r="K835" s="274"/>
      <c r="L835" s="274"/>
      <c r="M835" s="274"/>
      <c r="N835" s="274"/>
      <c r="O835" s="274"/>
      <c r="P835" s="369"/>
      <c r="Q835" s="369"/>
    </row>
    <row r="836" spans="1:17">
      <c r="A836" s="274"/>
      <c r="B836" s="274"/>
      <c r="C836" s="274"/>
      <c r="D836" s="274"/>
      <c r="E836" s="274"/>
      <c r="F836" s="274"/>
      <c r="G836" s="274"/>
      <c r="H836" s="274"/>
      <c r="J836" s="274"/>
      <c r="K836" s="274"/>
      <c r="L836" s="274"/>
      <c r="M836" s="274"/>
      <c r="N836" s="274"/>
      <c r="O836" s="274"/>
      <c r="P836" s="369"/>
      <c r="Q836" s="369"/>
    </row>
    <row r="837" spans="1:17">
      <c r="A837" s="274"/>
      <c r="B837" s="274"/>
      <c r="C837" s="274"/>
      <c r="D837" s="274"/>
      <c r="E837" s="274"/>
      <c r="F837" s="274"/>
      <c r="G837" s="274"/>
      <c r="H837" s="274"/>
      <c r="J837" s="274"/>
      <c r="K837" s="274"/>
      <c r="L837" s="274"/>
      <c r="M837" s="274"/>
      <c r="N837" s="274"/>
      <c r="O837" s="274"/>
      <c r="P837" s="369"/>
      <c r="Q837" s="369"/>
    </row>
    <row r="838" spans="1:17">
      <c r="A838" s="274"/>
      <c r="B838" s="274"/>
      <c r="C838" s="274"/>
      <c r="D838" s="274"/>
      <c r="E838" s="274"/>
      <c r="F838" s="274"/>
      <c r="G838" s="274"/>
      <c r="H838" s="274"/>
      <c r="J838" s="274"/>
      <c r="K838" s="274"/>
      <c r="L838" s="274"/>
      <c r="M838" s="274"/>
      <c r="N838" s="274"/>
      <c r="O838" s="274"/>
      <c r="P838" s="369"/>
      <c r="Q838" s="369"/>
    </row>
    <row r="839" spans="1:17">
      <c r="A839" s="274"/>
      <c r="B839" s="274"/>
      <c r="C839" s="274"/>
      <c r="D839" s="274"/>
      <c r="E839" s="274"/>
      <c r="F839" s="274"/>
      <c r="G839" s="274"/>
      <c r="H839" s="274"/>
      <c r="J839" s="274"/>
      <c r="K839" s="274"/>
      <c r="L839" s="274"/>
      <c r="M839" s="274"/>
      <c r="N839" s="274"/>
      <c r="O839" s="274"/>
      <c r="P839" s="369"/>
      <c r="Q839" s="369"/>
    </row>
    <row r="840" spans="1:17">
      <c r="A840" s="274"/>
      <c r="B840" s="274"/>
      <c r="C840" s="274"/>
      <c r="D840" s="274"/>
      <c r="E840" s="274"/>
      <c r="F840" s="274"/>
      <c r="G840" s="274"/>
      <c r="H840" s="274"/>
      <c r="J840" s="274"/>
      <c r="K840" s="274"/>
      <c r="L840" s="274"/>
      <c r="M840" s="274"/>
      <c r="N840" s="274"/>
      <c r="O840" s="274"/>
      <c r="P840" s="369"/>
      <c r="Q840" s="369"/>
    </row>
    <row r="841" spans="1:17">
      <c r="A841" s="274"/>
      <c r="B841" s="274"/>
      <c r="C841" s="274"/>
      <c r="D841" s="274"/>
      <c r="E841" s="274"/>
      <c r="F841" s="274"/>
      <c r="G841" s="274"/>
      <c r="H841" s="274"/>
      <c r="J841" s="274"/>
      <c r="K841" s="274"/>
      <c r="L841" s="274"/>
      <c r="M841" s="274"/>
      <c r="N841" s="274"/>
      <c r="O841" s="274"/>
      <c r="P841" s="369"/>
      <c r="Q841" s="369"/>
    </row>
    <row r="842" spans="1:17">
      <c r="L842" s="274"/>
      <c r="M842" s="274"/>
      <c r="N842" s="274"/>
      <c r="O842" s="274"/>
      <c r="P842" s="369"/>
      <c r="Q842" s="369"/>
    </row>
    <row r="843" spans="1:17">
      <c r="L843" s="274"/>
      <c r="M843" s="274"/>
      <c r="N843" s="274"/>
      <c r="O843" s="274"/>
      <c r="P843" s="369"/>
      <c r="Q843" s="369"/>
    </row>
    <row r="844" spans="1:17">
      <c r="L844" s="274"/>
      <c r="M844" s="274"/>
      <c r="N844" s="274"/>
      <c r="O844" s="274"/>
      <c r="P844" s="369"/>
      <c r="Q844" s="369"/>
    </row>
    <row r="845" spans="1:17">
      <c r="L845" s="274"/>
      <c r="M845" s="274"/>
      <c r="N845" s="274"/>
      <c r="O845" s="274"/>
      <c r="P845" s="369"/>
      <c r="Q845" s="369"/>
    </row>
    <row r="846" spans="1:17">
      <c r="L846" s="274"/>
      <c r="M846" s="274"/>
      <c r="N846" s="274"/>
      <c r="O846" s="274"/>
      <c r="P846" s="369"/>
      <c r="Q846" s="369"/>
    </row>
    <row r="847" spans="1:17">
      <c r="L847" s="274"/>
      <c r="M847" s="274"/>
      <c r="N847" s="274"/>
      <c r="O847" s="274"/>
      <c r="P847" s="369"/>
      <c r="Q847" s="369"/>
    </row>
    <row r="848" spans="1:17">
      <c r="L848" s="274"/>
      <c r="M848" s="274"/>
      <c r="N848" s="274"/>
      <c r="O848" s="274"/>
      <c r="P848" s="369"/>
      <c r="Q848" s="369"/>
    </row>
    <row r="849" spans="1:17">
      <c r="L849" s="274"/>
      <c r="M849" s="274"/>
      <c r="N849" s="274"/>
      <c r="O849" s="274"/>
      <c r="P849" s="369"/>
      <c r="Q849" s="369"/>
    </row>
    <row r="850" spans="1:17">
      <c r="L850" s="274"/>
      <c r="M850" s="274"/>
      <c r="N850" s="274"/>
      <c r="O850" s="274"/>
      <c r="P850" s="369"/>
      <c r="Q850" s="369"/>
    </row>
    <row r="851" spans="1:17">
      <c r="L851" s="274"/>
      <c r="M851" s="274"/>
      <c r="N851" s="274"/>
      <c r="O851" s="274"/>
      <c r="P851" s="369"/>
      <c r="Q851" s="369"/>
    </row>
    <row r="852" spans="1:17">
      <c r="L852" s="274"/>
      <c r="M852" s="274"/>
      <c r="N852" s="274"/>
      <c r="O852" s="274"/>
      <c r="P852" s="369"/>
      <c r="Q852" s="369"/>
    </row>
    <row r="853" spans="1:17">
      <c r="A853" s="274"/>
      <c r="B853" s="274"/>
      <c r="C853" s="274"/>
      <c r="D853" s="274"/>
      <c r="E853" s="274"/>
      <c r="F853" s="274"/>
      <c r="G853" s="274"/>
      <c r="H853" s="274"/>
      <c r="J853" s="274"/>
      <c r="K853" s="274"/>
      <c r="L853" s="274"/>
      <c r="M853" s="274"/>
      <c r="N853" s="274"/>
      <c r="O853" s="274"/>
      <c r="P853" s="369"/>
      <c r="Q853" s="369"/>
    </row>
    <row r="854" spans="1:17">
      <c r="A854" s="274"/>
      <c r="B854" s="274"/>
      <c r="C854" s="274"/>
      <c r="D854" s="274"/>
      <c r="E854" s="274"/>
      <c r="F854" s="274"/>
      <c r="G854" s="274"/>
      <c r="H854" s="274"/>
      <c r="J854" s="274"/>
      <c r="K854" s="274"/>
      <c r="L854" s="274"/>
      <c r="M854" s="274"/>
      <c r="N854" s="274"/>
      <c r="O854" s="274"/>
      <c r="P854" s="369"/>
      <c r="Q854" s="369"/>
    </row>
    <row r="855" spans="1:17">
      <c r="A855" s="274"/>
      <c r="B855" s="274"/>
      <c r="C855" s="274"/>
      <c r="D855" s="274"/>
      <c r="E855" s="274"/>
      <c r="F855" s="274"/>
      <c r="G855" s="274"/>
      <c r="H855" s="274"/>
      <c r="J855" s="274"/>
      <c r="K855" s="274"/>
      <c r="L855" s="274"/>
      <c r="M855" s="274"/>
      <c r="N855" s="274"/>
      <c r="O855" s="274"/>
      <c r="P855" s="369"/>
      <c r="Q855" s="369"/>
    </row>
    <row r="856" spans="1:17">
      <c r="A856" s="274"/>
      <c r="B856" s="274"/>
      <c r="C856" s="274"/>
      <c r="D856" s="274"/>
      <c r="E856" s="274"/>
      <c r="F856" s="274"/>
      <c r="G856" s="274"/>
      <c r="H856" s="274"/>
      <c r="J856" s="274"/>
      <c r="K856" s="274"/>
      <c r="L856" s="274"/>
      <c r="M856" s="274"/>
      <c r="N856" s="274"/>
      <c r="O856" s="274"/>
      <c r="P856" s="369"/>
      <c r="Q856" s="369"/>
    </row>
    <row r="857" spans="1:17">
      <c r="A857" s="274"/>
      <c r="B857" s="274"/>
      <c r="C857" s="274"/>
      <c r="D857" s="274"/>
      <c r="E857" s="274"/>
      <c r="F857" s="274"/>
      <c r="G857" s="274"/>
      <c r="H857" s="274"/>
      <c r="J857" s="274"/>
      <c r="K857" s="274"/>
      <c r="L857" s="274"/>
      <c r="M857" s="274"/>
      <c r="N857" s="274"/>
      <c r="O857" s="274"/>
      <c r="P857" s="369"/>
      <c r="Q857" s="369"/>
    </row>
    <row r="858" spans="1:17">
      <c r="A858" s="274"/>
      <c r="B858" s="274"/>
      <c r="C858" s="274"/>
      <c r="D858" s="274"/>
      <c r="E858" s="274"/>
      <c r="F858" s="274"/>
      <c r="G858" s="274"/>
      <c r="H858" s="274"/>
      <c r="J858" s="274"/>
      <c r="K858" s="274"/>
      <c r="L858" s="274"/>
      <c r="M858" s="274"/>
      <c r="N858" s="274"/>
      <c r="O858" s="274"/>
      <c r="P858" s="369"/>
      <c r="Q858" s="369"/>
    </row>
    <row r="859" spans="1:17">
      <c r="A859" s="274"/>
      <c r="B859" s="274"/>
      <c r="C859" s="274"/>
      <c r="D859" s="274"/>
      <c r="E859" s="274"/>
      <c r="F859" s="274"/>
      <c r="G859" s="274"/>
      <c r="H859" s="274"/>
      <c r="J859" s="274"/>
      <c r="K859" s="274"/>
      <c r="L859" s="274"/>
      <c r="M859" s="274"/>
      <c r="N859" s="274"/>
      <c r="O859" s="274"/>
      <c r="P859" s="369"/>
      <c r="Q859" s="369"/>
    </row>
    <row r="860" spans="1:17">
      <c r="A860" s="274"/>
      <c r="B860" s="274"/>
      <c r="C860" s="274"/>
      <c r="D860" s="274"/>
      <c r="E860" s="274"/>
      <c r="F860" s="274"/>
      <c r="G860" s="274"/>
      <c r="H860" s="274"/>
      <c r="J860" s="274"/>
      <c r="K860" s="274"/>
      <c r="L860" s="274"/>
      <c r="M860" s="274"/>
      <c r="N860" s="274"/>
      <c r="O860" s="274"/>
      <c r="P860" s="369"/>
      <c r="Q860" s="369"/>
    </row>
    <row r="861" spans="1:17">
      <c r="A861" s="274"/>
      <c r="B861" s="274"/>
      <c r="C861" s="274"/>
      <c r="D861" s="274"/>
      <c r="E861" s="274"/>
      <c r="F861" s="274"/>
      <c r="G861" s="274"/>
      <c r="H861" s="274"/>
      <c r="J861" s="274"/>
      <c r="K861" s="274"/>
      <c r="L861" s="274"/>
      <c r="M861" s="274"/>
      <c r="N861" s="274"/>
      <c r="O861" s="274"/>
      <c r="P861" s="369"/>
      <c r="Q861" s="369"/>
    </row>
    <row r="862" spans="1:17">
      <c r="A862" s="274"/>
      <c r="B862" s="274"/>
      <c r="C862" s="274"/>
      <c r="D862" s="274"/>
      <c r="E862" s="274"/>
      <c r="F862" s="274"/>
      <c r="G862" s="274"/>
      <c r="H862" s="274"/>
      <c r="J862" s="274"/>
      <c r="K862" s="274"/>
      <c r="L862" s="274"/>
      <c r="M862" s="274"/>
      <c r="N862" s="274"/>
      <c r="O862" s="274"/>
      <c r="P862" s="369"/>
      <c r="Q862" s="369"/>
    </row>
    <row r="863" spans="1:17">
      <c r="A863" s="274"/>
      <c r="B863" s="274"/>
      <c r="C863" s="274"/>
      <c r="D863" s="274"/>
      <c r="E863" s="274"/>
      <c r="F863" s="274"/>
      <c r="G863" s="274"/>
      <c r="H863" s="274"/>
      <c r="J863" s="274"/>
      <c r="K863" s="274"/>
      <c r="L863" s="274"/>
      <c r="M863" s="274"/>
      <c r="N863" s="274"/>
      <c r="O863" s="274"/>
      <c r="P863" s="369"/>
      <c r="Q863" s="369"/>
    </row>
    <row r="864" spans="1:17">
      <c r="A864" s="274"/>
      <c r="B864" s="274"/>
      <c r="C864" s="274"/>
      <c r="D864" s="274"/>
      <c r="E864" s="274"/>
      <c r="F864" s="274"/>
      <c r="G864" s="274"/>
      <c r="H864" s="274"/>
      <c r="J864" s="274"/>
      <c r="K864" s="274"/>
      <c r="L864" s="274"/>
      <c r="M864" s="274"/>
      <c r="N864" s="274"/>
      <c r="O864" s="274"/>
      <c r="P864" s="369"/>
      <c r="Q864" s="369"/>
    </row>
    <row r="865" spans="1:17">
      <c r="A865" s="274"/>
      <c r="B865" s="274"/>
      <c r="C865" s="274"/>
      <c r="D865" s="274"/>
      <c r="E865" s="274"/>
      <c r="F865" s="274"/>
      <c r="G865" s="274"/>
      <c r="H865" s="274"/>
      <c r="J865" s="274"/>
      <c r="K865" s="274"/>
      <c r="L865" s="274"/>
      <c r="M865" s="274"/>
      <c r="N865" s="274"/>
      <c r="O865" s="274"/>
      <c r="P865" s="369"/>
      <c r="Q865" s="369"/>
    </row>
    <row r="866" spans="1:17">
      <c r="A866" s="274"/>
      <c r="B866" s="274"/>
      <c r="C866" s="274"/>
      <c r="D866" s="274"/>
      <c r="E866" s="274"/>
      <c r="F866" s="274"/>
      <c r="G866" s="274"/>
      <c r="H866" s="274"/>
      <c r="J866" s="274"/>
      <c r="K866" s="274"/>
      <c r="L866" s="274"/>
      <c r="M866" s="274"/>
      <c r="N866" s="274"/>
      <c r="O866" s="274"/>
      <c r="P866" s="369"/>
      <c r="Q866" s="369"/>
    </row>
    <row r="867" spans="1:17">
      <c r="A867" s="274"/>
      <c r="B867" s="274"/>
      <c r="C867" s="274"/>
      <c r="D867" s="274"/>
      <c r="E867" s="274"/>
      <c r="F867" s="274"/>
      <c r="G867" s="274"/>
      <c r="H867" s="274"/>
      <c r="J867" s="274"/>
      <c r="K867" s="274"/>
      <c r="L867" s="274"/>
      <c r="M867" s="274"/>
      <c r="N867" s="274"/>
      <c r="O867" s="274"/>
      <c r="P867" s="369"/>
      <c r="Q867" s="369"/>
    </row>
    <row r="868" spans="1:17">
      <c r="A868" s="274"/>
      <c r="B868" s="274"/>
      <c r="C868" s="274"/>
      <c r="D868" s="274"/>
      <c r="E868" s="274"/>
      <c r="F868" s="274"/>
      <c r="G868" s="274"/>
      <c r="H868" s="274"/>
      <c r="J868" s="274"/>
      <c r="K868" s="274"/>
      <c r="L868" s="274"/>
      <c r="M868" s="274"/>
      <c r="N868" s="274"/>
      <c r="O868" s="274"/>
      <c r="P868" s="369"/>
      <c r="Q868" s="369"/>
    </row>
    <row r="869" spans="1:17">
      <c r="A869" s="274"/>
      <c r="B869" s="274"/>
      <c r="C869" s="274"/>
      <c r="D869" s="274"/>
      <c r="E869" s="274"/>
      <c r="F869" s="274"/>
      <c r="G869" s="274"/>
      <c r="H869" s="274"/>
      <c r="J869" s="274"/>
      <c r="K869" s="274"/>
      <c r="L869" s="274"/>
      <c r="M869" s="274"/>
      <c r="N869" s="274"/>
      <c r="O869" s="274"/>
      <c r="P869" s="369"/>
      <c r="Q869" s="369"/>
    </row>
    <row r="870" spans="1:17">
      <c r="A870" s="274"/>
      <c r="B870" s="274"/>
      <c r="C870" s="274"/>
      <c r="D870" s="274"/>
      <c r="E870" s="274"/>
      <c r="F870" s="274"/>
      <c r="G870" s="274"/>
      <c r="H870" s="274"/>
      <c r="J870" s="274"/>
      <c r="K870" s="274"/>
      <c r="L870" s="274"/>
      <c r="M870" s="274"/>
      <c r="N870" s="274"/>
      <c r="O870" s="274"/>
      <c r="P870" s="369"/>
      <c r="Q870" s="369"/>
    </row>
    <row r="871" spans="1:17">
      <c r="A871" s="274"/>
      <c r="B871" s="274"/>
      <c r="C871" s="274"/>
      <c r="D871" s="274"/>
      <c r="E871" s="274"/>
      <c r="F871" s="274"/>
      <c r="G871" s="274"/>
      <c r="H871" s="274"/>
      <c r="J871" s="274"/>
      <c r="K871" s="274"/>
      <c r="L871" s="274"/>
      <c r="M871" s="274"/>
      <c r="N871" s="274"/>
      <c r="O871" s="274"/>
      <c r="P871" s="369"/>
      <c r="Q871" s="369"/>
    </row>
    <row r="872" spans="1:17">
      <c r="A872" s="274"/>
      <c r="B872" s="274"/>
      <c r="C872" s="274"/>
      <c r="D872" s="274"/>
      <c r="E872" s="274"/>
      <c r="F872" s="274"/>
      <c r="G872" s="274"/>
      <c r="H872" s="274"/>
      <c r="J872" s="274"/>
      <c r="K872" s="274"/>
      <c r="L872" s="274"/>
      <c r="M872" s="274"/>
      <c r="N872" s="274"/>
      <c r="O872" s="274"/>
      <c r="P872" s="369"/>
      <c r="Q872" s="369"/>
    </row>
    <row r="873" spans="1:17">
      <c r="A873" s="274"/>
      <c r="B873" s="274"/>
      <c r="C873" s="274"/>
      <c r="D873" s="274"/>
      <c r="E873" s="274"/>
      <c r="F873" s="274"/>
      <c r="G873" s="274"/>
      <c r="H873" s="274"/>
      <c r="J873" s="274"/>
      <c r="K873" s="274"/>
      <c r="L873" s="274"/>
      <c r="M873" s="274"/>
      <c r="N873" s="274"/>
      <c r="O873" s="274"/>
      <c r="P873" s="369"/>
      <c r="Q873" s="369"/>
    </row>
    <row r="874" spans="1:17">
      <c r="A874" s="274"/>
      <c r="B874" s="274"/>
      <c r="C874" s="274"/>
      <c r="D874" s="274"/>
      <c r="E874" s="274"/>
      <c r="F874" s="274"/>
      <c r="G874" s="274"/>
      <c r="H874" s="274"/>
      <c r="J874" s="274"/>
      <c r="K874" s="274"/>
      <c r="L874" s="274"/>
      <c r="M874" s="274"/>
      <c r="N874" s="274"/>
      <c r="O874" s="274"/>
      <c r="P874" s="369"/>
      <c r="Q874" s="369"/>
    </row>
    <row r="875" spans="1:17">
      <c r="A875" s="274"/>
      <c r="B875" s="274"/>
      <c r="C875" s="274"/>
      <c r="D875" s="274"/>
      <c r="E875" s="274"/>
      <c r="F875" s="274"/>
      <c r="G875" s="274"/>
      <c r="H875" s="274"/>
      <c r="J875" s="274"/>
      <c r="K875" s="274"/>
      <c r="L875" s="274"/>
      <c r="M875" s="274"/>
      <c r="N875" s="274"/>
      <c r="O875" s="274"/>
      <c r="P875" s="369"/>
      <c r="Q875" s="369"/>
    </row>
    <row r="876" spans="1:17">
      <c r="A876" s="274"/>
      <c r="B876" s="274"/>
      <c r="C876" s="274"/>
      <c r="D876" s="274"/>
      <c r="E876" s="274"/>
      <c r="F876" s="274"/>
      <c r="G876" s="274"/>
      <c r="H876" s="274"/>
      <c r="J876" s="274"/>
      <c r="K876" s="274"/>
      <c r="L876" s="274"/>
      <c r="M876" s="274"/>
      <c r="N876" s="274"/>
      <c r="O876" s="274"/>
      <c r="P876" s="369"/>
      <c r="Q876" s="369"/>
    </row>
    <row r="877" spans="1:17">
      <c r="A877" s="274"/>
      <c r="B877" s="274"/>
      <c r="C877" s="274"/>
      <c r="D877" s="274"/>
      <c r="E877" s="274"/>
      <c r="F877" s="274"/>
      <c r="G877" s="274"/>
      <c r="H877" s="274"/>
      <c r="J877" s="274"/>
      <c r="K877" s="274"/>
      <c r="L877" s="274"/>
      <c r="M877" s="274"/>
      <c r="N877" s="274"/>
      <c r="O877" s="274"/>
      <c r="P877" s="369"/>
      <c r="Q877" s="369"/>
    </row>
    <row r="878" spans="1:17">
      <c r="A878" s="274"/>
      <c r="B878" s="274"/>
      <c r="C878" s="274"/>
      <c r="D878" s="274"/>
      <c r="E878" s="274"/>
      <c r="F878" s="274"/>
      <c r="G878" s="274"/>
      <c r="H878" s="274"/>
      <c r="J878" s="274"/>
      <c r="K878" s="274"/>
      <c r="L878" s="274"/>
      <c r="M878" s="274"/>
      <c r="N878" s="274"/>
      <c r="O878" s="274"/>
      <c r="P878" s="369"/>
      <c r="Q878" s="369"/>
    </row>
    <row r="879" spans="1:17">
      <c r="A879" s="274"/>
      <c r="B879" s="274"/>
      <c r="C879" s="274"/>
      <c r="D879" s="274"/>
      <c r="E879" s="274"/>
      <c r="F879" s="274"/>
      <c r="G879" s="274"/>
      <c r="H879" s="274"/>
      <c r="J879" s="274"/>
      <c r="K879" s="274"/>
      <c r="L879" s="274"/>
      <c r="M879" s="274"/>
      <c r="N879" s="274"/>
      <c r="O879" s="274"/>
      <c r="P879" s="369"/>
      <c r="Q879" s="369"/>
    </row>
    <row r="880" spans="1:17">
      <c r="A880" s="274"/>
      <c r="B880" s="274"/>
      <c r="C880" s="274"/>
      <c r="D880" s="274"/>
      <c r="E880" s="274"/>
      <c r="F880" s="274"/>
      <c r="G880" s="274"/>
      <c r="H880" s="274"/>
      <c r="J880" s="274"/>
      <c r="K880" s="274"/>
      <c r="L880" s="274"/>
      <c r="M880" s="274"/>
      <c r="N880" s="274"/>
      <c r="O880" s="274"/>
      <c r="P880" s="369"/>
      <c r="Q880" s="369"/>
    </row>
    <row r="881" spans="1:17">
      <c r="A881" s="274"/>
      <c r="B881" s="274"/>
      <c r="C881" s="274"/>
      <c r="D881" s="274"/>
      <c r="E881" s="274"/>
      <c r="F881" s="274"/>
      <c r="G881" s="274"/>
      <c r="H881" s="274"/>
      <c r="J881" s="274"/>
      <c r="K881" s="274"/>
      <c r="L881" s="274"/>
      <c r="M881" s="274"/>
      <c r="N881" s="274"/>
      <c r="O881" s="274"/>
      <c r="P881" s="369"/>
      <c r="Q881" s="369"/>
    </row>
    <row r="882" spans="1:17">
      <c r="A882" s="274"/>
      <c r="B882" s="274"/>
      <c r="C882" s="274"/>
      <c r="D882" s="274"/>
      <c r="E882" s="274"/>
      <c r="F882" s="274"/>
      <c r="G882" s="274"/>
      <c r="H882" s="274"/>
      <c r="J882" s="274"/>
      <c r="K882" s="274"/>
      <c r="L882" s="274"/>
      <c r="M882" s="274"/>
      <c r="N882" s="274"/>
      <c r="O882" s="274"/>
      <c r="P882" s="369"/>
      <c r="Q882" s="369"/>
    </row>
    <row r="883" spans="1:17">
      <c r="A883" s="274"/>
      <c r="B883" s="274"/>
      <c r="C883" s="274"/>
      <c r="D883" s="274"/>
      <c r="E883" s="274"/>
      <c r="F883" s="274"/>
      <c r="G883" s="274"/>
      <c r="H883" s="274"/>
      <c r="J883" s="274"/>
      <c r="K883" s="274"/>
      <c r="L883" s="274"/>
      <c r="M883" s="274"/>
      <c r="N883" s="274"/>
      <c r="O883" s="274"/>
      <c r="P883" s="369"/>
      <c r="Q883" s="369"/>
    </row>
    <row r="884" spans="1:17">
      <c r="A884" s="274"/>
      <c r="B884" s="274"/>
      <c r="C884" s="274"/>
      <c r="D884" s="274"/>
      <c r="E884" s="274"/>
      <c r="F884" s="274"/>
      <c r="G884" s="274"/>
      <c r="H884" s="274"/>
      <c r="J884" s="274"/>
      <c r="K884" s="274"/>
      <c r="L884" s="274"/>
      <c r="M884" s="274"/>
      <c r="N884" s="274"/>
      <c r="O884" s="274"/>
      <c r="P884" s="369"/>
      <c r="Q884" s="369"/>
    </row>
    <row r="885" spans="1:17">
      <c r="A885" s="274"/>
      <c r="B885" s="274"/>
      <c r="C885" s="274"/>
      <c r="D885" s="274"/>
      <c r="E885" s="274"/>
      <c r="F885" s="274"/>
      <c r="G885" s="274"/>
      <c r="H885" s="274"/>
      <c r="J885" s="274"/>
      <c r="K885" s="274"/>
      <c r="L885" s="274"/>
      <c r="M885" s="274"/>
      <c r="N885" s="274"/>
      <c r="O885" s="274"/>
      <c r="P885" s="369"/>
      <c r="Q885" s="369"/>
    </row>
    <row r="886" spans="1:17">
      <c r="A886" s="274"/>
      <c r="B886" s="274"/>
      <c r="C886" s="274"/>
      <c r="D886" s="274"/>
      <c r="E886" s="274"/>
      <c r="F886" s="274"/>
      <c r="G886" s="274"/>
      <c r="H886" s="274"/>
      <c r="J886" s="274"/>
      <c r="K886" s="274"/>
      <c r="L886" s="274"/>
      <c r="M886" s="274"/>
      <c r="N886" s="274"/>
      <c r="O886" s="274"/>
      <c r="P886" s="369"/>
      <c r="Q886" s="369"/>
    </row>
    <row r="887" spans="1:17">
      <c r="A887" s="274"/>
      <c r="B887" s="274"/>
      <c r="C887" s="274"/>
      <c r="D887" s="274"/>
      <c r="E887" s="274"/>
      <c r="F887" s="274"/>
      <c r="G887" s="274"/>
      <c r="H887" s="274"/>
      <c r="J887" s="274"/>
      <c r="K887" s="274"/>
      <c r="L887" s="274"/>
      <c r="M887" s="274"/>
      <c r="N887" s="274"/>
      <c r="O887" s="274"/>
      <c r="P887" s="369"/>
      <c r="Q887" s="369"/>
    </row>
    <row r="888" spans="1:17">
      <c r="A888" s="274"/>
      <c r="B888" s="274"/>
      <c r="C888" s="274"/>
      <c r="D888" s="274"/>
      <c r="E888" s="274"/>
      <c r="F888" s="274"/>
      <c r="G888" s="274"/>
      <c r="H888" s="274"/>
      <c r="J888" s="274"/>
      <c r="K888" s="274"/>
      <c r="L888" s="274"/>
      <c r="M888" s="274"/>
      <c r="N888" s="274"/>
      <c r="O888" s="274"/>
      <c r="P888" s="369"/>
      <c r="Q888" s="369"/>
    </row>
    <row r="889" spans="1:17">
      <c r="A889" s="274"/>
      <c r="B889" s="274"/>
      <c r="C889" s="274"/>
      <c r="D889" s="274"/>
      <c r="E889" s="274"/>
      <c r="F889" s="274"/>
      <c r="G889" s="274"/>
      <c r="H889" s="274"/>
      <c r="J889" s="274"/>
      <c r="K889" s="274"/>
      <c r="L889" s="274"/>
      <c r="M889" s="274"/>
      <c r="N889" s="274"/>
      <c r="O889" s="274"/>
      <c r="P889" s="369"/>
      <c r="Q889" s="369"/>
    </row>
    <row r="890" spans="1:17">
      <c r="A890" s="274"/>
      <c r="B890" s="274"/>
      <c r="C890" s="274"/>
      <c r="D890" s="274"/>
      <c r="E890" s="274"/>
      <c r="F890" s="274"/>
      <c r="G890" s="274"/>
      <c r="H890" s="274"/>
      <c r="J890" s="274"/>
      <c r="K890" s="274"/>
      <c r="L890" s="274"/>
      <c r="M890" s="274"/>
      <c r="N890" s="274"/>
      <c r="O890" s="274"/>
      <c r="P890" s="369"/>
      <c r="Q890" s="369"/>
    </row>
    <row r="891" spans="1:17">
      <c r="A891" s="274"/>
      <c r="B891" s="274"/>
      <c r="C891" s="274"/>
      <c r="D891" s="274"/>
      <c r="E891" s="274"/>
      <c r="F891" s="274"/>
      <c r="G891" s="274"/>
      <c r="H891" s="274"/>
      <c r="J891" s="274"/>
      <c r="K891" s="274"/>
      <c r="L891" s="274"/>
      <c r="M891" s="274"/>
      <c r="N891" s="274"/>
      <c r="O891" s="274"/>
      <c r="P891" s="369"/>
      <c r="Q891" s="369"/>
    </row>
    <row r="892" spans="1:17">
      <c r="A892" s="274"/>
      <c r="B892" s="274"/>
      <c r="C892" s="274"/>
      <c r="D892" s="274"/>
      <c r="E892" s="274"/>
      <c r="F892" s="274"/>
      <c r="G892" s="274"/>
      <c r="H892" s="274"/>
      <c r="J892" s="274"/>
      <c r="K892" s="274"/>
      <c r="L892" s="274"/>
      <c r="M892" s="274"/>
      <c r="N892" s="274"/>
      <c r="O892" s="274"/>
      <c r="P892" s="369"/>
      <c r="Q892" s="369"/>
    </row>
    <row r="893" spans="1:17">
      <c r="A893" s="274"/>
      <c r="B893" s="274"/>
      <c r="C893" s="274"/>
      <c r="D893" s="274"/>
      <c r="E893" s="274"/>
      <c r="F893" s="274"/>
      <c r="G893" s="274"/>
      <c r="H893" s="274"/>
      <c r="J893" s="274"/>
      <c r="K893" s="274"/>
      <c r="L893" s="274"/>
      <c r="M893" s="274"/>
      <c r="N893" s="274"/>
      <c r="O893" s="274"/>
      <c r="P893" s="369"/>
      <c r="Q893" s="369"/>
    </row>
    <row r="894" spans="1:17">
      <c r="A894" s="274"/>
      <c r="B894" s="274"/>
      <c r="C894" s="274"/>
      <c r="D894" s="274"/>
      <c r="E894" s="274"/>
      <c r="F894" s="274"/>
      <c r="G894" s="274"/>
      <c r="H894" s="274"/>
      <c r="J894" s="274"/>
      <c r="K894" s="274"/>
      <c r="L894" s="274"/>
      <c r="M894" s="274"/>
      <c r="N894" s="274"/>
      <c r="O894" s="274"/>
      <c r="P894" s="369"/>
      <c r="Q894" s="369"/>
    </row>
    <row r="895" spans="1:17">
      <c r="A895" s="274"/>
      <c r="B895" s="274"/>
      <c r="C895" s="274"/>
      <c r="D895" s="274"/>
      <c r="E895" s="274"/>
      <c r="F895" s="274"/>
      <c r="G895" s="274"/>
      <c r="H895" s="274"/>
      <c r="J895" s="274"/>
      <c r="K895" s="274"/>
      <c r="L895" s="274"/>
      <c r="M895" s="274"/>
      <c r="N895" s="274"/>
      <c r="O895" s="274"/>
      <c r="P895" s="369"/>
      <c r="Q895" s="369"/>
    </row>
    <row r="896" spans="1:17">
      <c r="A896" s="274"/>
      <c r="B896" s="274"/>
      <c r="C896" s="274"/>
      <c r="D896" s="274"/>
      <c r="E896" s="274"/>
      <c r="F896" s="274"/>
      <c r="G896" s="274"/>
      <c r="H896" s="274"/>
      <c r="J896" s="274"/>
      <c r="K896" s="274"/>
      <c r="L896" s="274"/>
      <c r="M896" s="274"/>
      <c r="N896" s="274"/>
      <c r="O896" s="274"/>
      <c r="P896" s="369"/>
      <c r="Q896" s="369"/>
    </row>
    <row r="897" spans="1:17">
      <c r="A897" s="274"/>
      <c r="B897" s="274"/>
      <c r="C897" s="274"/>
      <c r="D897" s="274"/>
      <c r="E897" s="274"/>
      <c r="F897" s="274"/>
      <c r="G897" s="274"/>
      <c r="H897" s="274"/>
      <c r="J897" s="274"/>
      <c r="K897" s="274"/>
      <c r="L897" s="274"/>
      <c r="M897" s="274"/>
      <c r="N897" s="274"/>
      <c r="O897" s="274"/>
      <c r="P897" s="369"/>
      <c r="Q897" s="369"/>
    </row>
    <row r="898" spans="1:17">
      <c r="A898" s="274"/>
      <c r="B898" s="274"/>
      <c r="C898" s="274"/>
      <c r="D898" s="274"/>
      <c r="E898" s="274"/>
      <c r="F898" s="274"/>
      <c r="G898" s="274"/>
      <c r="H898" s="274"/>
      <c r="J898" s="274"/>
      <c r="K898" s="274"/>
      <c r="L898" s="274"/>
      <c r="M898" s="274"/>
      <c r="N898" s="274"/>
      <c r="O898" s="274"/>
      <c r="P898" s="369"/>
      <c r="Q898" s="369"/>
    </row>
    <row r="899" spans="1:17">
      <c r="A899" s="274"/>
      <c r="B899" s="274"/>
      <c r="C899" s="274"/>
      <c r="D899" s="274"/>
      <c r="E899" s="274"/>
      <c r="F899" s="274"/>
      <c r="G899" s="274"/>
      <c r="H899" s="274"/>
      <c r="J899" s="274"/>
      <c r="K899" s="274"/>
      <c r="L899" s="274"/>
      <c r="M899" s="274"/>
      <c r="N899" s="274"/>
      <c r="O899" s="274"/>
      <c r="P899" s="369"/>
      <c r="Q899" s="369"/>
    </row>
    <row r="900" spans="1:17">
      <c r="A900" s="274"/>
      <c r="B900" s="274"/>
      <c r="C900" s="274"/>
      <c r="D900" s="274"/>
      <c r="E900" s="274"/>
      <c r="F900" s="274"/>
      <c r="G900" s="274"/>
      <c r="H900" s="274"/>
      <c r="J900" s="274"/>
      <c r="K900" s="274"/>
      <c r="L900" s="274"/>
      <c r="M900" s="274"/>
      <c r="N900" s="274"/>
      <c r="O900" s="274"/>
      <c r="P900" s="369"/>
      <c r="Q900" s="369"/>
    </row>
  </sheetData>
  <mergeCells count="38">
    <mergeCell ref="B575:Y575"/>
    <mergeCell ref="Q8:Q12"/>
    <mergeCell ref="S8:S12"/>
    <mergeCell ref="T8:T12"/>
    <mergeCell ref="U8:U12"/>
    <mergeCell ref="V8:V12"/>
    <mergeCell ref="W8:W12"/>
    <mergeCell ref="F6:F12"/>
    <mergeCell ref="G6:G12"/>
    <mergeCell ref="H6:H12"/>
    <mergeCell ref="X8:X12"/>
    <mergeCell ref="J9:J12"/>
    <mergeCell ref="K9:K12"/>
    <mergeCell ref="Y326:Y331"/>
    <mergeCell ref="Y425:Y426"/>
    <mergeCell ref="P6:Q7"/>
    <mergeCell ref="S6:X7"/>
    <mergeCell ref="Y6:Y12"/>
    <mergeCell ref="I8:I12"/>
    <mergeCell ref="J8:K8"/>
    <mergeCell ref="L8:L12"/>
    <mergeCell ref="M8:M12"/>
    <mergeCell ref="N8:N12"/>
    <mergeCell ref="O8:O12"/>
    <mergeCell ref="P8:P12"/>
    <mergeCell ref="I6:K7"/>
    <mergeCell ref="L6:M7"/>
    <mergeCell ref="N6:O7"/>
    <mergeCell ref="A1:Y1"/>
    <mergeCell ref="A2:Y2"/>
    <mergeCell ref="A3:Y3"/>
    <mergeCell ref="A4:Y4"/>
    <mergeCell ref="T5:Y5"/>
    <mergeCell ref="A6:A12"/>
    <mergeCell ref="B6:B12"/>
    <mergeCell ref="C6:C12"/>
    <mergeCell ref="D6:D12"/>
    <mergeCell ref="E6:E12"/>
  </mergeCells>
  <hyperlinks>
    <hyperlink ref="I125" r:id="rId1" display="http://113.160.145.177/qlvb/vbpq.nsf/str/15517E5966F76A8947258105004FADEF"/>
  </hyperlinks>
  <printOptions horizontalCentered="1"/>
  <pageMargins left="0.39370078740157499" right="0.196850393700787" top="0.35433070866141703" bottom="0.44" header="0.31496062992126" footer="0.47"/>
  <pageSetup paperSize="8" scale="90"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X345"/>
  <sheetViews>
    <sheetView tabSelected="1" view="pageBreakPreview" topLeftCell="G1" zoomScale="68" zoomScaleNormal="42" zoomScaleSheetLayoutView="68" workbookViewId="0">
      <selection activeCell="CQ41" sqref="CQ41"/>
    </sheetView>
  </sheetViews>
  <sheetFormatPr defaultColWidth="9.140625" defaultRowHeight="18.75"/>
  <cols>
    <col min="1" max="1" width="5.140625" style="272" customWidth="1"/>
    <col min="2" max="2" width="54.5703125" style="273" customWidth="1"/>
    <col min="3" max="3" width="8.5703125" style="273" customWidth="1"/>
    <col min="4" max="6" width="8.28515625" style="987" hidden="1" customWidth="1"/>
    <col min="7" max="9" width="8.28515625" style="987" customWidth="1"/>
    <col min="10" max="10" width="11.140625" style="987" customWidth="1"/>
    <col min="11" max="11" width="13.85546875" style="986" customWidth="1"/>
    <col min="12" max="12" width="11.140625" style="986" customWidth="1"/>
    <col min="13" max="13" width="11.28515625" style="986" customWidth="1"/>
    <col min="14" max="14" width="8.28515625" style="986" hidden="1" customWidth="1"/>
    <col min="15" max="15" width="8.28515625" style="986" customWidth="1"/>
    <col min="16" max="16" width="11.42578125" style="986" customWidth="1"/>
    <col min="17" max="17" width="11" style="986" customWidth="1"/>
    <col min="18" max="18" width="7.28515625" style="986" customWidth="1"/>
    <col min="19" max="23" width="10.7109375" style="986" hidden="1" customWidth="1"/>
    <col min="24" max="24" width="10.42578125" style="986" hidden="1" customWidth="1"/>
    <col min="25" max="27" width="8.7109375" style="986" hidden="1" customWidth="1"/>
    <col min="28" max="28" width="10.140625" style="986" hidden="1" customWidth="1"/>
    <col min="29" max="29" width="9.28515625" style="986" hidden="1" customWidth="1"/>
    <col min="30" max="35" width="8.140625" style="986" hidden="1" customWidth="1"/>
    <col min="36" max="40" width="10.140625" style="986" hidden="1" customWidth="1"/>
    <col min="41" max="41" width="9" style="986" hidden="1" customWidth="1"/>
    <col min="42" max="42" width="7.7109375" style="986" hidden="1" customWidth="1"/>
    <col min="43" max="44" width="9" style="986" hidden="1" customWidth="1"/>
    <col min="45" max="45" width="8" style="986" hidden="1" customWidth="1"/>
    <col min="46" max="61" width="9" style="986" hidden="1" customWidth="1"/>
    <col min="62" max="62" width="11" style="986" customWidth="1"/>
    <col min="63" max="63" width="9.28515625" style="986" customWidth="1"/>
    <col min="64" max="65" width="9.5703125" style="986" customWidth="1"/>
    <col min="66" max="67" width="9" style="986" hidden="1" customWidth="1"/>
    <col min="68" max="69" width="13.28515625" style="986" customWidth="1"/>
    <col min="70" max="70" width="8" style="986" customWidth="1"/>
    <col min="71" max="71" width="11" style="986" customWidth="1"/>
    <col min="72" max="72" width="10.5703125" style="986" customWidth="1"/>
    <col min="73" max="73" width="9.85546875" style="986" customWidth="1"/>
    <col min="74" max="74" width="8" style="986" customWidth="1"/>
    <col min="75" max="76" width="8" style="986" hidden="1" customWidth="1"/>
    <col min="77" max="77" width="11.28515625" style="986" customWidth="1"/>
    <col min="78" max="78" width="10.85546875" style="986" customWidth="1"/>
    <col min="79" max="79" width="8" style="986" customWidth="1"/>
    <col min="80" max="80" width="13" style="986" customWidth="1"/>
    <col min="81" max="83" width="10.7109375" style="986" customWidth="1"/>
    <col min="84" max="84" width="8.140625" style="986" hidden="1" customWidth="1"/>
    <col min="85" max="85" width="9" style="986" hidden="1" customWidth="1"/>
    <col min="86" max="87" width="13.5703125" style="986" customWidth="1"/>
    <col min="88" max="88" width="11" style="986" customWidth="1"/>
    <col min="89" max="89" width="13.140625" style="986" customWidth="1"/>
    <col min="90" max="90" width="9.28515625" style="986" customWidth="1"/>
    <col min="91" max="92" width="9.5703125" style="986" customWidth="1"/>
    <col min="93" max="94" width="9" style="986" hidden="1" customWidth="1"/>
    <col min="95" max="96" width="13.140625" style="986" customWidth="1"/>
    <col min="97" max="97" width="8" style="986" customWidth="1"/>
    <col min="98" max="98" width="38.7109375" style="986" customWidth="1"/>
    <col min="99" max="99" width="12.5703125" style="120" bestFit="1" customWidth="1"/>
    <col min="100" max="16384" width="9.140625" style="120"/>
  </cols>
  <sheetData>
    <row r="1" spans="1:101" ht="19.5">
      <c r="A1" s="1251" t="s">
        <v>224</v>
      </c>
      <c r="B1" s="1251"/>
      <c r="C1" s="1251"/>
      <c r="D1" s="1251"/>
      <c r="E1" s="1251"/>
      <c r="F1" s="1251"/>
      <c r="G1" s="1251"/>
      <c r="H1" s="1251"/>
      <c r="I1" s="1251"/>
      <c r="J1" s="1251"/>
      <c r="K1" s="1251"/>
      <c r="L1" s="1251"/>
      <c r="M1" s="1251"/>
      <c r="N1" s="1251"/>
      <c r="O1" s="1251"/>
      <c r="P1" s="1251"/>
      <c r="Q1" s="1251"/>
      <c r="R1" s="1251"/>
      <c r="S1" s="1251"/>
      <c r="T1" s="1251"/>
      <c r="U1" s="1251"/>
      <c r="V1" s="1251"/>
      <c r="W1" s="1251"/>
      <c r="X1" s="1251"/>
      <c r="Y1" s="1251"/>
      <c r="Z1" s="1251"/>
      <c r="AA1" s="1251"/>
      <c r="AB1" s="1251"/>
      <c r="AC1" s="1251"/>
      <c r="AD1" s="1251"/>
      <c r="AE1" s="1251"/>
      <c r="AF1" s="1251"/>
      <c r="AG1" s="1251"/>
      <c r="AH1" s="1251"/>
      <c r="AI1" s="1251"/>
      <c r="AJ1" s="1251"/>
      <c r="AK1" s="1251"/>
      <c r="AL1" s="1251"/>
      <c r="AM1" s="1251"/>
      <c r="AN1" s="1251"/>
      <c r="AO1" s="1251"/>
      <c r="AP1" s="1251"/>
      <c r="AQ1" s="1251"/>
      <c r="AR1" s="1251"/>
      <c r="AS1" s="1251"/>
      <c r="AT1" s="1251"/>
      <c r="AU1" s="1251"/>
      <c r="AV1" s="1251"/>
      <c r="AW1" s="1251"/>
      <c r="AX1" s="1251"/>
      <c r="AY1" s="1251"/>
      <c r="AZ1" s="1251"/>
      <c r="BA1" s="1251"/>
      <c r="BB1" s="1251"/>
      <c r="BC1" s="1251"/>
      <c r="BD1" s="1251"/>
      <c r="BE1" s="1251"/>
      <c r="BF1" s="1251"/>
      <c r="BG1" s="1251"/>
      <c r="BH1" s="1251"/>
      <c r="BI1" s="1251"/>
      <c r="BJ1" s="1251"/>
      <c r="BK1" s="1251"/>
      <c r="BL1" s="1251"/>
      <c r="BM1" s="1251"/>
      <c r="BN1" s="1251"/>
      <c r="BO1" s="1251"/>
      <c r="BP1" s="1251"/>
      <c r="BQ1" s="1251"/>
      <c r="BR1" s="1251"/>
      <c r="BS1" s="1251"/>
      <c r="BT1" s="1251"/>
      <c r="BU1" s="1251"/>
      <c r="BV1" s="1251"/>
      <c r="BW1" s="1251"/>
      <c r="BX1" s="1251"/>
      <c r="BY1" s="1251"/>
      <c r="BZ1" s="1251"/>
      <c r="CA1" s="1251"/>
      <c r="CB1" s="1251"/>
      <c r="CC1" s="1251"/>
      <c r="CD1" s="1251"/>
      <c r="CE1" s="1251"/>
      <c r="CF1" s="1251"/>
      <c r="CG1" s="1251"/>
      <c r="CH1" s="1251"/>
      <c r="CI1" s="1251"/>
      <c r="CJ1" s="1251"/>
      <c r="CK1" s="1251"/>
      <c r="CL1" s="1251"/>
      <c r="CM1" s="1251"/>
      <c r="CN1" s="1251"/>
      <c r="CO1" s="1251"/>
      <c r="CP1" s="1251"/>
      <c r="CQ1" s="1251"/>
      <c r="CR1" s="1251"/>
      <c r="CS1" s="1251"/>
      <c r="CT1" s="1251"/>
    </row>
    <row r="2" spans="1:101" ht="23.25" customHeight="1">
      <c r="A2" s="1253" t="s">
        <v>1305</v>
      </c>
      <c r="B2" s="1253"/>
      <c r="C2" s="1253"/>
      <c r="D2" s="1253"/>
      <c r="E2" s="1253"/>
      <c r="F2" s="1253"/>
      <c r="G2" s="1253"/>
      <c r="H2" s="1253"/>
      <c r="I2" s="1253"/>
      <c r="J2" s="1253"/>
      <c r="K2" s="1253"/>
      <c r="L2" s="1253"/>
      <c r="M2" s="1253"/>
      <c r="N2" s="1253"/>
      <c r="O2" s="1253"/>
      <c r="P2" s="1253"/>
      <c r="Q2" s="1253"/>
      <c r="R2" s="1253"/>
      <c r="S2" s="1253"/>
      <c r="T2" s="1253"/>
      <c r="U2" s="1253"/>
      <c r="V2" s="1253"/>
      <c r="W2" s="1253"/>
      <c r="X2" s="1253"/>
      <c r="Y2" s="1253"/>
      <c r="Z2" s="1253"/>
      <c r="AA2" s="1253"/>
      <c r="AB2" s="1253"/>
      <c r="AC2" s="1253"/>
      <c r="AD2" s="1253"/>
      <c r="AE2" s="1253"/>
      <c r="AF2" s="1253"/>
      <c r="AG2" s="1253"/>
      <c r="AH2" s="1253"/>
      <c r="AI2" s="1253"/>
      <c r="AJ2" s="1253"/>
      <c r="AK2" s="1253"/>
      <c r="AL2" s="1253"/>
      <c r="AM2" s="1253"/>
      <c r="AN2" s="1253"/>
      <c r="AO2" s="1253"/>
      <c r="AP2" s="1253"/>
      <c r="AQ2" s="1253"/>
      <c r="AR2" s="1253"/>
      <c r="AS2" s="1253"/>
      <c r="AT2" s="1253"/>
      <c r="AU2" s="1253"/>
      <c r="AV2" s="1253"/>
      <c r="AW2" s="1253"/>
      <c r="AX2" s="1253"/>
      <c r="AY2" s="1253"/>
      <c r="AZ2" s="1253"/>
      <c r="BA2" s="1253"/>
      <c r="BB2" s="1253"/>
      <c r="BC2" s="1253"/>
      <c r="BD2" s="1253"/>
      <c r="BE2" s="1253"/>
      <c r="BF2" s="1253"/>
      <c r="BG2" s="1253"/>
      <c r="BH2" s="1253"/>
      <c r="BI2" s="1253"/>
      <c r="BJ2" s="1253"/>
      <c r="BK2" s="1253"/>
      <c r="BL2" s="1253"/>
      <c r="BM2" s="1253"/>
      <c r="BN2" s="1253"/>
      <c r="BO2" s="1253"/>
      <c r="BP2" s="1253"/>
      <c r="BQ2" s="1253"/>
      <c r="BR2" s="1253"/>
      <c r="BS2" s="1253"/>
      <c r="BT2" s="1253"/>
      <c r="BU2" s="1253"/>
      <c r="BV2" s="1253"/>
      <c r="BW2" s="1253"/>
      <c r="BX2" s="1253"/>
      <c r="BY2" s="1253"/>
      <c r="BZ2" s="1253"/>
      <c r="CA2" s="1253"/>
      <c r="CB2" s="1253"/>
      <c r="CC2" s="1253"/>
      <c r="CD2" s="1253"/>
      <c r="CE2" s="1253"/>
      <c r="CF2" s="1253"/>
      <c r="CG2" s="1253"/>
      <c r="CH2" s="1253"/>
      <c r="CI2" s="1253"/>
      <c r="CJ2" s="1253"/>
      <c r="CK2" s="1253"/>
      <c r="CL2" s="1253"/>
      <c r="CM2" s="1253"/>
      <c r="CN2" s="1253"/>
      <c r="CO2" s="1253"/>
      <c r="CP2" s="1253"/>
      <c r="CQ2" s="1253"/>
      <c r="CR2" s="1253"/>
      <c r="CS2" s="1253"/>
      <c r="CT2" s="1253"/>
    </row>
    <row r="3" spans="1:101" ht="29.25" customHeight="1">
      <c r="A3" s="1253" t="s">
        <v>1789</v>
      </c>
      <c r="B3" s="1253"/>
      <c r="C3" s="1253"/>
      <c r="D3" s="1253"/>
      <c r="E3" s="1253"/>
      <c r="F3" s="1253"/>
      <c r="G3" s="1253"/>
      <c r="H3" s="1253"/>
      <c r="I3" s="1253"/>
      <c r="J3" s="1253"/>
      <c r="K3" s="1253"/>
      <c r="L3" s="1253"/>
      <c r="M3" s="1253"/>
      <c r="N3" s="1253"/>
      <c r="O3" s="1253"/>
      <c r="P3" s="1253"/>
      <c r="Q3" s="1253"/>
      <c r="R3" s="1253"/>
      <c r="S3" s="1253"/>
      <c r="T3" s="1253"/>
      <c r="U3" s="1253"/>
      <c r="V3" s="1253"/>
      <c r="W3" s="1253"/>
      <c r="X3" s="1253"/>
      <c r="Y3" s="1253"/>
      <c r="Z3" s="1253"/>
      <c r="AA3" s="1253"/>
      <c r="AB3" s="1253"/>
      <c r="AC3" s="1253"/>
      <c r="AD3" s="1253"/>
      <c r="AE3" s="1253"/>
      <c r="AF3" s="1253"/>
      <c r="AG3" s="1253"/>
      <c r="AH3" s="1253"/>
      <c r="AI3" s="1253"/>
      <c r="AJ3" s="1253"/>
      <c r="AK3" s="1253"/>
      <c r="AL3" s="1253"/>
      <c r="AM3" s="1253"/>
      <c r="AN3" s="1253"/>
      <c r="AO3" s="1253"/>
      <c r="AP3" s="1253"/>
      <c r="AQ3" s="1253"/>
      <c r="AR3" s="1253"/>
      <c r="AS3" s="1253"/>
      <c r="AT3" s="1253"/>
      <c r="AU3" s="1253"/>
      <c r="AV3" s="1253"/>
      <c r="AW3" s="1253"/>
      <c r="AX3" s="1253"/>
      <c r="AY3" s="1253"/>
      <c r="AZ3" s="1253"/>
      <c r="BA3" s="1253"/>
      <c r="BB3" s="1253"/>
      <c r="BC3" s="1253"/>
      <c r="BD3" s="1253"/>
      <c r="BE3" s="1253"/>
      <c r="BF3" s="1253"/>
      <c r="BG3" s="1253"/>
      <c r="BH3" s="1253"/>
      <c r="BI3" s="1253"/>
      <c r="BJ3" s="1253"/>
      <c r="BK3" s="1253"/>
      <c r="BL3" s="1253"/>
      <c r="BM3" s="1253"/>
      <c r="BN3" s="1253"/>
      <c r="BO3" s="1253"/>
      <c r="BP3" s="1253"/>
      <c r="BQ3" s="1253"/>
      <c r="BR3" s="1253"/>
      <c r="BS3" s="1253"/>
      <c r="BT3" s="1253"/>
      <c r="BU3" s="1253"/>
      <c r="BV3" s="1253"/>
      <c r="BW3" s="1253"/>
      <c r="BX3" s="1253"/>
      <c r="BY3" s="1253"/>
      <c r="BZ3" s="1253"/>
      <c r="CA3" s="1253"/>
      <c r="CB3" s="1253"/>
      <c r="CC3" s="1253"/>
      <c r="CD3" s="1253"/>
      <c r="CE3" s="1253"/>
      <c r="CF3" s="1253"/>
      <c r="CG3" s="1253"/>
      <c r="CH3" s="1253"/>
      <c r="CI3" s="1253"/>
      <c r="CJ3" s="1253"/>
      <c r="CK3" s="1253"/>
      <c r="CL3" s="1253"/>
      <c r="CM3" s="1253"/>
      <c r="CN3" s="1253"/>
      <c r="CO3" s="1253"/>
      <c r="CP3" s="1253"/>
      <c r="CQ3" s="1253"/>
      <c r="CR3" s="1253"/>
      <c r="CS3" s="1253"/>
      <c r="CT3" s="1253"/>
    </row>
    <row r="4" spans="1:101" ht="24" customHeight="1">
      <c r="A4" s="1254" t="str">
        <f>'Bieu TH34'!A4:AD4</f>
        <v>(kèm theo Nghị quyết số 144/NQ-HĐND ngày 06 tháng 12 năm 2019 của HĐND tỉnh Điện Biên)</v>
      </c>
      <c r="B4" s="1254"/>
      <c r="C4" s="1254"/>
      <c r="D4" s="1254"/>
      <c r="E4" s="1254"/>
      <c r="F4" s="1254"/>
      <c r="G4" s="1254"/>
      <c r="H4" s="1254"/>
      <c r="I4" s="1254"/>
      <c r="J4" s="1254"/>
      <c r="K4" s="1254"/>
      <c r="L4" s="1254"/>
      <c r="M4" s="1254"/>
      <c r="N4" s="1254"/>
      <c r="O4" s="1254"/>
      <c r="P4" s="1254"/>
      <c r="Q4" s="1254"/>
      <c r="R4" s="1254"/>
      <c r="S4" s="1254"/>
      <c r="T4" s="1254"/>
      <c r="U4" s="1254"/>
      <c r="V4" s="1254"/>
      <c r="W4" s="1254"/>
      <c r="X4" s="1254"/>
      <c r="Y4" s="1254"/>
      <c r="Z4" s="1254"/>
      <c r="AA4" s="1254"/>
      <c r="AB4" s="1254"/>
      <c r="AC4" s="1254"/>
      <c r="AD4" s="1254"/>
      <c r="AE4" s="1254"/>
      <c r="AF4" s="1254"/>
      <c r="AG4" s="1254"/>
      <c r="AH4" s="1254"/>
      <c r="AI4" s="1254"/>
      <c r="AJ4" s="1254"/>
      <c r="AK4" s="1254"/>
      <c r="AL4" s="1254"/>
      <c r="AM4" s="1254"/>
      <c r="AN4" s="1254"/>
      <c r="AO4" s="1254"/>
      <c r="AP4" s="1254"/>
      <c r="AQ4" s="1254"/>
      <c r="AR4" s="1254"/>
      <c r="AS4" s="1254"/>
      <c r="AT4" s="1254"/>
      <c r="AU4" s="1254"/>
      <c r="AV4" s="1254"/>
      <c r="AW4" s="1254"/>
      <c r="AX4" s="1254"/>
      <c r="AY4" s="1254"/>
      <c r="AZ4" s="1254"/>
      <c r="BA4" s="1254"/>
      <c r="BB4" s="1254"/>
      <c r="BC4" s="1254"/>
      <c r="BD4" s="1254"/>
      <c r="BE4" s="1254"/>
      <c r="BF4" s="1254"/>
      <c r="BG4" s="1254"/>
      <c r="BH4" s="1254"/>
      <c r="BI4" s="1254"/>
      <c r="BJ4" s="1254"/>
      <c r="BK4" s="1254"/>
      <c r="BL4" s="1254"/>
      <c r="BM4" s="1254"/>
      <c r="BN4" s="1254"/>
      <c r="BO4" s="1254"/>
      <c r="BP4" s="1254"/>
      <c r="BQ4" s="1254"/>
      <c r="BR4" s="1254"/>
      <c r="BS4" s="1254"/>
      <c r="BT4" s="1254"/>
      <c r="BU4" s="1254"/>
      <c r="BV4" s="1254"/>
      <c r="BW4" s="1254"/>
      <c r="BX4" s="1254"/>
      <c r="BY4" s="1254"/>
      <c r="BZ4" s="1254"/>
      <c r="CA4" s="1254"/>
      <c r="CB4" s="1254"/>
      <c r="CC4" s="1254"/>
      <c r="CD4" s="1254"/>
      <c r="CE4" s="1254"/>
      <c r="CF4" s="1254"/>
      <c r="CG4" s="1254"/>
      <c r="CH4" s="1254"/>
      <c r="CI4" s="1254"/>
      <c r="CJ4" s="1254"/>
      <c r="CK4" s="1254"/>
      <c r="CL4" s="1254"/>
      <c r="CM4" s="1254"/>
      <c r="CN4" s="1254"/>
      <c r="CO4" s="1254"/>
      <c r="CP4" s="1254"/>
      <c r="CQ4" s="1254"/>
      <c r="CR4" s="1254"/>
      <c r="CS4" s="1254"/>
      <c r="CT4" s="1254"/>
    </row>
    <row r="5" spans="1:101" s="1051" customFormat="1" ht="30.2" customHeight="1">
      <c r="A5" s="1303" t="s">
        <v>25</v>
      </c>
      <c r="B5" s="1303"/>
      <c r="C5" s="1303"/>
      <c r="D5" s="1303"/>
      <c r="E5" s="1303"/>
      <c r="F5" s="1303"/>
      <c r="G5" s="1303"/>
      <c r="H5" s="1303"/>
      <c r="I5" s="1303"/>
      <c r="J5" s="1303"/>
      <c r="K5" s="1303"/>
      <c r="L5" s="1303"/>
      <c r="M5" s="1303"/>
      <c r="N5" s="1303"/>
      <c r="O5" s="1303"/>
      <c r="P5" s="1303"/>
      <c r="Q5" s="1303"/>
      <c r="R5" s="1303"/>
      <c r="S5" s="1303"/>
      <c r="T5" s="1303"/>
      <c r="U5" s="1303"/>
      <c r="V5" s="1303"/>
      <c r="W5" s="1303"/>
      <c r="X5" s="1303"/>
      <c r="Y5" s="1303"/>
      <c r="Z5" s="1303"/>
      <c r="AA5" s="1303"/>
      <c r="AB5" s="1303"/>
      <c r="AC5" s="1303"/>
      <c r="AD5" s="1303"/>
      <c r="AE5" s="1303"/>
      <c r="AF5" s="1303"/>
      <c r="AG5" s="1303"/>
      <c r="AH5" s="1303"/>
      <c r="AI5" s="1303"/>
      <c r="AJ5" s="1303"/>
      <c r="AK5" s="1303"/>
      <c r="AL5" s="1303"/>
      <c r="AM5" s="1303"/>
      <c r="AN5" s="1303"/>
      <c r="AO5" s="1303"/>
      <c r="AP5" s="1303"/>
      <c r="AQ5" s="1303"/>
      <c r="AR5" s="1303"/>
      <c r="AS5" s="1303"/>
      <c r="AT5" s="1303"/>
      <c r="AU5" s="1303"/>
      <c r="AV5" s="1303"/>
      <c r="AW5" s="1303"/>
      <c r="AX5" s="1303"/>
      <c r="AY5" s="1303"/>
      <c r="AZ5" s="1303"/>
      <c r="BA5" s="1303"/>
      <c r="BB5" s="1303"/>
      <c r="BC5" s="1303"/>
      <c r="BD5" s="1303"/>
      <c r="BE5" s="1303"/>
      <c r="BF5" s="1303"/>
      <c r="BG5" s="1303"/>
      <c r="BH5" s="1303"/>
      <c r="BI5" s="1303"/>
      <c r="BJ5" s="1303"/>
      <c r="BK5" s="1303"/>
      <c r="BL5" s="1303"/>
      <c r="BM5" s="1303"/>
      <c r="BN5" s="1303"/>
      <c r="BO5" s="1303"/>
      <c r="BP5" s="1303"/>
      <c r="BQ5" s="1303"/>
      <c r="BR5" s="1303"/>
      <c r="BS5" s="1303"/>
      <c r="BT5" s="1303"/>
      <c r="BU5" s="1303"/>
      <c r="BV5" s="1303"/>
      <c r="BW5" s="1303"/>
      <c r="BX5" s="1303"/>
      <c r="BY5" s="1303"/>
      <c r="BZ5" s="1303"/>
      <c r="CA5" s="1303"/>
      <c r="CB5" s="1303"/>
      <c r="CC5" s="1303"/>
      <c r="CD5" s="1303"/>
      <c r="CE5" s="1303"/>
      <c r="CF5" s="1303"/>
      <c r="CG5" s="1303"/>
      <c r="CH5" s="1303"/>
      <c r="CI5" s="1303"/>
      <c r="CJ5" s="1303"/>
      <c r="CK5" s="1303"/>
      <c r="CL5" s="1303"/>
      <c r="CM5" s="1303"/>
      <c r="CN5" s="1303"/>
      <c r="CO5" s="1303"/>
      <c r="CP5" s="1303"/>
      <c r="CQ5" s="1303"/>
      <c r="CR5" s="1303"/>
      <c r="CS5" s="1303"/>
      <c r="CT5" s="1303"/>
      <c r="CU5" s="1051" t="s">
        <v>326</v>
      </c>
    </row>
    <row r="6" spans="1:101" s="1052" customFormat="1" ht="26.45" customHeight="1">
      <c r="A6" s="1248" t="s">
        <v>1</v>
      </c>
      <c r="B6" s="1248" t="s">
        <v>34</v>
      </c>
      <c r="C6" s="1248" t="s">
        <v>257</v>
      </c>
      <c r="D6" s="1248" t="s">
        <v>2</v>
      </c>
      <c r="E6" s="1248" t="s">
        <v>3</v>
      </c>
      <c r="F6" s="1248" t="s">
        <v>4</v>
      </c>
      <c r="G6" s="1248" t="s">
        <v>171</v>
      </c>
      <c r="H6" s="1248" t="s">
        <v>172</v>
      </c>
      <c r="I6" s="1248" t="s">
        <v>327</v>
      </c>
      <c r="J6" s="1256" t="s">
        <v>258</v>
      </c>
      <c r="K6" s="1257"/>
      <c r="L6" s="1257"/>
      <c r="M6" s="1257"/>
      <c r="N6" s="1257"/>
      <c r="O6" s="1257"/>
      <c r="P6" s="1257"/>
      <c r="Q6" s="1257"/>
      <c r="R6" s="1258"/>
      <c r="S6" s="1247" t="s">
        <v>328</v>
      </c>
      <c r="T6" s="1247"/>
      <c r="U6" s="1247"/>
      <c r="V6" s="1247"/>
      <c r="W6" s="1247"/>
      <c r="X6" s="1247" t="s">
        <v>329</v>
      </c>
      <c r="Y6" s="1302"/>
      <c r="Z6" s="1302"/>
      <c r="AA6" s="1302"/>
      <c r="AB6" s="1302"/>
      <c r="AC6" s="1247" t="s">
        <v>330</v>
      </c>
      <c r="AD6" s="1302"/>
      <c r="AE6" s="1302"/>
      <c r="AF6" s="1302"/>
      <c r="AG6" s="1302"/>
      <c r="AH6" s="1302"/>
      <c r="AI6" s="1302"/>
      <c r="AJ6" s="1259" t="s">
        <v>1651</v>
      </c>
      <c r="AK6" s="1267"/>
      <c r="AL6" s="1267"/>
      <c r="AM6" s="1267"/>
      <c r="AN6" s="1260"/>
      <c r="AO6" s="1259" t="s">
        <v>331</v>
      </c>
      <c r="AP6" s="1267"/>
      <c r="AQ6" s="1267"/>
      <c r="AR6" s="1267"/>
      <c r="AS6" s="1267"/>
      <c r="AT6" s="1267"/>
      <c r="AU6" s="1260"/>
      <c r="AV6" s="1247" t="s">
        <v>332</v>
      </c>
      <c r="AW6" s="1302"/>
      <c r="AX6" s="1302"/>
      <c r="AY6" s="1302"/>
      <c r="AZ6" s="1302"/>
      <c r="BA6" s="1256" t="s">
        <v>76</v>
      </c>
      <c r="BB6" s="1257"/>
      <c r="BC6" s="1257"/>
      <c r="BD6" s="1257"/>
      <c r="BE6" s="1257"/>
      <c r="BF6" s="1257"/>
      <c r="BG6" s="1257"/>
      <c r="BH6" s="1257"/>
      <c r="BI6" s="1258"/>
      <c r="BJ6" s="1259" t="s">
        <v>333</v>
      </c>
      <c r="BK6" s="1267"/>
      <c r="BL6" s="1267"/>
      <c r="BM6" s="1267"/>
      <c r="BN6" s="1267"/>
      <c r="BO6" s="1267"/>
      <c r="BP6" s="1267"/>
      <c r="BQ6" s="1267"/>
      <c r="BR6" s="1260"/>
      <c r="BS6" s="1259" t="s">
        <v>334</v>
      </c>
      <c r="BT6" s="1267"/>
      <c r="BU6" s="1267"/>
      <c r="BV6" s="1267"/>
      <c r="BW6" s="1267"/>
      <c r="BX6" s="1267"/>
      <c r="BY6" s="1267"/>
      <c r="BZ6" s="1267"/>
      <c r="CA6" s="1260"/>
      <c r="CB6" s="1259" t="s">
        <v>1764</v>
      </c>
      <c r="CC6" s="1267"/>
      <c r="CD6" s="1267"/>
      <c r="CE6" s="1267"/>
      <c r="CF6" s="1267"/>
      <c r="CG6" s="1267"/>
      <c r="CH6" s="1267"/>
      <c r="CI6" s="1267"/>
      <c r="CJ6" s="1260"/>
      <c r="CK6" s="1259" t="s">
        <v>1767</v>
      </c>
      <c r="CL6" s="1267"/>
      <c r="CM6" s="1267"/>
      <c r="CN6" s="1267"/>
      <c r="CO6" s="1267"/>
      <c r="CP6" s="1267"/>
      <c r="CQ6" s="1267"/>
      <c r="CR6" s="1267"/>
      <c r="CS6" s="1260"/>
      <c r="CT6" s="1248" t="s">
        <v>6</v>
      </c>
    </row>
    <row r="7" spans="1:101" s="1052" customFormat="1" ht="16.5" customHeight="1">
      <c r="A7" s="1249"/>
      <c r="B7" s="1249"/>
      <c r="C7" s="1249"/>
      <c r="D7" s="1249"/>
      <c r="E7" s="1249"/>
      <c r="F7" s="1249"/>
      <c r="G7" s="1249"/>
      <c r="H7" s="1249"/>
      <c r="I7" s="1249"/>
      <c r="J7" s="1247" t="s">
        <v>7</v>
      </c>
      <c r="K7" s="1247" t="s">
        <v>8</v>
      </c>
      <c r="L7" s="1247"/>
      <c r="M7" s="1247"/>
      <c r="N7" s="1247"/>
      <c r="O7" s="1247"/>
      <c r="P7" s="1247"/>
      <c r="Q7" s="1247"/>
      <c r="R7" s="1247"/>
      <c r="S7" s="1247"/>
      <c r="T7" s="1247"/>
      <c r="U7" s="1247"/>
      <c r="V7" s="1247"/>
      <c r="W7" s="1247"/>
      <c r="X7" s="1302"/>
      <c r="Y7" s="1302"/>
      <c r="Z7" s="1302"/>
      <c r="AA7" s="1302"/>
      <c r="AB7" s="1302"/>
      <c r="AC7" s="1302"/>
      <c r="AD7" s="1302"/>
      <c r="AE7" s="1302"/>
      <c r="AF7" s="1302"/>
      <c r="AG7" s="1302"/>
      <c r="AH7" s="1302"/>
      <c r="AI7" s="1302"/>
      <c r="AJ7" s="1263"/>
      <c r="AK7" s="1268"/>
      <c r="AL7" s="1268"/>
      <c r="AM7" s="1268"/>
      <c r="AN7" s="1264"/>
      <c r="AO7" s="1263"/>
      <c r="AP7" s="1268"/>
      <c r="AQ7" s="1268"/>
      <c r="AR7" s="1268"/>
      <c r="AS7" s="1268"/>
      <c r="AT7" s="1268"/>
      <c r="AU7" s="1264"/>
      <c r="AV7" s="1302"/>
      <c r="AW7" s="1302"/>
      <c r="AX7" s="1302"/>
      <c r="AY7" s="1302"/>
      <c r="AZ7" s="1302"/>
      <c r="BA7" s="1247" t="s">
        <v>7</v>
      </c>
      <c r="BB7" s="1247" t="s">
        <v>8</v>
      </c>
      <c r="BC7" s="1247"/>
      <c r="BD7" s="1247"/>
      <c r="BE7" s="1247"/>
      <c r="BF7" s="1247"/>
      <c r="BG7" s="1247"/>
      <c r="BH7" s="1247"/>
      <c r="BI7" s="1247"/>
      <c r="BJ7" s="1263"/>
      <c r="BK7" s="1268"/>
      <c r="BL7" s="1268"/>
      <c r="BM7" s="1268"/>
      <c r="BN7" s="1268"/>
      <c r="BO7" s="1268"/>
      <c r="BP7" s="1268"/>
      <c r="BQ7" s="1268"/>
      <c r="BR7" s="1264"/>
      <c r="BS7" s="1263"/>
      <c r="BT7" s="1268"/>
      <c r="BU7" s="1268"/>
      <c r="BV7" s="1268"/>
      <c r="BW7" s="1268"/>
      <c r="BX7" s="1268"/>
      <c r="BY7" s="1268"/>
      <c r="BZ7" s="1268"/>
      <c r="CA7" s="1264"/>
      <c r="CB7" s="1263"/>
      <c r="CC7" s="1268"/>
      <c r="CD7" s="1268"/>
      <c r="CE7" s="1268"/>
      <c r="CF7" s="1268"/>
      <c r="CG7" s="1268"/>
      <c r="CH7" s="1268"/>
      <c r="CI7" s="1268"/>
      <c r="CJ7" s="1264"/>
      <c r="CK7" s="1263"/>
      <c r="CL7" s="1268"/>
      <c r="CM7" s="1268"/>
      <c r="CN7" s="1268"/>
      <c r="CO7" s="1268"/>
      <c r="CP7" s="1268"/>
      <c r="CQ7" s="1268"/>
      <c r="CR7" s="1268"/>
      <c r="CS7" s="1264"/>
      <c r="CT7" s="1249"/>
    </row>
    <row r="8" spans="1:101" s="1052" customFormat="1" ht="30.75" customHeight="1">
      <c r="A8" s="1249"/>
      <c r="B8" s="1249"/>
      <c r="C8" s="1249"/>
      <c r="D8" s="1249"/>
      <c r="E8" s="1249"/>
      <c r="F8" s="1249"/>
      <c r="G8" s="1249"/>
      <c r="H8" s="1249"/>
      <c r="I8" s="1249"/>
      <c r="J8" s="1247"/>
      <c r="K8" s="1247" t="s">
        <v>27</v>
      </c>
      <c r="L8" s="1301" t="s">
        <v>29</v>
      </c>
      <c r="M8" s="1301"/>
      <c r="N8" s="1301"/>
      <c r="O8" s="1301"/>
      <c r="P8" s="1301"/>
      <c r="Q8" s="1301"/>
      <c r="R8" s="1301"/>
      <c r="S8" s="1247" t="s">
        <v>27</v>
      </c>
      <c r="T8" s="1304" t="s">
        <v>29</v>
      </c>
      <c r="U8" s="1305"/>
      <c r="V8" s="1305"/>
      <c r="W8" s="1306"/>
      <c r="X8" s="1247" t="s">
        <v>27</v>
      </c>
      <c r="Y8" s="1301" t="s">
        <v>29</v>
      </c>
      <c r="Z8" s="1301"/>
      <c r="AA8" s="1301"/>
      <c r="AB8" s="1301"/>
      <c r="AC8" s="1247" t="s">
        <v>27</v>
      </c>
      <c r="AD8" s="1301" t="s">
        <v>29</v>
      </c>
      <c r="AE8" s="1301"/>
      <c r="AF8" s="1301"/>
      <c r="AG8" s="1301"/>
      <c r="AH8" s="1301"/>
      <c r="AI8" s="1301"/>
      <c r="AJ8" s="1247" t="s">
        <v>27</v>
      </c>
      <c r="AK8" s="1301" t="s">
        <v>29</v>
      </c>
      <c r="AL8" s="1301"/>
      <c r="AM8" s="1301"/>
      <c r="AN8" s="1301"/>
      <c r="AO8" s="1247" t="s">
        <v>27</v>
      </c>
      <c r="AP8" s="1301" t="s">
        <v>29</v>
      </c>
      <c r="AQ8" s="1301"/>
      <c r="AR8" s="1301"/>
      <c r="AS8" s="1301"/>
      <c r="AT8" s="1301"/>
      <c r="AU8" s="1301"/>
      <c r="AV8" s="1247" t="s">
        <v>27</v>
      </c>
      <c r="AW8" s="1301" t="s">
        <v>29</v>
      </c>
      <c r="AX8" s="1301"/>
      <c r="AY8" s="1301"/>
      <c r="AZ8" s="1301"/>
      <c r="BA8" s="1247"/>
      <c r="BB8" s="1247" t="s">
        <v>27</v>
      </c>
      <c r="BC8" s="1301" t="s">
        <v>29</v>
      </c>
      <c r="BD8" s="1301"/>
      <c r="BE8" s="1301"/>
      <c r="BF8" s="1301"/>
      <c r="BG8" s="1301"/>
      <c r="BH8" s="1301"/>
      <c r="BI8" s="1301"/>
      <c r="BJ8" s="1247" t="s">
        <v>27</v>
      </c>
      <c r="BK8" s="1301" t="s">
        <v>29</v>
      </c>
      <c r="BL8" s="1301"/>
      <c r="BM8" s="1301"/>
      <c r="BN8" s="1301"/>
      <c r="BO8" s="1301"/>
      <c r="BP8" s="1301"/>
      <c r="BQ8" s="1301"/>
      <c r="BR8" s="1301"/>
      <c r="BS8" s="1247" t="s">
        <v>27</v>
      </c>
      <c r="BT8" s="1301" t="s">
        <v>29</v>
      </c>
      <c r="BU8" s="1301"/>
      <c r="BV8" s="1301"/>
      <c r="BW8" s="1301"/>
      <c r="BX8" s="1301"/>
      <c r="BY8" s="1301"/>
      <c r="BZ8" s="1301"/>
      <c r="CA8" s="1301"/>
      <c r="CB8" s="1247" t="s">
        <v>27</v>
      </c>
      <c r="CC8" s="1301" t="s">
        <v>29</v>
      </c>
      <c r="CD8" s="1301"/>
      <c r="CE8" s="1301"/>
      <c r="CF8" s="1301"/>
      <c r="CG8" s="1301"/>
      <c r="CH8" s="1301"/>
      <c r="CI8" s="1301"/>
      <c r="CJ8" s="1301"/>
      <c r="CK8" s="1247" t="s">
        <v>27</v>
      </c>
      <c r="CL8" s="1301" t="s">
        <v>29</v>
      </c>
      <c r="CM8" s="1301"/>
      <c r="CN8" s="1301"/>
      <c r="CO8" s="1301"/>
      <c r="CP8" s="1301"/>
      <c r="CQ8" s="1301"/>
      <c r="CR8" s="1301"/>
      <c r="CS8" s="1301"/>
      <c r="CT8" s="1249"/>
    </row>
    <row r="9" spans="1:101" s="1052" customFormat="1" ht="37.9" customHeight="1">
      <c r="A9" s="1249"/>
      <c r="B9" s="1249"/>
      <c r="C9" s="1249"/>
      <c r="D9" s="1249"/>
      <c r="E9" s="1249"/>
      <c r="F9" s="1249"/>
      <c r="G9" s="1249"/>
      <c r="H9" s="1249"/>
      <c r="I9" s="1249"/>
      <c r="J9" s="1247"/>
      <c r="K9" s="1247"/>
      <c r="L9" s="1259" t="s">
        <v>66</v>
      </c>
      <c r="M9" s="1267"/>
      <c r="N9" s="1260"/>
      <c r="O9" s="1247" t="s">
        <v>67</v>
      </c>
      <c r="P9" s="1247"/>
      <c r="Q9" s="1247"/>
      <c r="R9" s="1247"/>
      <c r="S9" s="1247"/>
      <c r="T9" s="1247" t="s">
        <v>335</v>
      </c>
      <c r="U9" s="1247"/>
      <c r="V9" s="1247"/>
      <c r="W9" s="1247" t="s">
        <v>336</v>
      </c>
      <c r="X9" s="1247"/>
      <c r="Y9" s="1247" t="s">
        <v>335</v>
      </c>
      <c r="Z9" s="1247"/>
      <c r="AA9" s="1247"/>
      <c r="AB9" s="1247" t="s">
        <v>336</v>
      </c>
      <c r="AC9" s="1247"/>
      <c r="AD9" s="1247" t="s">
        <v>335</v>
      </c>
      <c r="AE9" s="1247"/>
      <c r="AF9" s="1247"/>
      <c r="AG9" s="1247" t="s">
        <v>1652</v>
      </c>
      <c r="AH9" s="1247"/>
      <c r="AI9" s="1247"/>
      <c r="AJ9" s="1247"/>
      <c r="AK9" s="1247" t="s">
        <v>335</v>
      </c>
      <c r="AL9" s="1247"/>
      <c r="AM9" s="1247"/>
      <c r="AN9" s="1247" t="s">
        <v>336</v>
      </c>
      <c r="AO9" s="1247"/>
      <c r="AP9" s="1247" t="s">
        <v>335</v>
      </c>
      <c r="AQ9" s="1247"/>
      <c r="AR9" s="1247"/>
      <c r="AS9" s="1247" t="s">
        <v>1652</v>
      </c>
      <c r="AT9" s="1247"/>
      <c r="AU9" s="1247"/>
      <c r="AV9" s="1247"/>
      <c r="AW9" s="1247" t="s">
        <v>335</v>
      </c>
      <c r="AX9" s="1247"/>
      <c r="AY9" s="1247"/>
      <c r="AZ9" s="1247" t="s">
        <v>336</v>
      </c>
      <c r="BA9" s="1247"/>
      <c r="BB9" s="1247"/>
      <c r="BC9" s="1259" t="s">
        <v>66</v>
      </c>
      <c r="BD9" s="1267"/>
      <c r="BE9" s="1260"/>
      <c r="BF9" s="1247" t="s">
        <v>67</v>
      </c>
      <c r="BG9" s="1247"/>
      <c r="BH9" s="1247"/>
      <c r="BI9" s="1247"/>
      <c r="BJ9" s="1247"/>
      <c r="BK9" s="1247" t="s">
        <v>335</v>
      </c>
      <c r="BL9" s="1247"/>
      <c r="BM9" s="1247"/>
      <c r="BN9" s="1247"/>
      <c r="BO9" s="1247"/>
      <c r="BP9" s="1247" t="s">
        <v>336</v>
      </c>
      <c r="BQ9" s="1247"/>
      <c r="BR9" s="1247"/>
      <c r="BS9" s="1247"/>
      <c r="BT9" s="1247" t="s">
        <v>335</v>
      </c>
      <c r="BU9" s="1247"/>
      <c r="BV9" s="1247"/>
      <c r="BW9" s="1247"/>
      <c r="BX9" s="1247"/>
      <c r="BY9" s="1247" t="s">
        <v>336</v>
      </c>
      <c r="BZ9" s="1247"/>
      <c r="CA9" s="1247"/>
      <c r="CB9" s="1247"/>
      <c r="CC9" s="1247" t="s">
        <v>335</v>
      </c>
      <c r="CD9" s="1247"/>
      <c r="CE9" s="1247"/>
      <c r="CF9" s="1247"/>
      <c r="CG9" s="1247"/>
      <c r="CH9" s="1247" t="s">
        <v>336</v>
      </c>
      <c r="CI9" s="1247"/>
      <c r="CJ9" s="1247"/>
      <c r="CK9" s="1247"/>
      <c r="CL9" s="1247" t="s">
        <v>335</v>
      </c>
      <c r="CM9" s="1247"/>
      <c r="CN9" s="1247"/>
      <c r="CO9" s="1247"/>
      <c r="CP9" s="1247"/>
      <c r="CQ9" s="1247" t="s">
        <v>336</v>
      </c>
      <c r="CR9" s="1247"/>
      <c r="CS9" s="1247"/>
      <c r="CT9" s="1249"/>
    </row>
    <row r="10" spans="1:101" s="1052" customFormat="1" ht="36" customHeight="1">
      <c r="A10" s="1249"/>
      <c r="B10" s="1249"/>
      <c r="C10" s="1249"/>
      <c r="D10" s="1249"/>
      <c r="E10" s="1249"/>
      <c r="F10" s="1249"/>
      <c r="G10" s="1249"/>
      <c r="H10" s="1249"/>
      <c r="I10" s="1249"/>
      <c r="J10" s="1247"/>
      <c r="K10" s="1247"/>
      <c r="L10" s="1263"/>
      <c r="M10" s="1268"/>
      <c r="N10" s="1264"/>
      <c r="O10" s="1247"/>
      <c r="P10" s="1247"/>
      <c r="Q10" s="1247"/>
      <c r="R10" s="1247"/>
      <c r="S10" s="1247"/>
      <c r="T10" s="1247"/>
      <c r="U10" s="1247"/>
      <c r="V10" s="1247"/>
      <c r="W10" s="1247"/>
      <c r="X10" s="1247"/>
      <c r="Y10" s="1247" t="s">
        <v>9</v>
      </c>
      <c r="Z10" s="1247" t="s">
        <v>40</v>
      </c>
      <c r="AA10" s="1247"/>
      <c r="AB10" s="1247"/>
      <c r="AC10" s="1247"/>
      <c r="AD10" s="1247" t="s">
        <v>9</v>
      </c>
      <c r="AE10" s="1247" t="s">
        <v>266</v>
      </c>
      <c r="AF10" s="889"/>
      <c r="AG10" s="1248" t="s">
        <v>9</v>
      </c>
      <c r="AH10" s="1247" t="s">
        <v>40</v>
      </c>
      <c r="AI10" s="1247"/>
      <c r="AJ10" s="1247"/>
      <c r="AK10" s="1247" t="s">
        <v>9</v>
      </c>
      <c r="AL10" s="1247" t="s">
        <v>40</v>
      </c>
      <c r="AM10" s="1247"/>
      <c r="AN10" s="1247"/>
      <c r="AO10" s="1247"/>
      <c r="AP10" s="1247" t="s">
        <v>9</v>
      </c>
      <c r="AQ10" s="1247" t="s">
        <v>266</v>
      </c>
      <c r="AR10" s="889"/>
      <c r="AS10" s="1248" t="s">
        <v>9</v>
      </c>
      <c r="AT10" s="1247" t="s">
        <v>40</v>
      </c>
      <c r="AU10" s="1247"/>
      <c r="AV10" s="1247"/>
      <c r="AW10" s="1247" t="s">
        <v>9</v>
      </c>
      <c r="AX10" s="1247" t="s">
        <v>40</v>
      </c>
      <c r="AY10" s="1247"/>
      <c r="AZ10" s="1247"/>
      <c r="BA10" s="1247"/>
      <c r="BB10" s="1247"/>
      <c r="BC10" s="1263"/>
      <c r="BD10" s="1268"/>
      <c r="BE10" s="1264"/>
      <c r="BF10" s="1247"/>
      <c r="BG10" s="1247"/>
      <c r="BH10" s="1247"/>
      <c r="BI10" s="1247"/>
      <c r="BJ10" s="1247"/>
      <c r="BK10" s="1247" t="s">
        <v>9</v>
      </c>
      <c r="BL10" s="1247" t="s">
        <v>265</v>
      </c>
      <c r="BM10" s="1247"/>
      <c r="BN10" s="889"/>
      <c r="BO10" s="889"/>
      <c r="BP10" s="1248" t="s">
        <v>9</v>
      </c>
      <c r="BQ10" s="1247" t="s">
        <v>40</v>
      </c>
      <c r="BR10" s="1247"/>
      <c r="BS10" s="1247"/>
      <c r="BT10" s="1247" t="s">
        <v>9</v>
      </c>
      <c r="BU10" s="1247" t="s">
        <v>265</v>
      </c>
      <c r="BV10" s="1247"/>
      <c r="BW10" s="889"/>
      <c r="BX10" s="889"/>
      <c r="BY10" s="1248" t="s">
        <v>9</v>
      </c>
      <c r="BZ10" s="1247" t="s">
        <v>40</v>
      </c>
      <c r="CA10" s="1247"/>
      <c r="CB10" s="1247"/>
      <c r="CC10" s="1247" t="s">
        <v>9</v>
      </c>
      <c r="CD10" s="1247" t="s">
        <v>265</v>
      </c>
      <c r="CE10" s="1247"/>
      <c r="CF10" s="889"/>
      <c r="CG10" s="889"/>
      <c r="CH10" s="1248" t="s">
        <v>9</v>
      </c>
      <c r="CI10" s="1247" t="s">
        <v>40</v>
      </c>
      <c r="CJ10" s="1247"/>
      <c r="CK10" s="1247"/>
      <c r="CL10" s="1247" t="s">
        <v>9</v>
      </c>
      <c r="CM10" s="1247" t="s">
        <v>265</v>
      </c>
      <c r="CN10" s="1247"/>
      <c r="CO10" s="889"/>
      <c r="CP10" s="889"/>
      <c r="CQ10" s="1248" t="s">
        <v>9</v>
      </c>
      <c r="CR10" s="1247" t="s">
        <v>40</v>
      </c>
      <c r="CS10" s="1247"/>
      <c r="CT10" s="1249"/>
    </row>
    <row r="11" spans="1:101" s="1052" customFormat="1" ht="33" customHeight="1">
      <c r="A11" s="1249"/>
      <c r="B11" s="1249"/>
      <c r="C11" s="1249"/>
      <c r="D11" s="1249"/>
      <c r="E11" s="1249"/>
      <c r="F11" s="1249"/>
      <c r="G11" s="1249"/>
      <c r="H11" s="1249"/>
      <c r="I11" s="1249"/>
      <c r="J11" s="1247"/>
      <c r="K11" s="1247"/>
      <c r="L11" s="1247" t="s">
        <v>9</v>
      </c>
      <c r="M11" s="1247" t="s">
        <v>265</v>
      </c>
      <c r="N11" s="889"/>
      <c r="O11" s="1247" t="s">
        <v>337</v>
      </c>
      <c r="P11" s="1247" t="s">
        <v>33</v>
      </c>
      <c r="Q11" s="1247"/>
      <c r="R11" s="1247"/>
      <c r="S11" s="1247"/>
      <c r="T11" s="1248" t="s">
        <v>9</v>
      </c>
      <c r="U11" s="1247" t="s">
        <v>31</v>
      </c>
      <c r="V11" s="1247"/>
      <c r="W11" s="1247"/>
      <c r="X11" s="1247"/>
      <c r="Y11" s="1247"/>
      <c r="Z11" s="1247" t="s">
        <v>74</v>
      </c>
      <c r="AA11" s="1247" t="s">
        <v>46</v>
      </c>
      <c r="AB11" s="1247"/>
      <c r="AC11" s="1247"/>
      <c r="AD11" s="1247"/>
      <c r="AE11" s="1247"/>
      <c r="AF11" s="1247" t="s">
        <v>46</v>
      </c>
      <c r="AG11" s="1249"/>
      <c r="AH11" s="1248" t="s">
        <v>338</v>
      </c>
      <c r="AI11" s="1248" t="s">
        <v>339</v>
      </c>
      <c r="AJ11" s="1247"/>
      <c r="AK11" s="1247"/>
      <c r="AL11" s="1247" t="s">
        <v>74</v>
      </c>
      <c r="AM11" s="1247" t="s">
        <v>46</v>
      </c>
      <c r="AN11" s="1247"/>
      <c r="AO11" s="1247"/>
      <c r="AP11" s="1247"/>
      <c r="AQ11" s="1247"/>
      <c r="AR11" s="1247" t="s">
        <v>46</v>
      </c>
      <c r="AS11" s="1249"/>
      <c r="AT11" s="1248" t="s">
        <v>338</v>
      </c>
      <c r="AU11" s="1248" t="s">
        <v>339</v>
      </c>
      <c r="AV11" s="1247"/>
      <c r="AW11" s="1247"/>
      <c r="AX11" s="1247" t="s">
        <v>74</v>
      </c>
      <c r="AY11" s="1247" t="s">
        <v>46</v>
      </c>
      <c r="AZ11" s="1247"/>
      <c r="BA11" s="1247"/>
      <c r="BB11" s="1247"/>
      <c r="BC11" s="1247" t="s">
        <v>9</v>
      </c>
      <c r="BD11" s="1247" t="s">
        <v>266</v>
      </c>
      <c r="BE11" s="889"/>
      <c r="BF11" s="1247" t="s">
        <v>337</v>
      </c>
      <c r="BG11" s="1247" t="s">
        <v>33</v>
      </c>
      <c r="BH11" s="1247"/>
      <c r="BI11" s="1247"/>
      <c r="BJ11" s="1247"/>
      <c r="BK11" s="1247"/>
      <c r="BL11" s="1247" t="s">
        <v>9</v>
      </c>
      <c r="BM11" s="1273" t="s">
        <v>340</v>
      </c>
      <c r="BN11" s="1247" t="s">
        <v>46</v>
      </c>
      <c r="BO11" s="1247"/>
      <c r="BP11" s="1249"/>
      <c r="BQ11" s="1248" t="s">
        <v>338</v>
      </c>
      <c r="BR11" s="1248" t="s">
        <v>339</v>
      </c>
      <c r="BS11" s="1247"/>
      <c r="BT11" s="1247"/>
      <c r="BU11" s="1247" t="s">
        <v>9</v>
      </c>
      <c r="BV11" s="1273" t="s">
        <v>340</v>
      </c>
      <c r="BW11" s="1247" t="s">
        <v>46</v>
      </c>
      <c r="BX11" s="1247"/>
      <c r="BY11" s="1249"/>
      <c r="BZ11" s="1248" t="s">
        <v>338</v>
      </c>
      <c r="CA11" s="1248" t="s">
        <v>339</v>
      </c>
      <c r="CB11" s="1247"/>
      <c r="CC11" s="1247"/>
      <c r="CD11" s="1247" t="s">
        <v>9</v>
      </c>
      <c r="CE11" s="1273" t="s">
        <v>340</v>
      </c>
      <c r="CF11" s="1247" t="s">
        <v>46</v>
      </c>
      <c r="CG11" s="1247"/>
      <c r="CH11" s="1249"/>
      <c r="CI11" s="1248" t="s">
        <v>338</v>
      </c>
      <c r="CJ11" s="1248" t="s">
        <v>339</v>
      </c>
      <c r="CK11" s="1247"/>
      <c r="CL11" s="1247"/>
      <c r="CM11" s="1247" t="s">
        <v>9</v>
      </c>
      <c r="CN11" s="1273" t="s">
        <v>340</v>
      </c>
      <c r="CO11" s="1247" t="s">
        <v>46</v>
      </c>
      <c r="CP11" s="1247"/>
      <c r="CQ11" s="1249"/>
      <c r="CR11" s="1248" t="s">
        <v>338</v>
      </c>
      <c r="CS11" s="1248" t="s">
        <v>339</v>
      </c>
      <c r="CT11" s="1249"/>
    </row>
    <row r="12" spans="1:101" s="1052" customFormat="1" ht="33" customHeight="1">
      <c r="A12" s="1249"/>
      <c r="B12" s="1249"/>
      <c r="C12" s="1249"/>
      <c r="D12" s="1249"/>
      <c r="E12" s="1249"/>
      <c r="F12" s="1249"/>
      <c r="G12" s="1249"/>
      <c r="H12" s="1249"/>
      <c r="I12" s="1249"/>
      <c r="J12" s="1247"/>
      <c r="K12" s="1247"/>
      <c r="L12" s="1247"/>
      <c r="M12" s="1247"/>
      <c r="N12" s="1247" t="s">
        <v>46</v>
      </c>
      <c r="O12" s="1247"/>
      <c r="P12" s="1247" t="s">
        <v>9</v>
      </c>
      <c r="Q12" s="1247" t="s">
        <v>31</v>
      </c>
      <c r="R12" s="1247"/>
      <c r="S12" s="1247"/>
      <c r="T12" s="1249"/>
      <c r="U12" s="1049"/>
      <c r="V12" s="1049"/>
      <c r="W12" s="1247"/>
      <c r="X12" s="1247"/>
      <c r="Y12" s="1247"/>
      <c r="Z12" s="1247"/>
      <c r="AA12" s="1247"/>
      <c r="AB12" s="1247"/>
      <c r="AC12" s="1247"/>
      <c r="AD12" s="1247"/>
      <c r="AE12" s="1247"/>
      <c r="AF12" s="1247"/>
      <c r="AG12" s="1249"/>
      <c r="AH12" s="1249"/>
      <c r="AI12" s="1249"/>
      <c r="AJ12" s="1247"/>
      <c r="AK12" s="1247"/>
      <c r="AL12" s="1247"/>
      <c r="AM12" s="1247"/>
      <c r="AN12" s="1247"/>
      <c r="AO12" s="1247"/>
      <c r="AP12" s="1247"/>
      <c r="AQ12" s="1247"/>
      <c r="AR12" s="1247"/>
      <c r="AS12" s="1249"/>
      <c r="AT12" s="1249"/>
      <c r="AU12" s="1249"/>
      <c r="AV12" s="1247"/>
      <c r="AW12" s="1247"/>
      <c r="AX12" s="1247"/>
      <c r="AY12" s="1247"/>
      <c r="AZ12" s="1247"/>
      <c r="BA12" s="1247"/>
      <c r="BB12" s="1247"/>
      <c r="BC12" s="1247"/>
      <c r="BD12" s="1247"/>
      <c r="BE12" s="1247" t="s">
        <v>46</v>
      </c>
      <c r="BF12" s="1247"/>
      <c r="BG12" s="1247" t="s">
        <v>9</v>
      </c>
      <c r="BH12" s="1247" t="s">
        <v>31</v>
      </c>
      <c r="BI12" s="1247"/>
      <c r="BJ12" s="1247"/>
      <c r="BK12" s="1247"/>
      <c r="BL12" s="1247"/>
      <c r="BM12" s="1273"/>
      <c r="BN12" s="1247" t="s">
        <v>9</v>
      </c>
      <c r="BO12" s="1273" t="s">
        <v>340</v>
      </c>
      <c r="BP12" s="1249"/>
      <c r="BQ12" s="1249"/>
      <c r="BR12" s="1249"/>
      <c r="BS12" s="1247"/>
      <c r="BT12" s="1247"/>
      <c r="BU12" s="1247"/>
      <c r="BV12" s="1273"/>
      <c r="BW12" s="1247" t="s">
        <v>9</v>
      </c>
      <c r="BX12" s="1273" t="s">
        <v>340</v>
      </c>
      <c r="BY12" s="1249"/>
      <c r="BZ12" s="1249"/>
      <c r="CA12" s="1249"/>
      <c r="CB12" s="1247"/>
      <c r="CC12" s="1247"/>
      <c r="CD12" s="1247"/>
      <c r="CE12" s="1273"/>
      <c r="CF12" s="1247" t="s">
        <v>9</v>
      </c>
      <c r="CG12" s="1273" t="s">
        <v>340</v>
      </c>
      <c r="CH12" s="1249"/>
      <c r="CI12" s="1249"/>
      <c r="CJ12" s="1249"/>
      <c r="CK12" s="1247"/>
      <c r="CL12" s="1247"/>
      <c r="CM12" s="1247"/>
      <c r="CN12" s="1273"/>
      <c r="CO12" s="1247" t="s">
        <v>9</v>
      </c>
      <c r="CP12" s="1273" t="s">
        <v>340</v>
      </c>
      <c r="CQ12" s="1249"/>
      <c r="CR12" s="1249"/>
      <c r="CS12" s="1249"/>
      <c r="CT12" s="1249"/>
    </row>
    <row r="13" spans="1:101" s="1052" customFormat="1" ht="28.5" customHeight="1">
      <c r="A13" s="1250"/>
      <c r="B13" s="1250"/>
      <c r="C13" s="1250"/>
      <c r="D13" s="1250"/>
      <c r="E13" s="1250"/>
      <c r="F13" s="1250"/>
      <c r="G13" s="1250"/>
      <c r="H13" s="1250"/>
      <c r="I13" s="1250"/>
      <c r="J13" s="1247"/>
      <c r="K13" s="1247"/>
      <c r="L13" s="1247"/>
      <c r="M13" s="1247"/>
      <c r="N13" s="1247"/>
      <c r="O13" s="1247"/>
      <c r="P13" s="1247"/>
      <c r="Q13" s="1049" t="s">
        <v>338</v>
      </c>
      <c r="R13" s="1049" t="s">
        <v>339</v>
      </c>
      <c r="S13" s="1247"/>
      <c r="T13" s="1250"/>
      <c r="U13" s="1049" t="s">
        <v>341</v>
      </c>
      <c r="V13" s="1049" t="s">
        <v>46</v>
      </c>
      <c r="W13" s="1247"/>
      <c r="X13" s="1247"/>
      <c r="Y13" s="1247"/>
      <c r="Z13" s="1247"/>
      <c r="AA13" s="1247"/>
      <c r="AB13" s="1247"/>
      <c r="AC13" s="1247"/>
      <c r="AD13" s="1247"/>
      <c r="AE13" s="1247"/>
      <c r="AF13" s="1247"/>
      <c r="AG13" s="1250"/>
      <c r="AH13" s="1250"/>
      <c r="AI13" s="1250"/>
      <c r="AJ13" s="1247"/>
      <c r="AK13" s="1247"/>
      <c r="AL13" s="1247"/>
      <c r="AM13" s="1247"/>
      <c r="AN13" s="1247"/>
      <c r="AO13" s="1247"/>
      <c r="AP13" s="1247"/>
      <c r="AQ13" s="1247"/>
      <c r="AR13" s="1247"/>
      <c r="AS13" s="1250"/>
      <c r="AT13" s="1250"/>
      <c r="AU13" s="1250"/>
      <c r="AV13" s="1247"/>
      <c r="AW13" s="1247"/>
      <c r="AX13" s="1247"/>
      <c r="AY13" s="1247"/>
      <c r="AZ13" s="1247"/>
      <c r="BA13" s="1247"/>
      <c r="BB13" s="1247"/>
      <c r="BC13" s="1247"/>
      <c r="BD13" s="1247"/>
      <c r="BE13" s="1247"/>
      <c r="BF13" s="1247"/>
      <c r="BG13" s="1247"/>
      <c r="BH13" s="1049" t="s">
        <v>338</v>
      </c>
      <c r="BI13" s="1049" t="s">
        <v>339</v>
      </c>
      <c r="BJ13" s="1247"/>
      <c r="BK13" s="1247"/>
      <c r="BL13" s="1247"/>
      <c r="BM13" s="1273"/>
      <c r="BN13" s="1247"/>
      <c r="BO13" s="1273"/>
      <c r="BP13" s="1250"/>
      <c r="BQ13" s="1250"/>
      <c r="BR13" s="1250"/>
      <c r="BS13" s="1247"/>
      <c r="BT13" s="1247"/>
      <c r="BU13" s="1247"/>
      <c r="BV13" s="1273"/>
      <c r="BW13" s="1247"/>
      <c r="BX13" s="1273"/>
      <c r="BY13" s="1250"/>
      <c r="BZ13" s="1250"/>
      <c r="CA13" s="1250"/>
      <c r="CB13" s="1247"/>
      <c r="CC13" s="1247"/>
      <c r="CD13" s="1247"/>
      <c r="CE13" s="1273"/>
      <c r="CF13" s="1247"/>
      <c r="CG13" s="1273"/>
      <c r="CH13" s="1250"/>
      <c r="CI13" s="1250"/>
      <c r="CJ13" s="1250"/>
      <c r="CK13" s="1247"/>
      <c r="CL13" s="1247"/>
      <c r="CM13" s="1247"/>
      <c r="CN13" s="1273"/>
      <c r="CO13" s="1247"/>
      <c r="CP13" s="1273"/>
      <c r="CQ13" s="1250"/>
      <c r="CR13" s="1250"/>
      <c r="CS13" s="1250"/>
      <c r="CT13" s="1250"/>
    </row>
    <row r="14" spans="1:101" s="1053" customFormat="1" ht="30.75" customHeight="1">
      <c r="A14" s="1050">
        <v>1</v>
      </c>
      <c r="B14" s="1050">
        <f>A14+1</f>
        <v>2</v>
      </c>
      <c r="C14" s="1050">
        <v>3</v>
      </c>
      <c r="D14" s="1050">
        <f>B14+1</f>
        <v>3</v>
      </c>
      <c r="E14" s="1050">
        <f t="shared" ref="E14:BO14" si="0">D14+1</f>
        <v>4</v>
      </c>
      <c r="F14" s="1050">
        <f t="shared" si="0"/>
        <v>5</v>
      </c>
      <c r="G14" s="1050">
        <v>4</v>
      </c>
      <c r="H14" s="1050">
        <f t="shared" si="0"/>
        <v>5</v>
      </c>
      <c r="I14" s="1050">
        <v>6</v>
      </c>
      <c r="J14" s="1050">
        <v>7</v>
      </c>
      <c r="K14" s="1050">
        <v>8</v>
      </c>
      <c r="L14" s="1050">
        <v>9</v>
      </c>
      <c r="M14" s="1050">
        <v>10</v>
      </c>
      <c r="N14" s="1050">
        <f t="shared" si="0"/>
        <v>11</v>
      </c>
      <c r="O14" s="1050">
        <v>11</v>
      </c>
      <c r="P14" s="1050">
        <v>12</v>
      </c>
      <c r="Q14" s="1050">
        <v>13</v>
      </c>
      <c r="R14" s="1050">
        <v>14</v>
      </c>
      <c r="S14" s="1050">
        <f t="shared" si="0"/>
        <v>15</v>
      </c>
      <c r="T14" s="1050">
        <f t="shared" si="0"/>
        <v>16</v>
      </c>
      <c r="U14" s="1050">
        <f t="shared" si="0"/>
        <v>17</v>
      </c>
      <c r="V14" s="1050">
        <f t="shared" si="0"/>
        <v>18</v>
      </c>
      <c r="W14" s="1050">
        <f t="shared" si="0"/>
        <v>19</v>
      </c>
      <c r="X14" s="1050">
        <f t="shared" si="0"/>
        <v>20</v>
      </c>
      <c r="Y14" s="1050">
        <f t="shared" si="0"/>
        <v>21</v>
      </c>
      <c r="Z14" s="1050">
        <f t="shared" si="0"/>
        <v>22</v>
      </c>
      <c r="AA14" s="1050">
        <f t="shared" si="0"/>
        <v>23</v>
      </c>
      <c r="AB14" s="1050">
        <f t="shared" si="0"/>
        <v>24</v>
      </c>
      <c r="AC14" s="1050">
        <v>17</v>
      </c>
      <c r="AD14" s="1050">
        <f t="shared" si="0"/>
        <v>18</v>
      </c>
      <c r="AE14" s="1050">
        <f t="shared" si="0"/>
        <v>19</v>
      </c>
      <c r="AF14" s="1050">
        <f t="shared" si="0"/>
        <v>20</v>
      </c>
      <c r="AG14" s="1050">
        <f t="shared" si="0"/>
        <v>21</v>
      </c>
      <c r="AH14" s="1050">
        <f t="shared" si="0"/>
        <v>22</v>
      </c>
      <c r="AI14" s="1050">
        <f t="shared" si="0"/>
        <v>23</v>
      </c>
      <c r="AJ14" s="1050">
        <f t="shared" si="0"/>
        <v>24</v>
      </c>
      <c r="AK14" s="1050">
        <f t="shared" si="0"/>
        <v>25</v>
      </c>
      <c r="AL14" s="1050">
        <f t="shared" si="0"/>
        <v>26</v>
      </c>
      <c r="AM14" s="1050">
        <f t="shared" si="0"/>
        <v>27</v>
      </c>
      <c r="AN14" s="1050">
        <f t="shared" si="0"/>
        <v>28</v>
      </c>
      <c r="AO14" s="1050">
        <v>24</v>
      </c>
      <c r="AP14" s="1050">
        <f t="shared" si="0"/>
        <v>25</v>
      </c>
      <c r="AQ14" s="1050">
        <f t="shared" si="0"/>
        <v>26</v>
      </c>
      <c r="AR14" s="1050">
        <f t="shared" si="0"/>
        <v>27</v>
      </c>
      <c r="AS14" s="1050">
        <f t="shared" si="0"/>
        <v>28</v>
      </c>
      <c r="AT14" s="1050">
        <f t="shared" si="0"/>
        <v>29</v>
      </c>
      <c r="AU14" s="1050">
        <f t="shared" si="0"/>
        <v>30</v>
      </c>
      <c r="AV14" s="1050">
        <f t="shared" si="0"/>
        <v>31</v>
      </c>
      <c r="AW14" s="1050">
        <f t="shared" si="0"/>
        <v>32</v>
      </c>
      <c r="AX14" s="1050">
        <f t="shared" si="0"/>
        <v>33</v>
      </c>
      <c r="AY14" s="1050">
        <f t="shared" si="0"/>
        <v>34</v>
      </c>
      <c r="AZ14" s="1050">
        <f t="shared" si="0"/>
        <v>35</v>
      </c>
      <c r="BA14" s="1050">
        <v>15</v>
      </c>
      <c r="BB14" s="1050">
        <v>16</v>
      </c>
      <c r="BC14" s="1050">
        <v>17</v>
      </c>
      <c r="BD14" s="1050">
        <v>18</v>
      </c>
      <c r="BE14" s="1050">
        <v>19</v>
      </c>
      <c r="BF14" s="1050">
        <v>20</v>
      </c>
      <c r="BG14" s="1050">
        <v>21</v>
      </c>
      <c r="BH14" s="1050">
        <v>22</v>
      </c>
      <c r="BI14" s="1050">
        <v>23</v>
      </c>
      <c r="BJ14" s="1050">
        <v>15</v>
      </c>
      <c r="BK14" s="1050">
        <v>16</v>
      </c>
      <c r="BL14" s="1050">
        <v>17</v>
      </c>
      <c r="BM14" s="1050">
        <v>18</v>
      </c>
      <c r="BN14" s="1050">
        <f t="shared" si="0"/>
        <v>19</v>
      </c>
      <c r="BO14" s="1050">
        <f t="shared" si="0"/>
        <v>20</v>
      </c>
      <c r="BP14" s="1050">
        <v>19</v>
      </c>
      <c r="BQ14" s="1050">
        <v>20</v>
      </c>
      <c r="BR14" s="1050">
        <v>21</v>
      </c>
      <c r="BS14" s="1050">
        <v>22</v>
      </c>
      <c r="BT14" s="1050">
        <v>23</v>
      </c>
      <c r="BU14" s="1050">
        <v>24</v>
      </c>
      <c r="BV14" s="1050">
        <v>25</v>
      </c>
      <c r="BW14" s="1050"/>
      <c r="BX14" s="1050"/>
      <c r="BY14" s="1050">
        <v>26</v>
      </c>
      <c r="BZ14" s="1050">
        <v>27</v>
      </c>
      <c r="CA14" s="1050">
        <v>28</v>
      </c>
      <c r="CB14" s="1050">
        <v>29</v>
      </c>
      <c r="CC14" s="1050">
        <v>30</v>
      </c>
      <c r="CD14" s="1050">
        <v>31</v>
      </c>
      <c r="CE14" s="1050">
        <v>32</v>
      </c>
      <c r="CF14" s="1050">
        <f t="shared" ref="CF14:CG14" si="1">CE14+1</f>
        <v>33</v>
      </c>
      <c r="CG14" s="1050">
        <f t="shared" si="1"/>
        <v>34</v>
      </c>
      <c r="CH14" s="1050">
        <v>33</v>
      </c>
      <c r="CI14" s="1050">
        <v>34</v>
      </c>
      <c r="CJ14" s="1050">
        <v>35</v>
      </c>
      <c r="CK14" s="1050">
        <v>36</v>
      </c>
      <c r="CL14" s="1050">
        <v>37</v>
      </c>
      <c r="CM14" s="1050">
        <v>38</v>
      </c>
      <c r="CN14" s="1050">
        <v>39</v>
      </c>
      <c r="CO14" s="1050">
        <f t="shared" ref="CO14:CP14" si="2">CN14+1</f>
        <v>40</v>
      </c>
      <c r="CP14" s="1050">
        <f t="shared" si="2"/>
        <v>41</v>
      </c>
      <c r="CQ14" s="1050">
        <v>40</v>
      </c>
      <c r="CR14" s="1050">
        <v>41</v>
      </c>
      <c r="CS14" s="1050">
        <v>42</v>
      </c>
      <c r="CT14" s="1050">
        <v>43</v>
      </c>
    </row>
    <row r="15" spans="1:101" s="880" customFormat="1" ht="36.75" customHeight="1">
      <c r="A15" s="873"/>
      <c r="B15" s="855" t="s">
        <v>28</v>
      </c>
      <c r="C15" s="855"/>
      <c r="D15" s="873"/>
      <c r="E15" s="873"/>
      <c r="F15" s="873"/>
      <c r="G15" s="873"/>
      <c r="H15" s="873"/>
      <c r="I15" s="873"/>
      <c r="J15" s="873"/>
      <c r="K15" s="873">
        <f>K16</f>
        <v>1721273</v>
      </c>
      <c r="L15" s="873">
        <f t="shared" ref="L15:BW15" si="3">L16</f>
        <v>729208</v>
      </c>
      <c r="M15" s="873">
        <f t="shared" si="3"/>
        <v>573028</v>
      </c>
      <c r="N15" s="873">
        <f t="shared" si="3"/>
        <v>0</v>
      </c>
      <c r="O15" s="873">
        <f t="shared" si="3"/>
        <v>0</v>
      </c>
      <c r="P15" s="905">
        <f t="shared" si="3"/>
        <v>865915</v>
      </c>
      <c r="Q15" s="905">
        <f t="shared" si="3"/>
        <v>745915</v>
      </c>
      <c r="R15" s="905">
        <f t="shared" si="3"/>
        <v>0</v>
      </c>
      <c r="S15" s="905">
        <f t="shared" si="3"/>
        <v>0</v>
      </c>
      <c r="T15" s="905">
        <f t="shared" si="3"/>
        <v>0</v>
      </c>
      <c r="U15" s="905">
        <f t="shared" si="3"/>
        <v>0</v>
      </c>
      <c r="V15" s="905">
        <f t="shared" si="3"/>
        <v>0</v>
      </c>
      <c r="W15" s="905">
        <f t="shared" si="3"/>
        <v>0</v>
      </c>
      <c r="X15" s="905">
        <f t="shared" si="3"/>
        <v>0</v>
      </c>
      <c r="Y15" s="905">
        <f t="shared" si="3"/>
        <v>0</v>
      </c>
      <c r="Z15" s="905">
        <f t="shared" si="3"/>
        <v>0</v>
      </c>
      <c r="AA15" s="905">
        <f t="shared" si="3"/>
        <v>0</v>
      </c>
      <c r="AB15" s="905">
        <f t="shared" si="3"/>
        <v>0</v>
      </c>
      <c r="AC15" s="905">
        <f t="shared" si="3"/>
        <v>0</v>
      </c>
      <c r="AD15" s="905">
        <f t="shared" si="3"/>
        <v>0</v>
      </c>
      <c r="AE15" s="905">
        <f t="shared" si="3"/>
        <v>0</v>
      </c>
      <c r="AF15" s="905">
        <f t="shared" si="3"/>
        <v>0</v>
      </c>
      <c r="AG15" s="905">
        <f t="shared" si="3"/>
        <v>0</v>
      </c>
      <c r="AH15" s="905">
        <f t="shared" si="3"/>
        <v>0</v>
      </c>
      <c r="AI15" s="905">
        <f t="shared" si="3"/>
        <v>0</v>
      </c>
      <c r="AJ15" s="905">
        <f t="shared" si="3"/>
        <v>0</v>
      </c>
      <c r="AK15" s="905">
        <f t="shared" si="3"/>
        <v>0</v>
      </c>
      <c r="AL15" s="905">
        <f t="shared" si="3"/>
        <v>0</v>
      </c>
      <c r="AM15" s="905">
        <f t="shared" si="3"/>
        <v>0</v>
      </c>
      <c r="AN15" s="905">
        <f t="shared" si="3"/>
        <v>0</v>
      </c>
      <c r="AO15" s="905">
        <f t="shared" si="3"/>
        <v>0</v>
      </c>
      <c r="AP15" s="905">
        <f t="shared" si="3"/>
        <v>0</v>
      </c>
      <c r="AQ15" s="905">
        <f t="shared" si="3"/>
        <v>0</v>
      </c>
      <c r="AR15" s="905">
        <f t="shared" si="3"/>
        <v>0</v>
      </c>
      <c r="AS15" s="905">
        <f t="shared" si="3"/>
        <v>0</v>
      </c>
      <c r="AT15" s="905">
        <f t="shared" si="3"/>
        <v>0</v>
      </c>
      <c r="AU15" s="905">
        <f t="shared" si="3"/>
        <v>0</v>
      </c>
      <c r="AV15" s="905">
        <f t="shared" si="3"/>
        <v>0</v>
      </c>
      <c r="AW15" s="905">
        <f t="shared" si="3"/>
        <v>0</v>
      </c>
      <c r="AX15" s="905">
        <f t="shared" si="3"/>
        <v>0</v>
      </c>
      <c r="AY15" s="905">
        <f t="shared" si="3"/>
        <v>0</v>
      </c>
      <c r="AZ15" s="905">
        <f t="shared" si="3"/>
        <v>0</v>
      </c>
      <c r="BA15" s="905">
        <f t="shared" si="3"/>
        <v>0</v>
      </c>
      <c r="BB15" s="905">
        <f t="shared" si="3"/>
        <v>0</v>
      </c>
      <c r="BC15" s="905">
        <f t="shared" si="3"/>
        <v>0</v>
      </c>
      <c r="BD15" s="905">
        <f t="shared" si="3"/>
        <v>0</v>
      </c>
      <c r="BE15" s="905">
        <f t="shared" si="3"/>
        <v>0</v>
      </c>
      <c r="BF15" s="905">
        <f t="shared" si="3"/>
        <v>0</v>
      </c>
      <c r="BG15" s="905">
        <f t="shared" si="3"/>
        <v>0</v>
      </c>
      <c r="BH15" s="905">
        <f t="shared" si="3"/>
        <v>0</v>
      </c>
      <c r="BI15" s="905">
        <f t="shared" si="3"/>
        <v>0</v>
      </c>
      <c r="BJ15" s="905">
        <f t="shared" si="3"/>
        <v>878979</v>
      </c>
      <c r="BK15" s="905">
        <f t="shared" si="3"/>
        <v>87212</v>
      </c>
      <c r="BL15" s="905">
        <f t="shared" si="3"/>
        <v>57363</v>
      </c>
      <c r="BM15" s="905">
        <f t="shared" si="3"/>
        <v>0</v>
      </c>
      <c r="BN15" s="905">
        <f t="shared" si="3"/>
        <v>0</v>
      </c>
      <c r="BO15" s="905">
        <f t="shared" si="3"/>
        <v>0</v>
      </c>
      <c r="BP15" s="905">
        <f t="shared" si="3"/>
        <v>791767</v>
      </c>
      <c r="BQ15" s="905">
        <f t="shared" si="3"/>
        <v>671767</v>
      </c>
      <c r="BR15" s="905">
        <f t="shared" si="3"/>
        <v>0</v>
      </c>
      <c r="BS15" s="905">
        <f t="shared" si="3"/>
        <v>739393</v>
      </c>
      <c r="BT15" s="905">
        <f t="shared" si="3"/>
        <v>154314</v>
      </c>
      <c r="BU15" s="905">
        <f t="shared" si="3"/>
        <v>92929</v>
      </c>
      <c r="BV15" s="905">
        <f t="shared" si="3"/>
        <v>0</v>
      </c>
      <c r="BW15" s="905">
        <f t="shared" si="3"/>
        <v>0</v>
      </c>
      <c r="BX15" s="905">
        <f t="shared" ref="BX15:CA15" si="4">BX16</f>
        <v>0</v>
      </c>
      <c r="BY15" s="905">
        <f t="shared" si="4"/>
        <v>585079</v>
      </c>
      <c r="BZ15" s="905">
        <f t="shared" si="4"/>
        <v>498679</v>
      </c>
      <c r="CA15" s="905">
        <f t="shared" si="4"/>
        <v>0</v>
      </c>
      <c r="CB15" s="905">
        <f>CB16+CB24</f>
        <v>464119.98099999997</v>
      </c>
      <c r="CC15" s="905">
        <f t="shared" ref="CC15:CS15" si="5">CC16+CC24</f>
        <v>23214</v>
      </c>
      <c r="CD15" s="905">
        <f t="shared" si="5"/>
        <v>13665</v>
      </c>
      <c r="CE15" s="905">
        <f t="shared" si="5"/>
        <v>0</v>
      </c>
      <c r="CF15" s="905">
        <f t="shared" si="5"/>
        <v>0</v>
      </c>
      <c r="CG15" s="905">
        <f t="shared" si="5"/>
        <v>0</v>
      </c>
      <c r="CH15" s="905">
        <f t="shared" si="5"/>
        <v>440905.98099999997</v>
      </c>
      <c r="CI15" s="905">
        <f t="shared" si="5"/>
        <v>437511.98099999997</v>
      </c>
      <c r="CJ15" s="905">
        <f t="shared" si="5"/>
        <v>3394</v>
      </c>
      <c r="CK15" s="905">
        <f t="shared" si="5"/>
        <v>455083.98099999997</v>
      </c>
      <c r="CL15" s="905">
        <f t="shared" si="5"/>
        <v>23214</v>
      </c>
      <c r="CM15" s="905">
        <f t="shared" si="5"/>
        <v>13665</v>
      </c>
      <c r="CN15" s="905">
        <f t="shared" si="5"/>
        <v>0</v>
      </c>
      <c r="CO15" s="905">
        <f t="shared" si="5"/>
        <v>0</v>
      </c>
      <c r="CP15" s="905">
        <f t="shared" si="5"/>
        <v>0</v>
      </c>
      <c r="CQ15" s="905">
        <f t="shared" si="5"/>
        <v>431870.08100000001</v>
      </c>
      <c r="CR15" s="905">
        <f t="shared" si="5"/>
        <v>423100.08100000001</v>
      </c>
      <c r="CS15" s="905">
        <f t="shared" si="5"/>
        <v>8770</v>
      </c>
      <c r="CT15" s="873"/>
      <c r="CU15" s="1054">
        <v>159326</v>
      </c>
      <c r="CV15" s="880">
        <f>7*6500/93</f>
        <v>489.24731182795699</v>
      </c>
      <c r="CW15" s="880">
        <f>CV15+6500</f>
        <v>6989.2473118279568</v>
      </c>
    </row>
    <row r="16" spans="1:101" s="880" customFormat="1" ht="49.7" customHeight="1">
      <c r="A16" s="873" t="s">
        <v>10</v>
      </c>
      <c r="B16" s="827" t="s">
        <v>342</v>
      </c>
      <c r="C16" s="1055"/>
      <c r="D16" s="1055"/>
      <c r="E16" s="1055"/>
      <c r="F16" s="1055"/>
      <c r="G16" s="1055"/>
      <c r="H16" s="1055"/>
      <c r="I16" s="1055"/>
      <c r="J16" s="873"/>
      <c r="K16" s="873">
        <f>K17+K20</f>
        <v>1721273</v>
      </c>
      <c r="L16" s="873">
        <f t="shared" ref="L16:BW16" si="6">L17+L20</f>
        <v>729208</v>
      </c>
      <c r="M16" s="873">
        <f t="shared" si="6"/>
        <v>573028</v>
      </c>
      <c r="N16" s="873">
        <f t="shared" si="6"/>
        <v>0</v>
      </c>
      <c r="O16" s="873">
        <f t="shared" si="6"/>
        <v>0</v>
      </c>
      <c r="P16" s="905">
        <f t="shared" si="6"/>
        <v>865915</v>
      </c>
      <c r="Q16" s="905">
        <f t="shared" si="6"/>
        <v>745915</v>
      </c>
      <c r="R16" s="905">
        <f t="shared" si="6"/>
        <v>0</v>
      </c>
      <c r="S16" s="905">
        <f t="shared" si="6"/>
        <v>0</v>
      </c>
      <c r="T16" s="905">
        <f t="shared" si="6"/>
        <v>0</v>
      </c>
      <c r="U16" s="905">
        <f t="shared" si="6"/>
        <v>0</v>
      </c>
      <c r="V16" s="905">
        <f t="shared" si="6"/>
        <v>0</v>
      </c>
      <c r="W16" s="905">
        <f t="shared" si="6"/>
        <v>0</v>
      </c>
      <c r="X16" s="905">
        <f t="shared" si="6"/>
        <v>0</v>
      </c>
      <c r="Y16" s="905">
        <f t="shared" si="6"/>
        <v>0</v>
      </c>
      <c r="Z16" s="905">
        <f t="shared" si="6"/>
        <v>0</v>
      </c>
      <c r="AA16" s="905">
        <f t="shared" si="6"/>
        <v>0</v>
      </c>
      <c r="AB16" s="905">
        <f t="shared" si="6"/>
        <v>0</v>
      </c>
      <c r="AC16" s="905">
        <f t="shared" si="6"/>
        <v>0</v>
      </c>
      <c r="AD16" s="905">
        <f t="shared" si="6"/>
        <v>0</v>
      </c>
      <c r="AE16" s="905">
        <f t="shared" si="6"/>
        <v>0</v>
      </c>
      <c r="AF16" s="905">
        <f t="shared" si="6"/>
        <v>0</v>
      </c>
      <c r="AG16" s="905">
        <f t="shared" si="6"/>
        <v>0</v>
      </c>
      <c r="AH16" s="905">
        <f t="shared" si="6"/>
        <v>0</v>
      </c>
      <c r="AI16" s="905">
        <f t="shared" si="6"/>
        <v>0</v>
      </c>
      <c r="AJ16" s="905">
        <f t="shared" si="6"/>
        <v>0</v>
      </c>
      <c r="AK16" s="905">
        <f t="shared" si="6"/>
        <v>0</v>
      </c>
      <c r="AL16" s="905">
        <f t="shared" si="6"/>
        <v>0</v>
      </c>
      <c r="AM16" s="905">
        <f t="shared" si="6"/>
        <v>0</v>
      </c>
      <c r="AN16" s="905">
        <f t="shared" si="6"/>
        <v>0</v>
      </c>
      <c r="AO16" s="905">
        <f t="shared" si="6"/>
        <v>0</v>
      </c>
      <c r="AP16" s="905">
        <f t="shared" si="6"/>
        <v>0</v>
      </c>
      <c r="AQ16" s="905">
        <f t="shared" si="6"/>
        <v>0</v>
      </c>
      <c r="AR16" s="905">
        <f t="shared" si="6"/>
        <v>0</v>
      </c>
      <c r="AS16" s="905">
        <f t="shared" si="6"/>
        <v>0</v>
      </c>
      <c r="AT16" s="905">
        <f t="shared" si="6"/>
        <v>0</v>
      </c>
      <c r="AU16" s="905">
        <f t="shared" si="6"/>
        <v>0</v>
      </c>
      <c r="AV16" s="905">
        <f t="shared" si="6"/>
        <v>0</v>
      </c>
      <c r="AW16" s="905">
        <f t="shared" si="6"/>
        <v>0</v>
      </c>
      <c r="AX16" s="905">
        <f t="shared" si="6"/>
        <v>0</v>
      </c>
      <c r="AY16" s="905">
        <f t="shared" si="6"/>
        <v>0</v>
      </c>
      <c r="AZ16" s="905">
        <f t="shared" si="6"/>
        <v>0</v>
      </c>
      <c r="BA16" s="905">
        <f t="shared" si="6"/>
        <v>0</v>
      </c>
      <c r="BB16" s="905">
        <f t="shared" si="6"/>
        <v>0</v>
      </c>
      <c r="BC16" s="905">
        <f t="shared" si="6"/>
        <v>0</v>
      </c>
      <c r="BD16" s="905">
        <f t="shared" si="6"/>
        <v>0</v>
      </c>
      <c r="BE16" s="905">
        <f t="shared" si="6"/>
        <v>0</v>
      </c>
      <c r="BF16" s="905">
        <f t="shared" si="6"/>
        <v>0</v>
      </c>
      <c r="BG16" s="905">
        <f t="shared" si="6"/>
        <v>0</v>
      </c>
      <c r="BH16" s="905">
        <f t="shared" si="6"/>
        <v>0</v>
      </c>
      <c r="BI16" s="905">
        <f t="shared" si="6"/>
        <v>0</v>
      </c>
      <c r="BJ16" s="905">
        <f t="shared" si="6"/>
        <v>878979</v>
      </c>
      <c r="BK16" s="905">
        <f t="shared" si="6"/>
        <v>87212</v>
      </c>
      <c r="BL16" s="905">
        <f t="shared" si="6"/>
        <v>57363</v>
      </c>
      <c r="BM16" s="905">
        <f t="shared" si="6"/>
        <v>0</v>
      </c>
      <c r="BN16" s="905">
        <f t="shared" si="6"/>
        <v>0</v>
      </c>
      <c r="BO16" s="905">
        <f t="shared" si="6"/>
        <v>0</v>
      </c>
      <c r="BP16" s="905">
        <f t="shared" si="6"/>
        <v>791767</v>
      </c>
      <c r="BQ16" s="905">
        <f t="shared" si="6"/>
        <v>671767</v>
      </c>
      <c r="BR16" s="905">
        <f t="shared" si="6"/>
        <v>0</v>
      </c>
      <c r="BS16" s="905">
        <f t="shared" si="6"/>
        <v>739393</v>
      </c>
      <c r="BT16" s="905">
        <f t="shared" si="6"/>
        <v>154314</v>
      </c>
      <c r="BU16" s="905">
        <f t="shared" si="6"/>
        <v>92929</v>
      </c>
      <c r="BV16" s="905">
        <f t="shared" si="6"/>
        <v>0</v>
      </c>
      <c r="BW16" s="905">
        <f t="shared" si="6"/>
        <v>0</v>
      </c>
      <c r="BX16" s="905">
        <f t="shared" ref="BX16:CS16" si="7">BX17+BX20</f>
        <v>0</v>
      </c>
      <c r="BY16" s="905">
        <f t="shared" si="7"/>
        <v>585079</v>
      </c>
      <c r="BZ16" s="905">
        <f t="shared" si="7"/>
        <v>498679</v>
      </c>
      <c r="CA16" s="905">
        <f t="shared" si="7"/>
        <v>0</v>
      </c>
      <c r="CB16" s="905">
        <f t="shared" si="7"/>
        <v>200346</v>
      </c>
      <c r="CC16" s="905">
        <f t="shared" si="7"/>
        <v>23214</v>
      </c>
      <c r="CD16" s="905">
        <f t="shared" si="7"/>
        <v>13665</v>
      </c>
      <c r="CE16" s="905">
        <f t="shared" si="7"/>
        <v>0</v>
      </c>
      <c r="CF16" s="905">
        <f t="shared" si="7"/>
        <v>0</v>
      </c>
      <c r="CG16" s="905">
        <f t="shared" si="7"/>
        <v>0</v>
      </c>
      <c r="CH16" s="905">
        <f t="shared" si="7"/>
        <v>177132</v>
      </c>
      <c r="CI16" s="905">
        <f t="shared" si="7"/>
        <v>173738</v>
      </c>
      <c r="CJ16" s="905">
        <f t="shared" si="7"/>
        <v>3394</v>
      </c>
      <c r="CK16" s="905">
        <f t="shared" si="7"/>
        <v>191310</v>
      </c>
      <c r="CL16" s="905">
        <f t="shared" si="7"/>
        <v>23214</v>
      </c>
      <c r="CM16" s="905">
        <f t="shared" si="7"/>
        <v>13665</v>
      </c>
      <c r="CN16" s="905">
        <f t="shared" si="7"/>
        <v>0</v>
      </c>
      <c r="CO16" s="905">
        <f t="shared" si="7"/>
        <v>0</v>
      </c>
      <c r="CP16" s="905">
        <f t="shared" si="7"/>
        <v>0</v>
      </c>
      <c r="CQ16" s="905">
        <f t="shared" si="7"/>
        <v>168096</v>
      </c>
      <c r="CR16" s="905">
        <f t="shared" si="7"/>
        <v>159326</v>
      </c>
      <c r="CS16" s="905">
        <f t="shared" si="7"/>
        <v>8770</v>
      </c>
      <c r="CT16" s="873"/>
      <c r="CU16" s="880">
        <f>CQ15-CR15-CS15</f>
        <v>0</v>
      </c>
    </row>
    <row r="17" spans="1:102" s="956" customFormat="1" ht="46.5" customHeight="1">
      <c r="A17" s="910" t="s">
        <v>12</v>
      </c>
      <c r="B17" s="1002" t="s">
        <v>343</v>
      </c>
      <c r="C17" s="1056"/>
      <c r="D17" s="1057"/>
      <c r="E17" s="1057"/>
      <c r="F17" s="1057"/>
      <c r="G17" s="1058"/>
      <c r="H17" s="1058"/>
      <c r="I17" s="1058"/>
      <c r="J17" s="1058"/>
      <c r="K17" s="1059">
        <f>K19</f>
        <v>172898</v>
      </c>
      <c r="L17" s="1059">
        <f t="shared" ref="L17:BW17" si="8">L19</f>
        <v>29658</v>
      </c>
      <c r="M17" s="1059">
        <f t="shared" si="8"/>
        <v>26692</v>
      </c>
      <c r="N17" s="1059">
        <f t="shared" si="8"/>
        <v>0</v>
      </c>
      <c r="O17" s="1059">
        <f t="shared" si="8"/>
        <v>0</v>
      </c>
      <c r="P17" s="1059">
        <f t="shared" si="8"/>
        <v>143240</v>
      </c>
      <c r="Q17" s="1059">
        <f t="shared" si="8"/>
        <v>143240</v>
      </c>
      <c r="R17" s="1059">
        <f t="shared" si="8"/>
        <v>0</v>
      </c>
      <c r="S17" s="1059">
        <f t="shared" si="8"/>
        <v>0</v>
      </c>
      <c r="T17" s="1059">
        <f t="shared" si="8"/>
        <v>0</v>
      </c>
      <c r="U17" s="1059">
        <f t="shared" si="8"/>
        <v>0</v>
      </c>
      <c r="V17" s="1059">
        <f t="shared" si="8"/>
        <v>0</v>
      </c>
      <c r="W17" s="1059">
        <f t="shared" si="8"/>
        <v>0</v>
      </c>
      <c r="X17" s="1059">
        <f t="shared" si="8"/>
        <v>0</v>
      </c>
      <c r="Y17" s="1059">
        <f t="shared" si="8"/>
        <v>0</v>
      </c>
      <c r="Z17" s="1059">
        <f t="shared" si="8"/>
        <v>0</v>
      </c>
      <c r="AA17" s="1059">
        <f t="shared" si="8"/>
        <v>0</v>
      </c>
      <c r="AB17" s="1059">
        <f t="shared" si="8"/>
        <v>0</v>
      </c>
      <c r="AC17" s="1059">
        <f t="shared" si="8"/>
        <v>0</v>
      </c>
      <c r="AD17" s="1059">
        <f t="shared" si="8"/>
        <v>0</v>
      </c>
      <c r="AE17" s="1059">
        <f t="shared" si="8"/>
        <v>0</v>
      </c>
      <c r="AF17" s="1059">
        <f t="shared" si="8"/>
        <v>0</v>
      </c>
      <c r="AG17" s="1059">
        <f t="shared" si="8"/>
        <v>0</v>
      </c>
      <c r="AH17" s="1059">
        <f t="shared" si="8"/>
        <v>0</v>
      </c>
      <c r="AI17" s="1059">
        <f t="shared" si="8"/>
        <v>0</v>
      </c>
      <c r="AJ17" s="1059">
        <f t="shared" si="8"/>
        <v>0</v>
      </c>
      <c r="AK17" s="1059">
        <f t="shared" si="8"/>
        <v>0</v>
      </c>
      <c r="AL17" s="1059">
        <f t="shared" si="8"/>
        <v>0</v>
      </c>
      <c r="AM17" s="1059">
        <f t="shared" si="8"/>
        <v>0</v>
      </c>
      <c r="AN17" s="1059">
        <f t="shared" si="8"/>
        <v>0</v>
      </c>
      <c r="AO17" s="1059">
        <f t="shared" si="8"/>
        <v>0</v>
      </c>
      <c r="AP17" s="1059">
        <f t="shared" si="8"/>
        <v>0</v>
      </c>
      <c r="AQ17" s="1059">
        <f t="shared" si="8"/>
        <v>0</v>
      </c>
      <c r="AR17" s="1059">
        <f t="shared" si="8"/>
        <v>0</v>
      </c>
      <c r="AS17" s="1059">
        <f t="shared" si="8"/>
        <v>0</v>
      </c>
      <c r="AT17" s="1059">
        <f t="shared" si="8"/>
        <v>0</v>
      </c>
      <c r="AU17" s="1059">
        <f t="shared" si="8"/>
        <v>0</v>
      </c>
      <c r="AV17" s="1059">
        <f t="shared" si="8"/>
        <v>0</v>
      </c>
      <c r="AW17" s="1059">
        <f t="shared" si="8"/>
        <v>0</v>
      </c>
      <c r="AX17" s="1059">
        <f t="shared" si="8"/>
        <v>0</v>
      </c>
      <c r="AY17" s="1059">
        <f t="shared" si="8"/>
        <v>0</v>
      </c>
      <c r="AZ17" s="1059">
        <f t="shared" si="8"/>
        <v>0</v>
      </c>
      <c r="BA17" s="1059">
        <f t="shared" si="8"/>
        <v>0</v>
      </c>
      <c r="BB17" s="1059">
        <f t="shared" si="8"/>
        <v>0</v>
      </c>
      <c r="BC17" s="1059">
        <f t="shared" si="8"/>
        <v>0</v>
      </c>
      <c r="BD17" s="1059">
        <f t="shared" si="8"/>
        <v>0</v>
      </c>
      <c r="BE17" s="1059">
        <f t="shared" si="8"/>
        <v>0</v>
      </c>
      <c r="BF17" s="1059">
        <f t="shared" si="8"/>
        <v>0</v>
      </c>
      <c r="BG17" s="1059">
        <f t="shared" si="8"/>
        <v>0</v>
      </c>
      <c r="BH17" s="1059">
        <f t="shared" si="8"/>
        <v>0</v>
      </c>
      <c r="BI17" s="1059">
        <f t="shared" si="8"/>
        <v>0</v>
      </c>
      <c r="BJ17" s="1059">
        <f t="shared" si="8"/>
        <v>166614</v>
      </c>
      <c r="BK17" s="1059">
        <f t="shared" si="8"/>
        <v>42698</v>
      </c>
      <c r="BL17" s="1059">
        <f t="shared" si="8"/>
        <v>21349</v>
      </c>
      <c r="BM17" s="1059">
        <f t="shared" si="8"/>
        <v>0</v>
      </c>
      <c r="BN17" s="1059">
        <f t="shared" si="8"/>
        <v>0</v>
      </c>
      <c r="BO17" s="1059">
        <f t="shared" si="8"/>
        <v>0</v>
      </c>
      <c r="BP17" s="1059">
        <f t="shared" si="8"/>
        <v>123916</v>
      </c>
      <c r="BQ17" s="1059">
        <f t="shared" si="8"/>
        <v>123916</v>
      </c>
      <c r="BR17" s="1059">
        <f t="shared" si="8"/>
        <v>0</v>
      </c>
      <c r="BS17" s="1059">
        <f t="shared" si="8"/>
        <v>90422</v>
      </c>
      <c r="BT17" s="1059">
        <f t="shared" si="8"/>
        <v>5966</v>
      </c>
      <c r="BU17" s="1059">
        <f t="shared" si="8"/>
        <v>3000</v>
      </c>
      <c r="BV17" s="1059">
        <f t="shared" si="8"/>
        <v>0</v>
      </c>
      <c r="BW17" s="1059">
        <f t="shared" si="8"/>
        <v>0</v>
      </c>
      <c r="BX17" s="1059">
        <f t="shared" ref="BX17:CS17" si="9">BX19</f>
        <v>0</v>
      </c>
      <c r="BY17" s="1059">
        <f t="shared" si="9"/>
        <v>84456</v>
      </c>
      <c r="BZ17" s="1059">
        <f t="shared" si="9"/>
        <v>84456</v>
      </c>
      <c r="CA17" s="1059">
        <f t="shared" si="9"/>
        <v>0</v>
      </c>
      <c r="CB17" s="1059">
        <f t="shared" si="9"/>
        <v>6989</v>
      </c>
      <c r="CC17" s="1059">
        <f t="shared" si="9"/>
        <v>0</v>
      </c>
      <c r="CD17" s="1059">
        <f t="shared" si="9"/>
        <v>0</v>
      </c>
      <c r="CE17" s="1059">
        <f t="shared" si="9"/>
        <v>0</v>
      </c>
      <c r="CF17" s="1059">
        <f t="shared" si="9"/>
        <v>0</v>
      </c>
      <c r="CG17" s="1059">
        <f t="shared" si="9"/>
        <v>0</v>
      </c>
      <c r="CH17" s="1059">
        <f t="shared" si="9"/>
        <v>6989</v>
      </c>
      <c r="CI17" s="1059">
        <f t="shared" si="9"/>
        <v>6500</v>
      </c>
      <c r="CJ17" s="1059">
        <f t="shared" si="9"/>
        <v>489</v>
      </c>
      <c r="CK17" s="1059">
        <f t="shared" si="9"/>
        <v>6989</v>
      </c>
      <c r="CL17" s="1059">
        <f t="shared" si="9"/>
        <v>0</v>
      </c>
      <c r="CM17" s="1059">
        <f t="shared" si="9"/>
        <v>0</v>
      </c>
      <c r="CN17" s="1059">
        <f t="shared" si="9"/>
        <v>0</v>
      </c>
      <c r="CO17" s="1059">
        <f t="shared" si="9"/>
        <v>0</v>
      </c>
      <c r="CP17" s="1059">
        <f t="shared" si="9"/>
        <v>0</v>
      </c>
      <c r="CQ17" s="1059">
        <f t="shared" si="9"/>
        <v>6989</v>
      </c>
      <c r="CR17" s="1059">
        <f t="shared" si="9"/>
        <v>6500</v>
      </c>
      <c r="CS17" s="1059">
        <f t="shared" si="9"/>
        <v>489</v>
      </c>
      <c r="CT17" s="1060"/>
      <c r="CU17" s="956">
        <f>CU16+CU15</f>
        <v>159326</v>
      </c>
    </row>
    <row r="18" spans="1:102" s="956" customFormat="1" ht="46.5" customHeight="1">
      <c r="A18" s="910">
        <v>1</v>
      </c>
      <c r="B18" s="828" t="s">
        <v>344</v>
      </c>
      <c r="C18" s="1061"/>
      <c r="D18" s="1057"/>
      <c r="E18" s="1057"/>
      <c r="F18" s="1057"/>
      <c r="G18" s="1057"/>
      <c r="H18" s="1057"/>
      <c r="I18" s="1057"/>
      <c r="J18" s="1057"/>
      <c r="K18" s="1062"/>
      <c r="L18" s="1062"/>
      <c r="M18" s="1062"/>
      <c r="N18" s="1062"/>
      <c r="O18" s="1062"/>
      <c r="P18" s="1062"/>
      <c r="Q18" s="1062"/>
      <c r="R18" s="1062"/>
      <c r="S18" s="1062"/>
      <c r="T18" s="1062"/>
      <c r="U18" s="1062"/>
      <c r="V18" s="1062"/>
      <c r="W18" s="1062"/>
      <c r="X18" s="1062"/>
      <c r="Y18" s="1062"/>
      <c r="Z18" s="1062"/>
      <c r="AA18" s="1062"/>
      <c r="AB18" s="1062"/>
      <c r="AC18" s="1062"/>
      <c r="AD18" s="1062"/>
      <c r="AE18" s="1062"/>
      <c r="AF18" s="1062"/>
      <c r="AG18" s="1062"/>
      <c r="AH18" s="1062"/>
      <c r="AI18" s="1062"/>
      <c r="AJ18" s="1062"/>
      <c r="AK18" s="1062"/>
      <c r="AL18" s="1062"/>
      <c r="AM18" s="1062"/>
      <c r="AN18" s="1062"/>
      <c r="AO18" s="1062"/>
      <c r="AP18" s="1062"/>
      <c r="AQ18" s="1062"/>
      <c r="AR18" s="1062"/>
      <c r="AS18" s="1062"/>
      <c r="AT18" s="1062"/>
      <c r="AU18" s="1062"/>
      <c r="AV18" s="1062"/>
      <c r="AW18" s="1062"/>
      <c r="AX18" s="1062"/>
      <c r="AY18" s="1062"/>
      <c r="AZ18" s="1062"/>
      <c r="BA18" s="1062"/>
      <c r="BB18" s="1062"/>
      <c r="BC18" s="1062"/>
      <c r="BD18" s="1062"/>
      <c r="BE18" s="1062"/>
      <c r="BF18" s="1062"/>
      <c r="BG18" s="1062"/>
      <c r="BH18" s="1062"/>
      <c r="BI18" s="1062"/>
      <c r="BJ18" s="1062"/>
      <c r="BK18" s="1062"/>
      <c r="BL18" s="1062"/>
      <c r="BM18" s="1062"/>
      <c r="BN18" s="1062"/>
      <c r="BO18" s="1062"/>
      <c r="BP18" s="1062"/>
      <c r="BQ18" s="1062"/>
      <c r="BR18" s="1062"/>
      <c r="BS18" s="1062"/>
      <c r="BT18" s="1062"/>
      <c r="BU18" s="1062"/>
      <c r="BV18" s="1062"/>
      <c r="BW18" s="1062"/>
      <c r="BX18" s="1062"/>
      <c r="BY18" s="1062"/>
      <c r="BZ18" s="1062"/>
      <c r="CA18" s="1062"/>
      <c r="CB18" s="1062"/>
      <c r="CC18" s="1062"/>
      <c r="CD18" s="1062"/>
      <c r="CE18" s="1062"/>
      <c r="CF18" s="1062"/>
      <c r="CG18" s="1062"/>
      <c r="CH18" s="1062"/>
      <c r="CI18" s="1062"/>
      <c r="CJ18" s="1062"/>
      <c r="CK18" s="1062"/>
      <c r="CL18" s="1062"/>
      <c r="CM18" s="1062"/>
      <c r="CN18" s="1062"/>
      <c r="CO18" s="1062"/>
      <c r="CP18" s="1062"/>
      <c r="CQ18" s="1062"/>
      <c r="CR18" s="1062"/>
      <c r="CS18" s="1062"/>
      <c r="CT18" s="1060"/>
      <c r="CU18" s="1063"/>
      <c r="CV18" s="1063"/>
      <c r="CW18" s="1063"/>
      <c r="CX18" s="1063"/>
    </row>
    <row r="19" spans="1:102" s="921" customFormat="1" ht="75">
      <c r="A19" s="1064"/>
      <c r="B19" s="1065" t="s">
        <v>345</v>
      </c>
      <c r="C19" s="1066"/>
      <c r="D19" s="1067"/>
      <c r="E19" s="1067"/>
      <c r="F19" s="1067"/>
      <c r="G19" s="1068" t="s">
        <v>346</v>
      </c>
      <c r="H19" s="1068" t="s">
        <v>347</v>
      </c>
      <c r="I19" s="118">
        <v>2020</v>
      </c>
      <c r="J19" s="1069" t="s">
        <v>348</v>
      </c>
      <c r="K19" s="1070">
        <v>172898</v>
      </c>
      <c r="L19" s="1071">
        <v>29658</v>
      </c>
      <c r="M19" s="1071">
        <v>26692</v>
      </c>
      <c r="N19" s="1071"/>
      <c r="O19" s="1071"/>
      <c r="P19" s="1071">
        <v>143240</v>
      </c>
      <c r="Q19" s="1071">
        <v>143240</v>
      </c>
      <c r="R19" s="1071"/>
      <c r="S19" s="1071"/>
      <c r="T19" s="1071"/>
      <c r="U19" s="1071"/>
      <c r="V19" s="1071"/>
      <c r="W19" s="1071"/>
      <c r="X19" s="1071"/>
      <c r="Y19" s="1071"/>
      <c r="Z19" s="1071"/>
      <c r="AA19" s="1071"/>
      <c r="AB19" s="1071"/>
      <c r="AC19" s="1071"/>
      <c r="AD19" s="1071"/>
      <c r="AE19" s="1071"/>
      <c r="AF19" s="1071"/>
      <c r="AG19" s="1071"/>
      <c r="AH19" s="1071"/>
      <c r="AI19" s="1071"/>
      <c r="AJ19" s="1071"/>
      <c r="AK19" s="1071"/>
      <c r="AL19" s="1071"/>
      <c r="AM19" s="1071"/>
      <c r="AN19" s="1071"/>
      <c r="AO19" s="1071"/>
      <c r="AP19" s="1071"/>
      <c r="AQ19" s="1071"/>
      <c r="AR19" s="1071"/>
      <c r="AS19" s="1071"/>
      <c r="AT19" s="1071"/>
      <c r="AU19" s="1071"/>
      <c r="AV19" s="1071"/>
      <c r="AW19" s="1071"/>
      <c r="AX19" s="1071"/>
      <c r="AY19" s="1071"/>
      <c r="AZ19" s="1071"/>
      <c r="BA19" s="1071"/>
      <c r="BB19" s="1071"/>
      <c r="BC19" s="1071"/>
      <c r="BD19" s="1071"/>
      <c r="BE19" s="1071"/>
      <c r="BF19" s="1071"/>
      <c r="BG19" s="1071"/>
      <c r="BH19" s="1071"/>
      <c r="BI19" s="1071"/>
      <c r="BJ19" s="1071">
        <f>BK19+BP19</f>
        <v>166614</v>
      </c>
      <c r="BK19" s="1071">
        <f>21349+BL19</f>
        <v>42698</v>
      </c>
      <c r="BL19" s="1071">
        <v>21349</v>
      </c>
      <c r="BM19" s="1071"/>
      <c r="BN19" s="1071"/>
      <c r="BO19" s="1071"/>
      <c r="BP19" s="1071">
        <v>123916</v>
      </c>
      <c r="BQ19" s="1071">
        <v>123916</v>
      </c>
      <c r="BR19" s="1071"/>
      <c r="BS19" s="1071">
        <f>BT19+BY19</f>
        <v>90422</v>
      </c>
      <c r="BT19" s="1071">
        <v>5966</v>
      </c>
      <c r="BU19" s="1071">
        <v>3000</v>
      </c>
      <c r="BV19" s="1071"/>
      <c r="BW19" s="1071"/>
      <c r="BX19" s="1071"/>
      <c r="BY19" s="1071">
        <v>84456</v>
      </c>
      <c r="BZ19" s="1071">
        <v>84456</v>
      </c>
      <c r="CA19" s="1071"/>
      <c r="CB19" s="1071">
        <f>CH19</f>
        <v>6989</v>
      </c>
      <c r="CC19" s="1071"/>
      <c r="CD19" s="1071"/>
      <c r="CE19" s="1071"/>
      <c r="CF19" s="1071"/>
      <c r="CG19" s="1071"/>
      <c r="CH19" s="1071">
        <f>CI19+CJ19</f>
        <v>6989</v>
      </c>
      <c r="CI19" s="1071">
        <v>6500</v>
      </c>
      <c r="CJ19" s="1071">
        <v>489</v>
      </c>
      <c r="CK19" s="1071">
        <f>CQ19</f>
        <v>6989</v>
      </c>
      <c r="CL19" s="1071"/>
      <c r="CM19" s="1071"/>
      <c r="CN19" s="1071"/>
      <c r="CO19" s="1071"/>
      <c r="CP19" s="1071"/>
      <c r="CQ19" s="1071">
        <f>CR19+CS19</f>
        <v>6989</v>
      </c>
      <c r="CR19" s="1071">
        <v>6500</v>
      </c>
      <c r="CS19" s="1071">
        <v>489</v>
      </c>
      <c r="CT19" s="1072"/>
      <c r="CU19" s="921">
        <f>CR15-CU15</f>
        <v>263774.08100000001</v>
      </c>
    </row>
    <row r="20" spans="1:102" s="909" customFormat="1" ht="40.700000000000003" customHeight="1">
      <c r="A20" s="910" t="s">
        <v>17</v>
      </c>
      <c r="B20" s="828" t="s">
        <v>349</v>
      </c>
      <c r="C20" s="1073"/>
      <c r="D20" s="1057"/>
      <c r="E20" s="1057"/>
      <c r="F20" s="1057"/>
      <c r="G20" s="863"/>
      <c r="H20" s="863"/>
      <c r="I20" s="863"/>
      <c r="J20" s="1074"/>
      <c r="K20" s="1075">
        <f>K21+K22+K23</f>
        <v>1548375</v>
      </c>
      <c r="L20" s="1075">
        <f t="shared" ref="L20:BW20" si="10">L21+L22+L23</f>
        <v>699550</v>
      </c>
      <c r="M20" s="1075">
        <f t="shared" si="10"/>
        <v>546336</v>
      </c>
      <c r="N20" s="1075">
        <f t="shared" si="10"/>
        <v>0</v>
      </c>
      <c r="O20" s="1075">
        <f t="shared" si="10"/>
        <v>0</v>
      </c>
      <c r="P20" s="1075">
        <f t="shared" si="10"/>
        <v>722675</v>
      </c>
      <c r="Q20" s="1075">
        <f t="shared" si="10"/>
        <v>602675</v>
      </c>
      <c r="R20" s="1075">
        <f t="shared" si="10"/>
        <v>0</v>
      </c>
      <c r="S20" s="1075">
        <f t="shared" si="10"/>
        <v>0</v>
      </c>
      <c r="T20" s="1075">
        <f t="shared" si="10"/>
        <v>0</v>
      </c>
      <c r="U20" s="1075">
        <f t="shared" si="10"/>
        <v>0</v>
      </c>
      <c r="V20" s="1075">
        <f t="shared" si="10"/>
        <v>0</v>
      </c>
      <c r="W20" s="1075">
        <f t="shared" si="10"/>
        <v>0</v>
      </c>
      <c r="X20" s="1075">
        <f t="shared" si="10"/>
        <v>0</v>
      </c>
      <c r="Y20" s="1075">
        <f t="shared" si="10"/>
        <v>0</v>
      </c>
      <c r="Z20" s="1075">
        <f t="shared" si="10"/>
        <v>0</v>
      </c>
      <c r="AA20" s="1075">
        <f t="shared" si="10"/>
        <v>0</v>
      </c>
      <c r="AB20" s="1075">
        <f t="shared" si="10"/>
        <v>0</v>
      </c>
      <c r="AC20" s="1075">
        <f t="shared" si="10"/>
        <v>0</v>
      </c>
      <c r="AD20" s="1075">
        <f t="shared" si="10"/>
        <v>0</v>
      </c>
      <c r="AE20" s="1075">
        <f t="shared" si="10"/>
        <v>0</v>
      </c>
      <c r="AF20" s="1075">
        <f t="shared" si="10"/>
        <v>0</v>
      </c>
      <c r="AG20" s="1075">
        <f t="shared" si="10"/>
        <v>0</v>
      </c>
      <c r="AH20" s="1075">
        <f t="shared" si="10"/>
        <v>0</v>
      </c>
      <c r="AI20" s="1075">
        <f t="shared" si="10"/>
        <v>0</v>
      </c>
      <c r="AJ20" s="1075">
        <f t="shared" si="10"/>
        <v>0</v>
      </c>
      <c r="AK20" s="1075">
        <f t="shared" si="10"/>
        <v>0</v>
      </c>
      <c r="AL20" s="1075">
        <f t="shared" si="10"/>
        <v>0</v>
      </c>
      <c r="AM20" s="1075">
        <f t="shared" si="10"/>
        <v>0</v>
      </c>
      <c r="AN20" s="1075">
        <f t="shared" si="10"/>
        <v>0</v>
      </c>
      <c r="AO20" s="1075">
        <f t="shared" si="10"/>
        <v>0</v>
      </c>
      <c r="AP20" s="1075">
        <f t="shared" si="10"/>
        <v>0</v>
      </c>
      <c r="AQ20" s="1075">
        <f t="shared" si="10"/>
        <v>0</v>
      </c>
      <c r="AR20" s="1075">
        <f t="shared" si="10"/>
        <v>0</v>
      </c>
      <c r="AS20" s="1075">
        <f t="shared" si="10"/>
        <v>0</v>
      </c>
      <c r="AT20" s="1075">
        <f t="shared" si="10"/>
        <v>0</v>
      </c>
      <c r="AU20" s="1075">
        <f t="shared" si="10"/>
        <v>0</v>
      </c>
      <c r="AV20" s="1075">
        <f t="shared" si="10"/>
        <v>0</v>
      </c>
      <c r="AW20" s="1075">
        <f t="shared" si="10"/>
        <v>0</v>
      </c>
      <c r="AX20" s="1075">
        <f t="shared" si="10"/>
        <v>0</v>
      </c>
      <c r="AY20" s="1075">
        <f t="shared" si="10"/>
        <v>0</v>
      </c>
      <c r="AZ20" s="1075">
        <f t="shared" si="10"/>
        <v>0</v>
      </c>
      <c r="BA20" s="1075">
        <f t="shared" si="10"/>
        <v>0</v>
      </c>
      <c r="BB20" s="1075">
        <f t="shared" si="10"/>
        <v>0</v>
      </c>
      <c r="BC20" s="1075">
        <f t="shared" si="10"/>
        <v>0</v>
      </c>
      <c r="BD20" s="1075">
        <f t="shared" si="10"/>
        <v>0</v>
      </c>
      <c r="BE20" s="1075">
        <f t="shared" si="10"/>
        <v>0</v>
      </c>
      <c r="BF20" s="1075">
        <f t="shared" si="10"/>
        <v>0</v>
      </c>
      <c r="BG20" s="1075">
        <f t="shared" si="10"/>
        <v>0</v>
      </c>
      <c r="BH20" s="1075">
        <f t="shared" si="10"/>
        <v>0</v>
      </c>
      <c r="BI20" s="1075">
        <f t="shared" si="10"/>
        <v>0</v>
      </c>
      <c r="BJ20" s="1075">
        <f t="shared" si="10"/>
        <v>712365</v>
      </c>
      <c r="BK20" s="1075">
        <f t="shared" si="10"/>
        <v>44514</v>
      </c>
      <c r="BL20" s="1075">
        <f t="shared" si="10"/>
        <v>36014</v>
      </c>
      <c r="BM20" s="1075">
        <f t="shared" si="10"/>
        <v>0</v>
      </c>
      <c r="BN20" s="1075">
        <f t="shared" si="10"/>
        <v>0</v>
      </c>
      <c r="BO20" s="1075">
        <f t="shared" si="10"/>
        <v>0</v>
      </c>
      <c r="BP20" s="1075">
        <f t="shared" si="10"/>
        <v>667851</v>
      </c>
      <c r="BQ20" s="1075">
        <f t="shared" si="10"/>
        <v>547851</v>
      </c>
      <c r="BR20" s="1075">
        <f t="shared" si="10"/>
        <v>0</v>
      </c>
      <c r="BS20" s="1075">
        <f t="shared" si="10"/>
        <v>648971</v>
      </c>
      <c r="BT20" s="1075">
        <f t="shared" si="10"/>
        <v>148348</v>
      </c>
      <c r="BU20" s="1075">
        <f t="shared" si="10"/>
        <v>89929</v>
      </c>
      <c r="BV20" s="1075">
        <f t="shared" si="10"/>
        <v>0</v>
      </c>
      <c r="BW20" s="1075">
        <f t="shared" si="10"/>
        <v>0</v>
      </c>
      <c r="BX20" s="1075">
        <f t="shared" ref="BX20:CS20" si="11">BX21+BX22+BX23</f>
        <v>0</v>
      </c>
      <c r="BY20" s="1075">
        <f t="shared" si="11"/>
        <v>500623</v>
      </c>
      <c r="BZ20" s="1075">
        <f t="shared" si="11"/>
        <v>414223</v>
      </c>
      <c r="CA20" s="1075">
        <f t="shared" si="11"/>
        <v>0</v>
      </c>
      <c r="CB20" s="1075">
        <f t="shared" si="11"/>
        <v>193357</v>
      </c>
      <c r="CC20" s="1075">
        <f t="shared" si="11"/>
        <v>23214</v>
      </c>
      <c r="CD20" s="1075">
        <f t="shared" si="11"/>
        <v>13665</v>
      </c>
      <c r="CE20" s="1075">
        <f t="shared" si="11"/>
        <v>0</v>
      </c>
      <c r="CF20" s="1075">
        <f t="shared" si="11"/>
        <v>0</v>
      </c>
      <c r="CG20" s="1075">
        <f t="shared" si="11"/>
        <v>0</v>
      </c>
      <c r="CH20" s="1075">
        <f t="shared" si="11"/>
        <v>170143</v>
      </c>
      <c r="CI20" s="1075">
        <f t="shared" si="11"/>
        <v>167238</v>
      </c>
      <c r="CJ20" s="1075">
        <f t="shared" si="11"/>
        <v>2905</v>
      </c>
      <c r="CK20" s="1075">
        <f t="shared" si="11"/>
        <v>184321</v>
      </c>
      <c r="CL20" s="1075">
        <f t="shared" si="11"/>
        <v>23214</v>
      </c>
      <c r="CM20" s="1075">
        <f t="shared" si="11"/>
        <v>13665</v>
      </c>
      <c r="CN20" s="1075">
        <f t="shared" si="11"/>
        <v>0</v>
      </c>
      <c r="CO20" s="1075">
        <f t="shared" si="11"/>
        <v>0</v>
      </c>
      <c r="CP20" s="1075">
        <f t="shared" si="11"/>
        <v>0</v>
      </c>
      <c r="CQ20" s="1075">
        <f t="shared" si="11"/>
        <v>161107</v>
      </c>
      <c r="CR20" s="1075">
        <f t="shared" si="11"/>
        <v>152826</v>
      </c>
      <c r="CS20" s="1075">
        <f t="shared" si="11"/>
        <v>8281</v>
      </c>
      <c r="CT20" s="1076"/>
    </row>
    <row r="21" spans="1:102" s="921" customFormat="1" ht="75">
      <c r="A21" s="1064" t="s">
        <v>36</v>
      </c>
      <c r="B21" s="1077" t="s">
        <v>350</v>
      </c>
      <c r="C21" s="1066"/>
      <c r="D21" s="1067"/>
      <c r="E21" s="1067"/>
      <c r="F21" s="1067"/>
      <c r="G21" s="1068" t="s">
        <v>346</v>
      </c>
      <c r="H21" s="1068" t="s">
        <v>347</v>
      </c>
      <c r="I21" s="118">
        <v>2020</v>
      </c>
      <c r="J21" s="118" t="s">
        <v>292</v>
      </c>
      <c r="K21" s="1070">
        <v>479827</v>
      </c>
      <c r="L21" s="1071">
        <v>86262</v>
      </c>
      <c r="M21" s="1071">
        <v>77636</v>
      </c>
      <c r="N21" s="1071"/>
      <c r="O21" s="1071"/>
      <c r="P21" s="1071">
        <v>393565</v>
      </c>
      <c r="Q21" s="1071">
        <v>393565</v>
      </c>
      <c r="R21" s="1071"/>
      <c r="S21" s="1071"/>
      <c r="T21" s="1071"/>
      <c r="U21" s="1071"/>
      <c r="V21" s="1071"/>
      <c r="W21" s="1071"/>
      <c r="X21" s="1071"/>
      <c r="Y21" s="1071"/>
      <c r="Z21" s="1071"/>
      <c r="AA21" s="1071"/>
      <c r="AB21" s="1071"/>
      <c r="AC21" s="1071"/>
      <c r="AD21" s="1071"/>
      <c r="AE21" s="1071"/>
      <c r="AF21" s="1071"/>
      <c r="AG21" s="1071"/>
      <c r="AH21" s="1071"/>
      <c r="AI21" s="1071"/>
      <c r="AJ21" s="1071"/>
      <c r="AK21" s="1071"/>
      <c r="AL21" s="1071"/>
      <c r="AM21" s="1071"/>
      <c r="AN21" s="1071"/>
      <c r="AO21" s="1071"/>
      <c r="AP21" s="1071"/>
      <c r="AQ21" s="1071"/>
      <c r="AR21" s="1071"/>
      <c r="AS21" s="1071"/>
      <c r="AT21" s="1071"/>
      <c r="AU21" s="1071"/>
      <c r="AV21" s="1071"/>
      <c r="AW21" s="1071"/>
      <c r="AX21" s="1071"/>
      <c r="AY21" s="1071"/>
      <c r="AZ21" s="1071"/>
      <c r="BA21" s="1071"/>
      <c r="BB21" s="1071"/>
      <c r="BC21" s="1071"/>
      <c r="BD21" s="1071"/>
      <c r="BE21" s="1071"/>
      <c r="BF21" s="1071"/>
      <c r="BG21" s="1071"/>
      <c r="BH21" s="1071"/>
      <c r="BI21" s="1071"/>
      <c r="BJ21" s="1071">
        <f>BK21+BP21</f>
        <v>398723</v>
      </c>
      <c r="BK21" s="1071">
        <v>44514</v>
      </c>
      <c r="BL21" s="1071">
        <v>36014</v>
      </c>
      <c r="BM21" s="1071"/>
      <c r="BN21" s="1071"/>
      <c r="BO21" s="1071"/>
      <c r="BP21" s="1071">
        <v>354209</v>
      </c>
      <c r="BQ21" s="1071">
        <v>354209</v>
      </c>
      <c r="BR21" s="1071"/>
      <c r="BS21" s="1071">
        <f>BT21+BY21</f>
        <v>320014</v>
      </c>
      <c r="BT21" s="1071">
        <v>37234</v>
      </c>
      <c r="BU21" s="1071">
        <v>22349</v>
      </c>
      <c r="BV21" s="1071"/>
      <c r="BW21" s="1071"/>
      <c r="BX21" s="1071"/>
      <c r="BY21" s="1071">
        <f>BZ21</f>
        <v>282780</v>
      </c>
      <c r="BZ21" s="1071">
        <v>282780</v>
      </c>
      <c r="CA21" s="1071"/>
      <c r="CB21" s="1071">
        <f>CC21+CH21</f>
        <v>85094</v>
      </c>
      <c r="CC21" s="1071">
        <f>CD21</f>
        <v>13665</v>
      </c>
      <c r="CD21" s="1071">
        <v>13665</v>
      </c>
      <c r="CE21" s="1071"/>
      <c r="CF21" s="1071"/>
      <c r="CG21" s="1071"/>
      <c r="CH21" s="1071">
        <f>CI21+CJ21</f>
        <v>71429</v>
      </c>
      <c r="CI21" s="1071">
        <v>71429</v>
      </c>
      <c r="CJ21" s="1071"/>
      <c r="CK21" s="1071">
        <f>CL21+CQ21</f>
        <v>90470</v>
      </c>
      <c r="CL21" s="1078">
        <f>CM21</f>
        <v>13665</v>
      </c>
      <c r="CM21" s="1071">
        <f>BL21-BU21</f>
        <v>13665</v>
      </c>
      <c r="CN21" s="1071"/>
      <c r="CO21" s="1071"/>
      <c r="CP21" s="1071"/>
      <c r="CQ21" s="1071">
        <f>CR21+CS21</f>
        <v>76805</v>
      </c>
      <c r="CR21" s="1071">
        <v>71429</v>
      </c>
      <c r="CS21" s="1071">
        <v>5376</v>
      </c>
      <c r="CT21" s="1072"/>
    </row>
    <row r="22" spans="1:102" s="921" customFormat="1" ht="93.75">
      <c r="A22" s="1064" t="s">
        <v>23</v>
      </c>
      <c r="B22" s="1079" t="s">
        <v>351</v>
      </c>
      <c r="C22" s="1066"/>
      <c r="D22" s="1067"/>
      <c r="E22" s="1067"/>
      <c r="F22" s="1067"/>
      <c r="G22" s="1068" t="s">
        <v>352</v>
      </c>
      <c r="H22" s="1068"/>
      <c r="I22" s="118"/>
      <c r="J22" s="118" t="s">
        <v>353</v>
      </c>
      <c r="K22" s="1070">
        <v>841000</v>
      </c>
      <c r="L22" s="1070">
        <v>594850</v>
      </c>
      <c r="M22" s="1070">
        <v>468700</v>
      </c>
      <c r="N22" s="1071"/>
      <c r="O22" s="1071"/>
      <c r="P22" s="1071">
        <v>120000</v>
      </c>
      <c r="Q22" s="1071"/>
      <c r="R22" s="1071"/>
      <c r="S22" s="1071"/>
      <c r="T22" s="1071"/>
      <c r="U22" s="1071"/>
      <c r="V22" s="1071"/>
      <c r="W22" s="1071"/>
      <c r="X22" s="1071"/>
      <c r="Y22" s="1071"/>
      <c r="Z22" s="1071"/>
      <c r="AA22" s="1071"/>
      <c r="AB22" s="1071"/>
      <c r="AC22" s="1071"/>
      <c r="AD22" s="1071"/>
      <c r="AE22" s="1071"/>
      <c r="AF22" s="1071"/>
      <c r="AG22" s="1071"/>
      <c r="AH22" s="1071"/>
      <c r="AI22" s="1071"/>
      <c r="AJ22" s="1071"/>
      <c r="AK22" s="1071"/>
      <c r="AL22" s="1071"/>
      <c r="AM22" s="1071"/>
      <c r="AN22" s="1071"/>
      <c r="AO22" s="1071"/>
      <c r="AP22" s="1071"/>
      <c r="AQ22" s="1071"/>
      <c r="AR22" s="1071"/>
      <c r="AS22" s="1071"/>
      <c r="AT22" s="1071"/>
      <c r="AU22" s="1071"/>
      <c r="AV22" s="1071"/>
      <c r="AW22" s="1071"/>
      <c r="AX22" s="1071"/>
      <c r="AY22" s="1071"/>
      <c r="AZ22" s="1071"/>
      <c r="BA22" s="1071"/>
      <c r="BB22" s="1071"/>
      <c r="BC22" s="1071"/>
      <c r="BD22" s="1071"/>
      <c r="BE22" s="1071"/>
      <c r="BF22" s="1071"/>
      <c r="BG22" s="1071"/>
      <c r="BH22" s="1071"/>
      <c r="BI22" s="1071"/>
      <c r="BJ22" s="1071">
        <f>BK22+BP22</f>
        <v>120000</v>
      </c>
      <c r="BK22" s="1071"/>
      <c r="BL22" s="1071"/>
      <c r="BM22" s="1071"/>
      <c r="BN22" s="1071"/>
      <c r="BO22" s="1071"/>
      <c r="BP22" s="1071">
        <v>120000</v>
      </c>
      <c r="BQ22" s="1071"/>
      <c r="BR22" s="1071"/>
      <c r="BS22" s="1071">
        <f>BT22+BY22</f>
        <v>197514</v>
      </c>
      <c r="BT22" s="1071">
        <v>111114</v>
      </c>
      <c r="BU22" s="1071">
        <v>67580</v>
      </c>
      <c r="BV22" s="1071"/>
      <c r="BW22" s="1071"/>
      <c r="BX22" s="1071"/>
      <c r="BY22" s="1071">
        <v>86400</v>
      </c>
      <c r="BZ22" s="1071"/>
      <c r="CA22" s="1071"/>
      <c r="CB22" s="1071">
        <f>CC22+CH22</f>
        <v>42600</v>
      </c>
      <c r="CC22" s="1071">
        <v>9000</v>
      </c>
      <c r="CD22" s="1071"/>
      <c r="CE22" s="1071"/>
      <c r="CF22" s="1071"/>
      <c r="CG22" s="1071"/>
      <c r="CH22" s="1071">
        <f>CI22</f>
        <v>33600</v>
      </c>
      <c r="CI22" s="1071">
        <f>BP22-BY22</f>
        <v>33600</v>
      </c>
      <c r="CJ22" s="1071"/>
      <c r="CK22" s="1071">
        <v>42600</v>
      </c>
      <c r="CL22" s="1071">
        <v>9000</v>
      </c>
      <c r="CM22" s="1071"/>
      <c r="CN22" s="1071"/>
      <c r="CO22" s="1071"/>
      <c r="CP22" s="1071"/>
      <c r="CQ22" s="1071">
        <v>33600</v>
      </c>
      <c r="CR22" s="1071">
        <v>33600</v>
      </c>
      <c r="CS22" s="1071"/>
      <c r="CT22" s="1072"/>
      <c r="CU22" s="921">
        <f>CR23-CU19</f>
        <v>-215977.08100000001</v>
      </c>
    </row>
    <row r="23" spans="1:102" s="921" customFormat="1" ht="75">
      <c r="A23" s="1064" t="s">
        <v>281</v>
      </c>
      <c r="B23" s="1077" t="s">
        <v>354</v>
      </c>
      <c r="C23" s="1066"/>
      <c r="D23" s="1067"/>
      <c r="E23" s="1067"/>
      <c r="F23" s="1067"/>
      <c r="G23" s="1068" t="s">
        <v>346</v>
      </c>
      <c r="H23" s="1068" t="s">
        <v>355</v>
      </c>
      <c r="I23" s="118"/>
      <c r="J23" s="118" t="s">
        <v>356</v>
      </c>
      <c r="K23" s="1070">
        <v>227548</v>
      </c>
      <c r="L23" s="1071">
        <v>18438</v>
      </c>
      <c r="M23" s="1071"/>
      <c r="N23" s="1071"/>
      <c r="O23" s="1071"/>
      <c r="P23" s="1071">
        <v>209110</v>
      </c>
      <c r="Q23" s="1071">
        <v>209110</v>
      </c>
      <c r="R23" s="1071"/>
      <c r="S23" s="1071"/>
      <c r="T23" s="1071"/>
      <c r="U23" s="1071"/>
      <c r="V23" s="1071"/>
      <c r="W23" s="1071"/>
      <c r="X23" s="1071"/>
      <c r="Y23" s="1071"/>
      <c r="Z23" s="1071"/>
      <c r="AA23" s="1071"/>
      <c r="AB23" s="1071"/>
      <c r="AC23" s="1071"/>
      <c r="AD23" s="1071"/>
      <c r="AE23" s="1071"/>
      <c r="AF23" s="1071"/>
      <c r="AG23" s="1071"/>
      <c r="AH23" s="1071"/>
      <c r="AI23" s="1071"/>
      <c r="AJ23" s="1071"/>
      <c r="AK23" s="1071"/>
      <c r="AL23" s="1071"/>
      <c r="AM23" s="1071"/>
      <c r="AN23" s="1071"/>
      <c r="AO23" s="1071"/>
      <c r="AP23" s="1071"/>
      <c r="AQ23" s="1071"/>
      <c r="AR23" s="1071"/>
      <c r="AS23" s="1071"/>
      <c r="AT23" s="1071"/>
      <c r="AU23" s="1071"/>
      <c r="AV23" s="1071"/>
      <c r="AW23" s="1071"/>
      <c r="AX23" s="1071"/>
      <c r="AY23" s="1071"/>
      <c r="AZ23" s="1071"/>
      <c r="BA23" s="1071"/>
      <c r="BB23" s="1071"/>
      <c r="BC23" s="1071"/>
      <c r="BD23" s="1071"/>
      <c r="BE23" s="1071"/>
      <c r="BF23" s="1071"/>
      <c r="BG23" s="1071"/>
      <c r="BH23" s="1071"/>
      <c r="BI23" s="1071"/>
      <c r="BJ23" s="1071">
        <v>193642</v>
      </c>
      <c r="BK23" s="1071"/>
      <c r="BL23" s="1071"/>
      <c r="BM23" s="1071"/>
      <c r="BN23" s="1071"/>
      <c r="BO23" s="1071"/>
      <c r="BP23" s="1071">
        <v>193642</v>
      </c>
      <c r="BQ23" s="1071">
        <v>193642</v>
      </c>
      <c r="BR23" s="1071"/>
      <c r="BS23" s="1071">
        <f>BY23</f>
        <v>131443</v>
      </c>
      <c r="BT23" s="1071"/>
      <c r="BU23" s="1071"/>
      <c r="BV23" s="1071"/>
      <c r="BW23" s="1071"/>
      <c r="BX23" s="1071"/>
      <c r="BY23" s="1071">
        <f>BZ23</f>
        <v>131443</v>
      </c>
      <c r="BZ23" s="1071">
        <v>131443</v>
      </c>
      <c r="CA23" s="1071"/>
      <c r="CB23" s="1071">
        <f>CC23+CH23</f>
        <v>65663</v>
      </c>
      <c r="CC23" s="1071">
        <v>549</v>
      </c>
      <c r="CD23" s="1071"/>
      <c r="CE23" s="1071"/>
      <c r="CF23" s="1071"/>
      <c r="CG23" s="1071"/>
      <c r="CH23" s="1071">
        <f>CI23+CJ23</f>
        <v>65114</v>
      </c>
      <c r="CI23" s="1071">
        <v>62209</v>
      </c>
      <c r="CJ23" s="1071">
        <v>2905</v>
      </c>
      <c r="CK23" s="1071">
        <f>CL23+CQ23</f>
        <v>51251</v>
      </c>
      <c r="CL23" s="1071">
        <v>549</v>
      </c>
      <c r="CM23" s="1071"/>
      <c r="CN23" s="1071"/>
      <c r="CO23" s="1071"/>
      <c r="CP23" s="1071"/>
      <c r="CQ23" s="1071">
        <f>CR23+CS23</f>
        <v>50702</v>
      </c>
      <c r="CR23" s="1071">
        <v>47797</v>
      </c>
      <c r="CS23" s="1071">
        <v>2905</v>
      </c>
      <c r="CT23" s="1072"/>
    </row>
    <row r="24" spans="1:102" s="909" customFormat="1" ht="57.2" customHeight="1">
      <c r="A24" s="910" t="s">
        <v>18</v>
      </c>
      <c r="B24" s="828" t="s">
        <v>1790</v>
      </c>
      <c r="C24" s="1073"/>
      <c r="D24" s="1057"/>
      <c r="E24" s="1057"/>
      <c r="F24" s="1057"/>
      <c r="G24" s="1003"/>
      <c r="H24" s="1003"/>
      <c r="I24" s="863"/>
      <c r="J24" s="863"/>
      <c r="K24" s="1075"/>
      <c r="L24" s="866"/>
      <c r="M24" s="866"/>
      <c r="N24" s="866"/>
      <c r="O24" s="866"/>
      <c r="P24" s="866"/>
      <c r="Q24" s="866"/>
      <c r="R24" s="866"/>
      <c r="S24" s="866"/>
      <c r="T24" s="866"/>
      <c r="U24" s="866"/>
      <c r="V24" s="866"/>
      <c r="W24" s="866"/>
      <c r="X24" s="866"/>
      <c r="Y24" s="866"/>
      <c r="Z24" s="866"/>
      <c r="AA24" s="866"/>
      <c r="AB24" s="866"/>
      <c r="AC24" s="866"/>
      <c r="AD24" s="866"/>
      <c r="AE24" s="866"/>
      <c r="AF24" s="866"/>
      <c r="AG24" s="866"/>
      <c r="AH24" s="866"/>
      <c r="AI24" s="866"/>
      <c r="AJ24" s="866"/>
      <c r="AK24" s="866"/>
      <c r="AL24" s="866"/>
      <c r="AM24" s="866"/>
      <c r="AN24" s="866"/>
      <c r="AO24" s="866"/>
      <c r="AP24" s="866"/>
      <c r="AQ24" s="866"/>
      <c r="AR24" s="866"/>
      <c r="AS24" s="866"/>
      <c r="AT24" s="866"/>
      <c r="AU24" s="866"/>
      <c r="AV24" s="866"/>
      <c r="AW24" s="866"/>
      <c r="AX24" s="866"/>
      <c r="AY24" s="866"/>
      <c r="AZ24" s="866"/>
      <c r="BA24" s="866"/>
      <c r="BB24" s="866"/>
      <c r="BC24" s="866"/>
      <c r="BD24" s="866"/>
      <c r="BE24" s="866"/>
      <c r="BF24" s="866"/>
      <c r="BG24" s="866"/>
      <c r="BH24" s="866"/>
      <c r="BI24" s="866"/>
      <c r="BJ24" s="866">
        <f>BJ25+BJ45</f>
        <v>154339.18099999998</v>
      </c>
      <c r="BK24" s="866"/>
      <c r="BL24" s="866"/>
      <c r="BM24" s="866"/>
      <c r="BN24" s="866"/>
      <c r="BO24" s="866"/>
      <c r="BP24" s="866">
        <f>BP25+BP45</f>
        <v>154339.18099999998</v>
      </c>
      <c r="BQ24" s="866">
        <f>BQ25+BQ45</f>
        <v>154339.18099999998</v>
      </c>
      <c r="BR24" s="866"/>
      <c r="BS24" s="866">
        <f>BS25+BS45</f>
        <v>0</v>
      </c>
      <c r="BT24" s="866"/>
      <c r="BU24" s="866">
        <f t="shared" ref="BU24:CA24" si="12">BU25+BU37</f>
        <v>0</v>
      </c>
      <c r="BV24" s="866">
        <f t="shared" si="12"/>
        <v>0</v>
      </c>
      <c r="BW24" s="866">
        <f t="shared" si="12"/>
        <v>0</v>
      </c>
      <c r="BX24" s="866">
        <f t="shared" si="12"/>
        <v>0</v>
      </c>
      <c r="BY24" s="866">
        <f t="shared" si="12"/>
        <v>0</v>
      </c>
      <c r="BZ24" s="866">
        <f t="shared" si="12"/>
        <v>0</v>
      </c>
      <c r="CA24" s="866">
        <f t="shared" si="12"/>
        <v>0</v>
      </c>
      <c r="CB24" s="866">
        <f>CB25+CB37</f>
        <v>263773.98099999997</v>
      </c>
      <c r="CC24" s="866">
        <f t="shared" ref="CC24:CS24" si="13">CC25+CC37</f>
        <v>0</v>
      </c>
      <c r="CD24" s="866">
        <f t="shared" si="13"/>
        <v>0</v>
      </c>
      <c r="CE24" s="866">
        <f t="shared" si="13"/>
        <v>0</v>
      </c>
      <c r="CF24" s="866">
        <f t="shared" si="13"/>
        <v>0</v>
      </c>
      <c r="CG24" s="866">
        <f t="shared" si="13"/>
        <v>0</v>
      </c>
      <c r="CH24" s="866">
        <f t="shared" si="13"/>
        <v>263773.98099999997</v>
      </c>
      <c r="CI24" s="866">
        <f t="shared" si="13"/>
        <v>263773.98099999997</v>
      </c>
      <c r="CJ24" s="866">
        <f t="shared" si="13"/>
        <v>0</v>
      </c>
      <c r="CK24" s="866">
        <f t="shared" si="13"/>
        <v>263773.98099999997</v>
      </c>
      <c r="CL24" s="866">
        <f t="shared" si="13"/>
        <v>0</v>
      </c>
      <c r="CM24" s="866">
        <f t="shared" si="13"/>
        <v>0</v>
      </c>
      <c r="CN24" s="866">
        <f t="shared" si="13"/>
        <v>0</v>
      </c>
      <c r="CO24" s="866">
        <f t="shared" si="13"/>
        <v>0</v>
      </c>
      <c r="CP24" s="866">
        <f t="shared" si="13"/>
        <v>0</v>
      </c>
      <c r="CQ24" s="866">
        <f t="shared" si="13"/>
        <v>263774.08100000001</v>
      </c>
      <c r="CR24" s="866">
        <f t="shared" si="13"/>
        <v>263774.08100000001</v>
      </c>
      <c r="CS24" s="866">
        <f t="shared" si="13"/>
        <v>0</v>
      </c>
      <c r="CT24" s="1076"/>
    </row>
    <row r="25" spans="1:102" s="909" customFormat="1" ht="38.25" customHeight="1">
      <c r="A25" s="910" t="s">
        <v>12</v>
      </c>
      <c r="B25" s="828" t="s">
        <v>159</v>
      </c>
      <c r="C25" s="1073"/>
      <c r="D25" s="1057"/>
      <c r="E25" s="1057"/>
      <c r="F25" s="1057"/>
      <c r="G25" s="1003"/>
      <c r="H25" s="1003"/>
      <c r="I25" s="863"/>
      <c r="J25" s="863"/>
      <c r="K25" s="1075"/>
      <c r="L25" s="866"/>
      <c r="M25" s="866"/>
      <c r="N25" s="866"/>
      <c r="O25" s="866"/>
      <c r="P25" s="866"/>
      <c r="Q25" s="866"/>
      <c r="R25" s="866"/>
      <c r="S25" s="866"/>
      <c r="T25" s="866"/>
      <c r="U25" s="866"/>
      <c r="V25" s="866"/>
      <c r="W25" s="866"/>
      <c r="X25" s="866"/>
      <c r="Y25" s="866"/>
      <c r="Z25" s="866"/>
      <c r="AA25" s="866"/>
      <c r="AB25" s="866"/>
      <c r="AC25" s="866"/>
      <c r="AD25" s="866"/>
      <c r="AE25" s="866"/>
      <c r="AF25" s="866"/>
      <c r="AG25" s="866"/>
      <c r="AH25" s="866"/>
      <c r="AI25" s="866"/>
      <c r="AJ25" s="866"/>
      <c r="AK25" s="866"/>
      <c r="AL25" s="866"/>
      <c r="AM25" s="866"/>
      <c r="AN25" s="866"/>
      <c r="AO25" s="866"/>
      <c r="AP25" s="866"/>
      <c r="AQ25" s="866"/>
      <c r="AR25" s="866"/>
      <c r="AS25" s="866"/>
      <c r="AT25" s="866"/>
      <c r="AU25" s="866"/>
      <c r="AV25" s="866"/>
      <c r="AW25" s="866"/>
      <c r="AX25" s="866"/>
      <c r="AY25" s="866"/>
      <c r="AZ25" s="866"/>
      <c r="BA25" s="866"/>
      <c r="BB25" s="866"/>
      <c r="BC25" s="866"/>
      <c r="BD25" s="866"/>
      <c r="BE25" s="866"/>
      <c r="BF25" s="866"/>
      <c r="BG25" s="866"/>
      <c r="BH25" s="866"/>
      <c r="BI25" s="866"/>
      <c r="BJ25" s="866">
        <f>BJ26</f>
        <v>150000.18099999998</v>
      </c>
      <c r="BK25" s="866">
        <f t="shared" ref="BK25:CR25" si="14">BK26</f>
        <v>0</v>
      </c>
      <c r="BL25" s="866">
        <f t="shared" si="14"/>
        <v>0</v>
      </c>
      <c r="BM25" s="866">
        <f t="shared" si="14"/>
        <v>0</v>
      </c>
      <c r="BN25" s="866">
        <f t="shared" si="14"/>
        <v>0</v>
      </c>
      <c r="BO25" s="866">
        <f t="shared" si="14"/>
        <v>0</v>
      </c>
      <c r="BP25" s="866">
        <f t="shared" si="14"/>
        <v>150000.18099999998</v>
      </c>
      <c r="BQ25" s="866">
        <f t="shared" si="14"/>
        <v>150000.18099999998</v>
      </c>
      <c r="BR25" s="866">
        <f t="shared" si="14"/>
        <v>0</v>
      </c>
      <c r="BS25" s="866">
        <f t="shared" si="14"/>
        <v>0</v>
      </c>
      <c r="BT25" s="866">
        <f t="shared" si="14"/>
        <v>0</v>
      </c>
      <c r="BU25" s="866">
        <f t="shared" si="14"/>
        <v>0</v>
      </c>
      <c r="BV25" s="866">
        <f t="shared" si="14"/>
        <v>0</v>
      </c>
      <c r="BW25" s="866">
        <f t="shared" si="14"/>
        <v>0</v>
      </c>
      <c r="BX25" s="866">
        <f t="shared" si="14"/>
        <v>0</v>
      </c>
      <c r="BY25" s="866">
        <f t="shared" si="14"/>
        <v>0</v>
      </c>
      <c r="BZ25" s="866">
        <f t="shared" si="14"/>
        <v>0</v>
      </c>
      <c r="CA25" s="866">
        <f t="shared" si="14"/>
        <v>0</v>
      </c>
      <c r="CB25" s="866">
        <f t="shared" si="14"/>
        <v>150000.18099999998</v>
      </c>
      <c r="CC25" s="866">
        <f t="shared" si="14"/>
        <v>0</v>
      </c>
      <c r="CD25" s="866">
        <f t="shared" si="14"/>
        <v>0</v>
      </c>
      <c r="CE25" s="866">
        <f t="shared" si="14"/>
        <v>0</v>
      </c>
      <c r="CF25" s="866">
        <f t="shared" si="14"/>
        <v>0</v>
      </c>
      <c r="CG25" s="866">
        <f t="shared" si="14"/>
        <v>0</v>
      </c>
      <c r="CH25" s="866">
        <f t="shared" si="14"/>
        <v>150000.18099999998</v>
      </c>
      <c r="CI25" s="866">
        <f t="shared" si="14"/>
        <v>150000.18099999998</v>
      </c>
      <c r="CJ25" s="866">
        <f t="shared" si="14"/>
        <v>0</v>
      </c>
      <c r="CK25" s="866">
        <f t="shared" si="14"/>
        <v>150000.18099999998</v>
      </c>
      <c r="CL25" s="866">
        <f t="shared" si="14"/>
        <v>0</v>
      </c>
      <c r="CM25" s="866">
        <f t="shared" si="14"/>
        <v>0</v>
      </c>
      <c r="CN25" s="866">
        <f t="shared" si="14"/>
        <v>0</v>
      </c>
      <c r="CO25" s="866">
        <f t="shared" si="14"/>
        <v>0</v>
      </c>
      <c r="CP25" s="866">
        <f t="shared" si="14"/>
        <v>0</v>
      </c>
      <c r="CQ25" s="866">
        <f t="shared" si="14"/>
        <v>150000.18099999998</v>
      </c>
      <c r="CR25" s="866">
        <f t="shared" si="14"/>
        <v>150000.18099999998</v>
      </c>
      <c r="CS25" s="866"/>
      <c r="CT25" s="1076"/>
    </row>
    <row r="26" spans="1:102" s="909" customFormat="1" ht="56.25" customHeight="1">
      <c r="A26" s="826" t="s">
        <v>1627</v>
      </c>
      <c r="B26" s="827" t="s">
        <v>1642</v>
      </c>
      <c r="C26" s="1080"/>
      <c r="D26" s="1057"/>
      <c r="E26" s="1057"/>
      <c r="F26" s="1057"/>
      <c r="G26" s="863"/>
      <c r="H26" s="863"/>
      <c r="I26" s="863"/>
      <c r="J26" s="863"/>
      <c r="K26" s="865"/>
      <c r="L26" s="865"/>
      <c r="M26" s="865"/>
      <c r="N26" s="865"/>
      <c r="O26" s="865"/>
      <c r="P26" s="865"/>
      <c r="Q26" s="865"/>
      <c r="R26" s="865"/>
      <c r="S26" s="865"/>
      <c r="T26" s="865"/>
      <c r="U26" s="865"/>
      <c r="V26" s="865"/>
      <c r="W26" s="865"/>
      <c r="X26" s="865"/>
      <c r="Y26" s="865"/>
      <c r="Z26" s="865"/>
      <c r="AA26" s="865"/>
      <c r="AB26" s="865"/>
      <c r="AC26" s="865"/>
      <c r="AD26" s="865"/>
      <c r="AE26" s="865"/>
      <c r="AF26" s="865"/>
      <c r="AG26" s="865"/>
      <c r="AH26" s="865"/>
      <c r="AI26" s="865"/>
      <c r="AJ26" s="865"/>
      <c r="AK26" s="865"/>
      <c r="AL26" s="865"/>
      <c r="AM26" s="865"/>
      <c r="AN26" s="865"/>
      <c r="AO26" s="865"/>
      <c r="AP26" s="865"/>
      <c r="AQ26" s="865"/>
      <c r="AR26" s="865"/>
      <c r="AS26" s="865"/>
      <c r="AT26" s="865"/>
      <c r="AU26" s="865"/>
      <c r="AV26" s="865"/>
      <c r="AW26" s="865"/>
      <c r="AX26" s="865"/>
      <c r="AY26" s="865"/>
      <c r="AZ26" s="865"/>
      <c r="BA26" s="865"/>
      <c r="BB26" s="865"/>
      <c r="BC26" s="865"/>
      <c r="BD26" s="865"/>
      <c r="BE26" s="865"/>
      <c r="BF26" s="865"/>
      <c r="BG26" s="865"/>
      <c r="BH26" s="865"/>
      <c r="BI26" s="865"/>
      <c r="BJ26" s="868">
        <f t="shared" ref="BJ26:CA26" si="15">SUM(BJ27:BJ36)</f>
        <v>150000.18099999998</v>
      </c>
      <c r="BK26" s="868">
        <f t="shared" si="15"/>
        <v>0</v>
      </c>
      <c r="BL26" s="868">
        <f t="shared" si="15"/>
        <v>0</v>
      </c>
      <c r="BM26" s="868">
        <f t="shared" si="15"/>
        <v>0</v>
      </c>
      <c r="BN26" s="868">
        <f t="shared" si="15"/>
        <v>0</v>
      </c>
      <c r="BO26" s="868">
        <f t="shared" si="15"/>
        <v>0</v>
      </c>
      <c r="BP26" s="868">
        <f t="shared" si="15"/>
        <v>150000.18099999998</v>
      </c>
      <c r="BQ26" s="868">
        <f t="shared" si="15"/>
        <v>150000.18099999998</v>
      </c>
      <c r="BR26" s="868">
        <f t="shared" si="15"/>
        <v>0</v>
      </c>
      <c r="BS26" s="868">
        <f t="shared" si="15"/>
        <v>0</v>
      </c>
      <c r="BT26" s="868">
        <f t="shared" si="15"/>
        <v>0</v>
      </c>
      <c r="BU26" s="868">
        <f t="shared" si="15"/>
        <v>0</v>
      </c>
      <c r="BV26" s="868">
        <f t="shared" si="15"/>
        <v>0</v>
      </c>
      <c r="BW26" s="868">
        <f t="shared" si="15"/>
        <v>0</v>
      </c>
      <c r="BX26" s="868">
        <f t="shared" si="15"/>
        <v>0</v>
      </c>
      <c r="BY26" s="868">
        <f t="shared" si="15"/>
        <v>0</v>
      </c>
      <c r="BZ26" s="868">
        <f t="shared" si="15"/>
        <v>0</v>
      </c>
      <c r="CA26" s="868">
        <f t="shared" si="15"/>
        <v>0</v>
      </c>
      <c r="CB26" s="868">
        <f>SUM(CB27:CB36)</f>
        <v>150000.18099999998</v>
      </c>
      <c r="CC26" s="868">
        <f t="shared" ref="CC26:CR26" si="16">SUM(CC27:CC36)</f>
        <v>0</v>
      </c>
      <c r="CD26" s="868">
        <f t="shared" si="16"/>
        <v>0</v>
      </c>
      <c r="CE26" s="868">
        <f t="shared" si="16"/>
        <v>0</v>
      </c>
      <c r="CF26" s="868">
        <f t="shared" si="16"/>
        <v>0</v>
      </c>
      <c r="CG26" s="868">
        <f t="shared" si="16"/>
        <v>0</v>
      </c>
      <c r="CH26" s="868">
        <f t="shared" si="16"/>
        <v>150000.18099999998</v>
      </c>
      <c r="CI26" s="868">
        <f t="shared" si="16"/>
        <v>150000.18099999998</v>
      </c>
      <c r="CJ26" s="868">
        <f t="shared" si="16"/>
        <v>0</v>
      </c>
      <c r="CK26" s="868">
        <f t="shared" si="16"/>
        <v>150000.18099999998</v>
      </c>
      <c r="CL26" s="868">
        <f t="shared" si="16"/>
        <v>0</v>
      </c>
      <c r="CM26" s="868">
        <f t="shared" si="16"/>
        <v>0</v>
      </c>
      <c r="CN26" s="868">
        <f t="shared" si="16"/>
        <v>0</v>
      </c>
      <c r="CO26" s="868">
        <f t="shared" si="16"/>
        <v>0</v>
      </c>
      <c r="CP26" s="868">
        <f t="shared" si="16"/>
        <v>0</v>
      </c>
      <c r="CQ26" s="868">
        <f t="shared" si="16"/>
        <v>150000.18099999998</v>
      </c>
      <c r="CR26" s="868">
        <f t="shared" si="16"/>
        <v>150000.18099999998</v>
      </c>
      <c r="CS26" s="868"/>
      <c r="CT26" s="1062"/>
    </row>
    <row r="27" spans="1:102" s="909" customFormat="1" ht="38.25" customHeight="1">
      <c r="A27" s="832">
        <v>1</v>
      </c>
      <c r="B27" s="870" t="s">
        <v>365</v>
      </c>
      <c r="C27" s="1081"/>
      <c r="D27" s="1067"/>
      <c r="E27" s="1067"/>
      <c r="F27" s="1067"/>
      <c r="G27" s="118"/>
      <c r="H27" s="118"/>
      <c r="I27" s="118"/>
      <c r="J27" s="118"/>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c r="AJ27" s="119"/>
      <c r="AK27" s="119"/>
      <c r="AL27" s="119"/>
      <c r="AM27" s="119"/>
      <c r="AN27" s="119"/>
      <c r="AO27" s="119"/>
      <c r="AP27" s="119"/>
      <c r="AQ27" s="119"/>
      <c r="AR27" s="119"/>
      <c r="AS27" s="119"/>
      <c r="AT27" s="119"/>
      <c r="AU27" s="119"/>
      <c r="AV27" s="119"/>
      <c r="AW27" s="119"/>
      <c r="AX27" s="119"/>
      <c r="AY27" s="119"/>
      <c r="AZ27" s="119"/>
      <c r="BA27" s="119"/>
      <c r="BB27" s="119"/>
      <c r="BC27" s="119"/>
      <c r="BD27" s="119"/>
      <c r="BE27" s="119"/>
      <c r="BF27" s="119"/>
      <c r="BG27" s="119"/>
      <c r="BH27" s="119"/>
      <c r="BI27" s="119"/>
      <c r="BJ27" s="1082">
        <v>8606</v>
      </c>
      <c r="BK27" s="1082"/>
      <c r="BL27" s="1082"/>
      <c r="BM27" s="1082"/>
      <c r="BN27" s="1082"/>
      <c r="BO27" s="1082"/>
      <c r="BP27" s="1082">
        <v>8606</v>
      </c>
      <c r="BQ27" s="1082">
        <v>8606</v>
      </c>
      <c r="BR27" s="1082"/>
      <c r="BS27" s="1082"/>
      <c r="BT27" s="1082"/>
      <c r="BU27" s="1082"/>
      <c r="BV27" s="1082"/>
      <c r="BW27" s="1082"/>
      <c r="BX27" s="1082"/>
      <c r="BY27" s="1082"/>
      <c r="BZ27" s="1082"/>
      <c r="CA27" s="1082"/>
      <c r="CB27" s="1082">
        <v>8606</v>
      </c>
      <c r="CC27" s="1082"/>
      <c r="CD27" s="1082"/>
      <c r="CE27" s="1082"/>
      <c r="CF27" s="1082"/>
      <c r="CG27" s="1082"/>
      <c r="CH27" s="1082">
        <v>8606</v>
      </c>
      <c r="CI27" s="1082">
        <v>8606</v>
      </c>
      <c r="CJ27" s="1082"/>
      <c r="CK27" s="1082">
        <v>8606</v>
      </c>
      <c r="CL27" s="1082"/>
      <c r="CM27" s="1082"/>
      <c r="CN27" s="1082"/>
      <c r="CO27" s="1082"/>
      <c r="CP27" s="1082"/>
      <c r="CQ27" s="1082">
        <v>8606</v>
      </c>
      <c r="CR27" s="1082">
        <v>8606</v>
      </c>
      <c r="CS27" s="862"/>
      <c r="CT27" s="1083"/>
    </row>
    <row r="28" spans="1:102" s="909" customFormat="1" ht="38.25" customHeight="1">
      <c r="A28" s="832">
        <v>2</v>
      </c>
      <c r="B28" s="870" t="s">
        <v>366</v>
      </c>
      <c r="C28" s="1081"/>
      <c r="D28" s="1067"/>
      <c r="E28" s="1067"/>
      <c r="F28" s="1067"/>
      <c r="G28" s="118"/>
      <c r="H28" s="118"/>
      <c r="I28" s="118"/>
      <c r="J28" s="118"/>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19"/>
      <c r="AO28" s="119"/>
      <c r="AP28" s="119"/>
      <c r="AQ28" s="119"/>
      <c r="AR28" s="119"/>
      <c r="AS28" s="119"/>
      <c r="AT28" s="119"/>
      <c r="AU28" s="119"/>
      <c r="AV28" s="119"/>
      <c r="AW28" s="119"/>
      <c r="AX28" s="119"/>
      <c r="AY28" s="119"/>
      <c r="AZ28" s="119"/>
      <c r="BA28" s="119"/>
      <c r="BB28" s="119"/>
      <c r="BC28" s="119"/>
      <c r="BD28" s="119"/>
      <c r="BE28" s="119"/>
      <c r="BF28" s="119"/>
      <c r="BG28" s="119"/>
      <c r="BH28" s="119"/>
      <c r="BI28" s="119"/>
      <c r="BJ28" s="1082">
        <v>11700.799999999988</v>
      </c>
      <c r="BK28" s="1082"/>
      <c r="BL28" s="1082"/>
      <c r="BM28" s="1082"/>
      <c r="BN28" s="1082"/>
      <c r="BO28" s="1082"/>
      <c r="BP28" s="1082">
        <v>11700.799999999988</v>
      </c>
      <c r="BQ28" s="1082">
        <v>11700.799999999988</v>
      </c>
      <c r="BR28" s="1082"/>
      <c r="BS28" s="1082"/>
      <c r="BT28" s="1082"/>
      <c r="BU28" s="1082"/>
      <c r="BV28" s="1082"/>
      <c r="BW28" s="1082"/>
      <c r="BX28" s="1082"/>
      <c r="BY28" s="1082"/>
      <c r="BZ28" s="1082"/>
      <c r="CA28" s="1082"/>
      <c r="CB28" s="1082">
        <v>11700.799999999988</v>
      </c>
      <c r="CC28" s="1082"/>
      <c r="CD28" s="1082"/>
      <c r="CE28" s="1082"/>
      <c r="CF28" s="1082"/>
      <c r="CG28" s="1082"/>
      <c r="CH28" s="1082">
        <v>11700.799999999988</v>
      </c>
      <c r="CI28" s="1082">
        <v>11700.799999999988</v>
      </c>
      <c r="CJ28" s="1082"/>
      <c r="CK28" s="1082">
        <v>11700.799999999988</v>
      </c>
      <c r="CL28" s="1082"/>
      <c r="CM28" s="1082"/>
      <c r="CN28" s="1082"/>
      <c r="CO28" s="1082"/>
      <c r="CP28" s="1082"/>
      <c r="CQ28" s="1082">
        <v>11700.799999999988</v>
      </c>
      <c r="CR28" s="1082">
        <v>11700.799999999988</v>
      </c>
      <c r="CS28" s="862"/>
      <c r="CT28" s="1083"/>
    </row>
    <row r="29" spans="1:102" s="909" customFormat="1" ht="38.25" customHeight="1">
      <c r="A29" s="832">
        <v>3</v>
      </c>
      <c r="B29" s="870" t="s">
        <v>367</v>
      </c>
      <c r="C29" s="1081"/>
      <c r="D29" s="1067"/>
      <c r="E29" s="1067"/>
      <c r="F29" s="1067"/>
      <c r="G29" s="118"/>
      <c r="H29" s="118"/>
      <c r="I29" s="118"/>
      <c r="J29" s="118"/>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c r="AJ29" s="119"/>
      <c r="AK29" s="119"/>
      <c r="AL29" s="119"/>
      <c r="AM29" s="119"/>
      <c r="AN29" s="119"/>
      <c r="AO29" s="119"/>
      <c r="AP29" s="119"/>
      <c r="AQ29" s="119"/>
      <c r="AR29" s="119"/>
      <c r="AS29" s="119"/>
      <c r="AT29" s="119"/>
      <c r="AU29" s="119"/>
      <c r="AV29" s="119"/>
      <c r="AW29" s="119"/>
      <c r="AX29" s="119"/>
      <c r="AY29" s="119"/>
      <c r="AZ29" s="119"/>
      <c r="BA29" s="119"/>
      <c r="BB29" s="119"/>
      <c r="BC29" s="119"/>
      <c r="BD29" s="119"/>
      <c r="BE29" s="119"/>
      <c r="BF29" s="119"/>
      <c r="BG29" s="119"/>
      <c r="BH29" s="119"/>
      <c r="BI29" s="119"/>
      <c r="BJ29" s="1082">
        <v>9651</v>
      </c>
      <c r="BK29" s="1082"/>
      <c r="BL29" s="1082"/>
      <c r="BM29" s="1082"/>
      <c r="BN29" s="1082"/>
      <c r="BO29" s="1082"/>
      <c r="BP29" s="1082">
        <v>9651</v>
      </c>
      <c r="BQ29" s="1082">
        <v>9651</v>
      </c>
      <c r="BR29" s="1082"/>
      <c r="BS29" s="1082"/>
      <c r="BT29" s="1082"/>
      <c r="BU29" s="1082"/>
      <c r="BV29" s="1082"/>
      <c r="BW29" s="1082"/>
      <c r="BX29" s="1082"/>
      <c r="BY29" s="1082"/>
      <c r="BZ29" s="1082"/>
      <c r="CA29" s="1082"/>
      <c r="CB29" s="1082">
        <v>9651</v>
      </c>
      <c r="CC29" s="1082"/>
      <c r="CD29" s="1082"/>
      <c r="CE29" s="1082"/>
      <c r="CF29" s="1082"/>
      <c r="CG29" s="1082"/>
      <c r="CH29" s="1082">
        <v>9651</v>
      </c>
      <c r="CI29" s="1082">
        <v>9651</v>
      </c>
      <c r="CJ29" s="1082"/>
      <c r="CK29" s="1082">
        <v>9651</v>
      </c>
      <c r="CL29" s="1082"/>
      <c r="CM29" s="1082"/>
      <c r="CN29" s="1082"/>
      <c r="CO29" s="1082"/>
      <c r="CP29" s="1082"/>
      <c r="CQ29" s="1082">
        <v>9651</v>
      </c>
      <c r="CR29" s="1082">
        <v>9651</v>
      </c>
      <c r="CS29" s="862"/>
      <c r="CT29" s="1083"/>
    </row>
    <row r="30" spans="1:102" s="909" customFormat="1" ht="38.25" customHeight="1">
      <c r="A30" s="832">
        <v>4</v>
      </c>
      <c r="B30" s="870" t="s">
        <v>368</v>
      </c>
      <c r="C30" s="1081"/>
      <c r="D30" s="1067"/>
      <c r="E30" s="1067"/>
      <c r="F30" s="1067"/>
      <c r="G30" s="118"/>
      <c r="H30" s="118"/>
      <c r="I30" s="118"/>
      <c r="J30" s="118"/>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c r="AL30" s="119"/>
      <c r="AM30" s="119"/>
      <c r="AN30" s="119"/>
      <c r="AO30" s="119"/>
      <c r="AP30" s="119"/>
      <c r="AQ30" s="119"/>
      <c r="AR30" s="119"/>
      <c r="AS30" s="119"/>
      <c r="AT30" s="119"/>
      <c r="AU30" s="119"/>
      <c r="AV30" s="119"/>
      <c r="AW30" s="119"/>
      <c r="AX30" s="119"/>
      <c r="AY30" s="119"/>
      <c r="AZ30" s="119"/>
      <c r="BA30" s="119"/>
      <c r="BB30" s="119"/>
      <c r="BC30" s="119"/>
      <c r="BD30" s="119"/>
      <c r="BE30" s="119"/>
      <c r="BF30" s="119"/>
      <c r="BG30" s="119"/>
      <c r="BH30" s="119"/>
      <c r="BI30" s="119"/>
      <c r="BJ30" s="1082">
        <v>44551.899999999994</v>
      </c>
      <c r="BK30" s="1082"/>
      <c r="BL30" s="1082"/>
      <c r="BM30" s="1082"/>
      <c r="BN30" s="1082"/>
      <c r="BO30" s="1082"/>
      <c r="BP30" s="1082">
        <v>44551.899999999994</v>
      </c>
      <c r="BQ30" s="1082">
        <v>44551.899999999994</v>
      </c>
      <c r="BR30" s="1082"/>
      <c r="BS30" s="1082"/>
      <c r="BT30" s="1082"/>
      <c r="BU30" s="1082"/>
      <c r="BV30" s="1082"/>
      <c r="BW30" s="1082"/>
      <c r="BX30" s="1082"/>
      <c r="BY30" s="1082"/>
      <c r="BZ30" s="1082"/>
      <c r="CA30" s="1082"/>
      <c r="CB30" s="1082">
        <v>44551.899999999994</v>
      </c>
      <c r="CC30" s="1082"/>
      <c r="CD30" s="1082"/>
      <c r="CE30" s="1082"/>
      <c r="CF30" s="1082"/>
      <c r="CG30" s="1082"/>
      <c r="CH30" s="1082">
        <v>44551.899999999994</v>
      </c>
      <c r="CI30" s="1082">
        <v>44551.899999999994</v>
      </c>
      <c r="CJ30" s="1082"/>
      <c r="CK30" s="1082">
        <v>44551.899999999994</v>
      </c>
      <c r="CL30" s="1082"/>
      <c r="CM30" s="1082"/>
      <c r="CN30" s="1082"/>
      <c r="CO30" s="1082"/>
      <c r="CP30" s="1082"/>
      <c r="CQ30" s="1082">
        <v>44551.899999999994</v>
      </c>
      <c r="CR30" s="1082">
        <v>44551.899999999994</v>
      </c>
      <c r="CS30" s="862"/>
      <c r="CT30" s="1083"/>
    </row>
    <row r="31" spans="1:102" s="909" customFormat="1" ht="38.25" customHeight="1">
      <c r="A31" s="832">
        <v>5</v>
      </c>
      <c r="B31" s="870" t="s">
        <v>369</v>
      </c>
      <c r="C31" s="1081"/>
      <c r="D31" s="1067"/>
      <c r="E31" s="1067"/>
      <c r="F31" s="1067"/>
      <c r="G31" s="118"/>
      <c r="H31" s="118"/>
      <c r="I31" s="118"/>
      <c r="J31" s="118"/>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119"/>
      <c r="AS31" s="119"/>
      <c r="AT31" s="119"/>
      <c r="AU31" s="119"/>
      <c r="AV31" s="119"/>
      <c r="AW31" s="119"/>
      <c r="AX31" s="119"/>
      <c r="AY31" s="119"/>
      <c r="AZ31" s="119"/>
      <c r="BA31" s="119"/>
      <c r="BB31" s="119"/>
      <c r="BC31" s="119"/>
      <c r="BD31" s="119"/>
      <c r="BE31" s="119"/>
      <c r="BF31" s="119"/>
      <c r="BG31" s="119"/>
      <c r="BH31" s="119"/>
      <c r="BI31" s="119"/>
      <c r="BJ31" s="1082">
        <v>9611.0999999999985</v>
      </c>
      <c r="BK31" s="1082"/>
      <c r="BL31" s="1082"/>
      <c r="BM31" s="1082"/>
      <c r="BN31" s="1082"/>
      <c r="BO31" s="1082"/>
      <c r="BP31" s="1082">
        <v>9611.0999999999985</v>
      </c>
      <c r="BQ31" s="1082">
        <v>9611.0999999999985</v>
      </c>
      <c r="BR31" s="1082"/>
      <c r="BS31" s="1082"/>
      <c r="BT31" s="1082"/>
      <c r="BU31" s="1082"/>
      <c r="BV31" s="1082"/>
      <c r="BW31" s="1082"/>
      <c r="BX31" s="1082"/>
      <c r="BY31" s="1082"/>
      <c r="BZ31" s="1082"/>
      <c r="CA31" s="1082"/>
      <c r="CB31" s="1082">
        <v>9611.0999999999985</v>
      </c>
      <c r="CC31" s="1082"/>
      <c r="CD31" s="1082"/>
      <c r="CE31" s="1082"/>
      <c r="CF31" s="1082"/>
      <c r="CG31" s="1082"/>
      <c r="CH31" s="1082">
        <v>9611.0999999999985</v>
      </c>
      <c r="CI31" s="1082">
        <v>9611.0999999999985</v>
      </c>
      <c r="CJ31" s="1082"/>
      <c r="CK31" s="1082">
        <v>9611.0999999999985</v>
      </c>
      <c r="CL31" s="1082"/>
      <c r="CM31" s="1082"/>
      <c r="CN31" s="1082"/>
      <c r="CO31" s="1082"/>
      <c r="CP31" s="1082"/>
      <c r="CQ31" s="1082">
        <v>9611.0999999999985</v>
      </c>
      <c r="CR31" s="1082">
        <v>9611.0999999999985</v>
      </c>
      <c r="CS31" s="862"/>
      <c r="CT31" s="1083"/>
    </row>
    <row r="32" spans="1:102" s="909" customFormat="1" ht="38.25" customHeight="1">
      <c r="A32" s="832">
        <v>6</v>
      </c>
      <c r="B32" s="870" t="s">
        <v>370</v>
      </c>
      <c r="C32" s="1081"/>
      <c r="D32" s="1067"/>
      <c r="E32" s="1067"/>
      <c r="F32" s="1067"/>
      <c r="G32" s="118"/>
      <c r="H32" s="118"/>
      <c r="I32" s="118"/>
      <c r="J32" s="118"/>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082">
        <v>14958.380999999994</v>
      </c>
      <c r="BK32" s="1082"/>
      <c r="BL32" s="1082"/>
      <c r="BM32" s="1082"/>
      <c r="BN32" s="1082"/>
      <c r="BO32" s="1082"/>
      <c r="BP32" s="1082">
        <v>14958.380999999994</v>
      </c>
      <c r="BQ32" s="1082">
        <v>14958.380999999994</v>
      </c>
      <c r="BR32" s="1082"/>
      <c r="BS32" s="1082"/>
      <c r="BT32" s="1082"/>
      <c r="BU32" s="1082"/>
      <c r="BV32" s="1082"/>
      <c r="BW32" s="1082"/>
      <c r="BX32" s="1082"/>
      <c r="BY32" s="1082"/>
      <c r="BZ32" s="1082"/>
      <c r="CA32" s="1082"/>
      <c r="CB32" s="1082">
        <v>14958.380999999994</v>
      </c>
      <c r="CC32" s="1082"/>
      <c r="CD32" s="1082"/>
      <c r="CE32" s="1082"/>
      <c r="CF32" s="1082"/>
      <c r="CG32" s="1082"/>
      <c r="CH32" s="1082">
        <v>14958.380999999994</v>
      </c>
      <c r="CI32" s="1082">
        <v>14958.380999999994</v>
      </c>
      <c r="CJ32" s="1082"/>
      <c r="CK32" s="1082">
        <v>14958.380999999994</v>
      </c>
      <c r="CL32" s="1082"/>
      <c r="CM32" s="1082"/>
      <c r="CN32" s="1082"/>
      <c r="CO32" s="1082"/>
      <c r="CP32" s="1082"/>
      <c r="CQ32" s="1082">
        <v>14958.380999999994</v>
      </c>
      <c r="CR32" s="1082">
        <v>14958.380999999994</v>
      </c>
      <c r="CS32" s="862"/>
      <c r="CT32" s="1083"/>
    </row>
    <row r="33" spans="1:99" s="909" customFormat="1" ht="38.25" customHeight="1">
      <c r="A33" s="832">
        <v>7</v>
      </c>
      <c r="B33" s="870" t="s">
        <v>371</v>
      </c>
      <c r="C33" s="1081"/>
      <c r="D33" s="1067"/>
      <c r="E33" s="1067"/>
      <c r="F33" s="1067"/>
      <c r="G33" s="118"/>
      <c r="H33" s="118"/>
      <c r="I33" s="118"/>
      <c r="J33" s="118"/>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082">
        <v>20411</v>
      </c>
      <c r="BK33" s="1082"/>
      <c r="BL33" s="1082"/>
      <c r="BM33" s="1082"/>
      <c r="BN33" s="1082"/>
      <c r="BO33" s="1082"/>
      <c r="BP33" s="1082">
        <v>20411</v>
      </c>
      <c r="BQ33" s="1082">
        <v>20411</v>
      </c>
      <c r="BR33" s="1082"/>
      <c r="BS33" s="1082"/>
      <c r="BT33" s="1082"/>
      <c r="BU33" s="1082"/>
      <c r="BV33" s="1082"/>
      <c r="BW33" s="1082"/>
      <c r="BX33" s="1082"/>
      <c r="BY33" s="1082"/>
      <c r="BZ33" s="1082"/>
      <c r="CA33" s="1082"/>
      <c r="CB33" s="1082">
        <v>20411</v>
      </c>
      <c r="CC33" s="1082"/>
      <c r="CD33" s="1082"/>
      <c r="CE33" s="1082"/>
      <c r="CF33" s="1082"/>
      <c r="CG33" s="1082"/>
      <c r="CH33" s="1082">
        <v>20411</v>
      </c>
      <c r="CI33" s="1082">
        <v>20411</v>
      </c>
      <c r="CJ33" s="1082"/>
      <c r="CK33" s="1082">
        <v>20411</v>
      </c>
      <c r="CL33" s="1082"/>
      <c r="CM33" s="1082"/>
      <c r="CN33" s="1082"/>
      <c r="CO33" s="1082"/>
      <c r="CP33" s="1082"/>
      <c r="CQ33" s="1082">
        <v>20411</v>
      </c>
      <c r="CR33" s="1082">
        <v>20411</v>
      </c>
      <c r="CS33" s="862"/>
      <c r="CT33" s="1083"/>
    </row>
    <row r="34" spans="1:99" s="909" customFormat="1" ht="38.25" customHeight="1">
      <c r="A34" s="832">
        <v>8</v>
      </c>
      <c r="B34" s="870" t="s">
        <v>372</v>
      </c>
      <c r="C34" s="1081"/>
      <c r="D34" s="1067"/>
      <c r="E34" s="1067"/>
      <c r="F34" s="1067"/>
      <c r="G34" s="118"/>
      <c r="H34" s="118"/>
      <c r="I34" s="118"/>
      <c r="J34" s="118"/>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082">
        <v>29950</v>
      </c>
      <c r="BK34" s="1082"/>
      <c r="BL34" s="1082"/>
      <c r="BM34" s="1082"/>
      <c r="BN34" s="1082"/>
      <c r="BO34" s="1082"/>
      <c r="BP34" s="1082">
        <v>29950</v>
      </c>
      <c r="BQ34" s="1082">
        <v>29950</v>
      </c>
      <c r="BR34" s="1082"/>
      <c r="BS34" s="1082"/>
      <c r="BT34" s="1082"/>
      <c r="BU34" s="1082"/>
      <c r="BV34" s="1082"/>
      <c r="BW34" s="1082"/>
      <c r="BX34" s="1082"/>
      <c r="BY34" s="1082"/>
      <c r="BZ34" s="1082"/>
      <c r="CA34" s="1082"/>
      <c r="CB34" s="1082">
        <v>29950</v>
      </c>
      <c r="CC34" s="1082"/>
      <c r="CD34" s="1082"/>
      <c r="CE34" s="1082"/>
      <c r="CF34" s="1082"/>
      <c r="CG34" s="1082"/>
      <c r="CH34" s="1082">
        <v>29950</v>
      </c>
      <c r="CI34" s="1082">
        <v>29950</v>
      </c>
      <c r="CJ34" s="1082"/>
      <c r="CK34" s="1082">
        <v>29950</v>
      </c>
      <c r="CL34" s="1082"/>
      <c r="CM34" s="1082"/>
      <c r="CN34" s="1082"/>
      <c r="CO34" s="1082"/>
      <c r="CP34" s="1082"/>
      <c r="CQ34" s="1082">
        <v>29950</v>
      </c>
      <c r="CR34" s="1082">
        <v>29950</v>
      </c>
      <c r="CS34" s="862"/>
      <c r="CT34" s="1083"/>
    </row>
    <row r="35" spans="1:99" s="909" customFormat="1" ht="38.25" customHeight="1">
      <c r="A35" s="832">
        <v>9</v>
      </c>
      <c r="B35" s="870" t="s">
        <v>373</v>
      </c>
      <c r="C35" s="1081"/>
      <c r="D35" s="1067"/>
      <c r="E35" s="1067"/>
      <c r="F35" s="1067"/>
      <c r="G35" s="118"/>
      <c r="H35" s="118"/>
      <c r="I35" s="118"/>
      <c r="J35" s="118"/>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082">
        <v>144</v>
      </c>
      <c r="BK35" s="1082"/>
      <c r="BL35" s="1082"/>
      <c r="BM35" s="1082"/>
      <c r="BN35" s="1082"/>
      <c r="BO35" s="1082"/>
      <c r="BP35" s="1082">
        <v>144</v>
      </c>
      <c r="BQ35" s="1082">
        <v>144</v>
      </c>
      <c r="BR35" s="1082"/>
      <c r="BS35" s="1082"/>
      <c r="BT35" s="1082"/>
      <c r="BU35" s="1082"/>
      <c r="BV35" s="1082"/>
      <c r="BW35" s="1082"/>
      <c r="BX35" s="1082"/>
      <c r="BY35" s="1082"/>
      <c r="BZ35" s="1082"/>
      <c r="CA35" s="1082"/>
      <c r="CB35" s="1082">
        <v>144</v>
      </c>
      <c r="CC35" s="1082"/>
      <c r="CD35" s="1082"/>
      <c r="CE35" s="1082"/>
      <c r="CF35" s="1082"/>
      <c r="CG35" s="1082"/>
      <c r="CH35" s="1082">
        <v>144</v>
      </c>
      <c r="CI35" s="1082">
        <v>144</v>
      </c>
      <c r="CJ35" s="1082"/>
      <c r="CK35" s="1082">
        <v>144</v>
      </c>
      <c r="CL35" s="1082"/>
      <c r="CM35" s="1082"/>
      <c r="CN35" s="1082"/>
      <c r="CO35" s="1082"/>
      <c r="CP35" s="1082"/>
      <c r="CQ35" s="1082">
        <v>144</v>
      </c>
      <c r="CR35" s="1082">
        <v>144</v>
      </c>
      <c r="CS35" s="862"/>
      <c r="CT35" s="1083"/>
    </row>
    <row r="36" spans="1:99" s="909" customFormat="1" ht="38.25" customHeight="1">
      <c r="A36" s="832">
        <v>10</v>
      </c>
      <c r="B36" s="870" t="s">
        <v>374</v>
      </c>
      <c r="C36" s="1081"/>
      <c r="D36" s="1067"/>
      <c r="E36" s="1067"/>
      <c r="F36" s="1067"/>
      <c r="G36" s="118"/>
      <c r="H36" s="118"/>
      <c r="I36" s="118"/>
      <c r="J36" s="118"/>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082">
        <v>416</v>
      </c>
      <c r="BK36" s="1082"/>
      <c r="BL36" s="1082"/>
      <c r="BM36" s="1082"/>
      <c r="BN36" s="1082"/>
      <c r="BO36" s="1082"/>
      <c r="BP36" s="1082">
        <v>416</v>
      </c>
      <c r="BQ36" s="1082">
        <v>416</v>
      </c>
      <c r="BR36" s="1082"/>
      <c r="BS36" s="1082"/>
      <c r="BT36" s="1082"/>
      <c r="BU36" s="1082"/>
      <c r="BV36" s="1082"/>
      <c r="BW36" s="1082"/>
      <c r="BX36" s="1082"/>
      <c r="BY36" s="1082"/>
      <c r="BZ36" s="1082"/>
      <c r="CA36" s="1082"/>
      <c r="CB36" s="1082">
        <v>416</v>
      </c>
      <c r="CC36" s="1082"/>
      <c r="CD36" s="1082"/>
      <c r="CE36" s="1082"/>
      <c r="CF36" s="1082"/>
      <c r="CG36" s="1082"/>
      <c r="CH36" s="1082">
        <v>416</v>
      </c>
      <c r="CI36" s="1082">
        <v>416</v>
      </c>
      <c r="CJ36" s="1082"/>
      <c r="CK36" s="1082">
        <v>416</v>
      </c>
      <c r="CL36" s="1082"/>
      <c r="CM36" s="1082"/>
      <c r="CN36" s="1082"/>
      <c r="CO36" s="1082"/>
      <c r="CP36" s="1082"/>
      <c r="CQ36" s="1082">
        <v>416</v>
      </c>
      <c r="CR36" s="1082">
        <v>416</v>
      </c>
      <c r="CS36" s="862"/>
      <c r="CT36" s="1083"/>
    </row>
    <row r="37" spans="1:99" s="909" customFormat="1" ht="42" customHeight="1">
      <c r="A37" s="910" t="s">
        <v>17</v>
      </c>
      <c r="B37" s="1084" t="s">
        <v>376</v>
      </c>
      <c r="C37" s="1058"/>
      <c r="D37" s="1058"/>
      <c r="E37" s="1058"/>
      <c r="F37" s="1058"/>
      <c r="G37" s="1085"/>
      <c r="H37" s="1085"/>
      <c r="I37" s="1085"/>
      <c r="J37" s="1085"/>
      <c r="K37" s="1085"/>
      <c r="L37" s="1085"/>
      <c r="M37" s="1085"/>
      <c r="N37" s="1085"/>
      <c r="O37" s="1085"/>
      <c r="P37" s="1085"/>
      <c r="Q37" s="1085"/>
      <c r="R37" s="1085"/>
      <c r="S37" s="1085"/>
      <c r="T37" s="1085"/>
      <c r="U37" s="1085"/>
      <c r="V37" s="1085"/>
      <c r="W37" s="1085"/>
      <c r="X37" s="1085"/>
      <c r="Y37" s="1085"/>
      <c r="Z37" s="1085"/>
      <c r="AA37" s="1085"/>
      <c r="AB37" s="1085"/>
      <c r="AC37" s="1085"/>
      <c r="AD37" s="1085"/>
      <c r="AE37" s="1085"/>
      <c r="AF37" s="1085"/>
      <c r="AG37" s="1085"/>
      <c r="AH37" s="1085"/>
      <c r="AI37" s="1085"/>
      <c r="AJ37" s="1085"/>
      <c r="AK37" s="1085"/>
      <c r="AL37" s="1085"/>
      <c r="AM37" s="1085"/>
      <c r="AN37" s="1085"/>
      <c r="AO37" s="1085"/>
      <c r="AP37" s="1085"/>
      <c r="AQ37" s="1085"/>
      <c r="AR37" s="1085"/>
      <c r="AS37" s="1085"/>
      <c r="AT37" s="1085"/>
      <c r="AU37" s="1085"/>
      <c r="AV37" s="1085"/>
      <c r="AW37" s="1085"/>
      <c r="AX37" s="1085"/>
      <c r="AY37" s="1085"/>
      <c r="AZ37" s="1085"/>
      <c r="BA37" s="1085"/>
      <c r="BB37" s="1085"/>
      <c r="BC37" s="1085"/>
      <c r="BD37" s="1085"/>
      <c r="BE37" s="1085"/>
      <c r="BF37" s="1085"/>
      <c r="BG37" s="1085"/>
      <c r="BH37" s="1085"/>
      <c r="BI37" s="1085"/>
      <c r="BJ37" s="1086">
        <v>110119.79999999999</v>
      </c>
      <c r="BK37" s="1086">
        <v>0</v>
      </c>
      <c r="BL37" s="1086">
        <v>0</v>
      </c>
      <c r="BM37" s="1086">
        <v>0</v>
      </c>
      <c r="BN37" s="1086">
        <v>0</v>
      </c>
      <c r="BO37" s="1086">
        <v>0</v>
      </c>
      <c r="BP37" s="1086">
        <v>113773.79999999999</v>
      </c>
      <c r="BQ37" s="1086">
        <v>113773.79999999999</v>
      </c>
      <c r="BR37" s="1086">
        <v>0</v>
      </c>
      <c r="BS37" s="1086">
        <v>0</v>
      </c>
      <c r="BT37" s="1086">
        <v>0</v>
      </c>
      <c r="BU37" s="1086">
        <v>0</v>
      </c>
      <c r="BV37" s="1086">
        <v>0</v>
      </c>
      <c r="BW37" s="1086">
        <v>0</v>
      </c>
      <c r="BX37" s="1086">
        <v>0</v>
      </c>
      <c r="BY37" s="1086">
        <v>0</v>
      </c>
      <c r="BZ37" s="1086">
        <v>0</v>
      </c>
      <c r="CA37" s="1086">
        <v>0</v>
      </c>
      <c r="CB37" s="1086">
        <f>CB38+CB48</f>
        <v>113773.79999999999</v>
      </c>
      <c r="CC37" s="1086">
        <f t="shared" ref="CC37:CR37" si="17">CC38+CC48</f>
        <v>0</v>
      </c>
      <c r="CD37" s="1086">
        <f t="shared" si="17"/>
        <v>0</v>
      </c>
      <c r="CE37" s="1086">
        <f t="shared" si="17"/>
        <v>0</v>
      </c>
      <c r="CF37" s="1086">
        <f t="shared" si="17"/>
        <v>0</v>
      </c>
      <c r="CG37" s="1086">
        <f t="shared" si="17"/>
        <v>0</v>
      </c>
      <c r="CH37" s="1086">
        <f t="shared" si="17"/>
        <v>113773.79999999999</v>
      </c>
      <c r="CI37" s="1086">
        <f t="shared" si="17"/>
        <v>113773.79999999999</v>
      </c>
      <c r="CJ37" s="1086">
        <f t="shared" si="17"/>
        <v>0</v>
      </c>
      <c r="CK37" s="1086">
        <f t="shared" si="17"/>
        <v>113773.79999999999</v>
      </c>
      <c r="CL37" s="1086">
        <f t="shared" si="17"/>
        <v>0</v>
      </c>
      <c r="CM37" s="1086">
        <f t="shared" si="17"/>
        <v>0</v>
      </c>
      <c r="CN37" s="1086">
        <f t="shared" si="17"/>
        <v>0</v>
      </c>
      <c r="CO37" s="1086">
        <f t="shared" si="17"/>
        <v>0</v>
      </c>
      <c r="CP37" s="1086">
        <f t="shared" si="17"/>
        <v>0</v>
      </c>
      <c r="CQ37" s="1086">
        <f t="shared" si="17"/>
        <v>113773.9</v>
      </c>
      <c r="CR37" s="1086">
        <f t="shared" si="17"/>
        <v>113773.9</v>
      </c>
      <c r="CS37" s="1086"/>
      <c r="CT37" s="1086"/>
    </row>
    <row r="38" spans="1:99" s="1089" customFormat="1" ht="142.5" customHeight="1">
      <c r="A38" s="869" t="s">
        <v>20</v>
      </c>
      <c r="B38" s="828" t="s">
        <v>1669</v>
      </c>
      <c r="C38" s="1058"/>
      <c r="D38" s="1058"/>
      <c r="E38" s="1058"/>
      <c r="F38" s="1058"/>
      <c r="G38" s="1085"/>
      <c r="H38" s="1085"/>
      <c r="I38" s="1085"/>
      <c r="J38" s="1085"/>
      <c r="K38" s="1085"/>
      <c r="L38" s="1085"/>
      <c r="M38" s="1085"/>
      <c r="N38" s="1085"/>
      <c r="O38" s="1085"/>
      <c r="P38" s="1085"/>
      <c r="Q38" s="1085"/>
      <c r="R38" s="1085"/>
      <c r="S38" s="1085"/>
      <c r="T38" s="1085"/>
      <c r="U38" s="1085"/>
      <c r="V38" s="1085"/>
      <c r="W38" s="1085"/>
      <c r="X38" s="1085"/>
      <c r="Y38" s="1085"/>
      <c r="Z38" s="1085"/>
      <c r="AA38" s="1085"/>
      <c r="AB38" s="1085"/>
      <c r="AC38" s="1085"/>
      <c r="AD38" s="1085"/>
      <c r="AE38" s="1085"/>
      <c r="AF38" s="1085"/>
      <c r="AG38" s="1085"/>
      <c r="AH38" s="1085"/>
      <c r="AI38" s="1085"/>
      <c r="AJ38" s="1085"/>
      <c r="AK38" s="1085"/>
      <c r="AL38" s="1085"/>
      <c r="AM38" s="1085"/>
      <c r="AN38" s="1085"/>
      <c r="AO38" s="1085"/>
      <c r="AP38" s="1085"/>
      <c r="AQ38" s="1085"/>
      <c r="AR38" s="1085"/>
      <c r="AS38" s="1085"/>
      <c r="AT38" s="1085"/>
      <c r="AU38" s="1085"/>
      <c r="AV38" s="1085"/>
      <c r="AW38" s="1085"/>
      <c r="AX38" s="1085"/>
      <c r="AY38" s="1085"/>
      <c r="AZ38" s="1085"/>
      <c r="BA38" s="1085"/>
      <c r="BB38" s="1085"/>
      <c r="BC38" s="1085"/>
      <c r="BD38" s="1085"/>
      <c r="BE38" s="1085"/>
      <c r="BF38" s="1085"/>
      <c r="BG38" s="1085"/>
      <c r="BH38" s="1085"/>
      <c r="BI38" s="1085"/>
      <c r="BJ38" s="1087">
        <v>58141.799999999996</v>
      </c>
      <c r="BK38" s="1087">
        <v>0</v>
      </c>
      <c r="BL38" s="1087">
        <v>0</v>
      </c>
      <c r="BM38" s="1087">
        <v>0</v>
      </c>
      <c r="BN38" s="1087">
        <v>0</v>
      </c>
      <c r="BO38" s="1087">
        <v>0</v>
      </c>
      <c r="BP38" s="1087">
        <v>61795.799999999996</v>
      </c>
      <c r="BQ38" s="1087">
        <v>61795.799999999996</v>
      </c>
      <c r="BR38" s="1087">
        <v>0</v>
      </c>
      <c r="BS38" s="1087">
        <v>0</v>
      </c>
      <c r="BT38" s="1087">
        <v>0</v>
      </c>
      <c r="BU38" s="1087">
        <v>0</v>
      </c>
      <c r="BV38" s="1087">
        <v>0</v>
      </c>
      <c r="BW38" s="1087">
        <v>0</v>
      </c>
      <c r="BX38" s="1087">
        <v>0</v>
      </c>
      <c r="BY38" s="1087">
        <v>0</v>
      </c>
      <c r="BZ38" s="1087">
        <v>0</v>
      </c>
      <c r="CA38" s="1087">
        <v>0</v>
      </c>
      <c r="CB38" s="1087">
        <f>SUM(CB39:CB47)</f>
        <v>61795.799999999996</v>
      </c>
      <c r="CC38" s="1087">
        <f t="shared" ref="CC38:CR38" si="18">SUM(CC39:CC47)</f>
        <v>0</v>
      </c>
      <c r="CD38" s="1087">
        <f t="shared" si="18"/>
        <v>0</v>
      </c>
      <c r="CE38" s="1087">
        <f t="shared" si="18"/>
        <v>0</v>
      </c>
      <c r="CF38" s="1087">
        <f t="shared" si="18"/>
        <v>0</v>
      </c>
      <c r="CG38" s="1087">
        <f t="shared" si="18"/>
        <v>0</v>
      </c>
      <c r="CH38" s="1087">
        <f t="shared" si="18"/>
        <v>61795.799999999996</v>
      </c>
      <c r="CI38" s="1087">
        <f t="shared" si="18"/>
        <v>61795.799999999996</v>
      </c>
      <c r="CJ38" s="1087">
        <f t="shared" si="18"/>
        <v>0</v>
      </c>
      <c r="CK38" s="1087">
        <f t="shared" si="18"/>
        <v>61795.799999999996</v>
      </c>
      <c r="CL38" s="1087">
        <f t="shared" si="18"/>
        <v>0</v>
      </c>
      <c r="CM38" s="1087">
        <f t="shared" si="18"/>
        <v>0</v>
      </c>
      <c r="CN38" s="1087">
        <f t="shared" si="18"/>
        <v>0</v>
      </c>
      <c r="CO38" s="1087">
        <f t="shared" si="18"/>
        <v>0</v>
      </c>
      <c r="CP38" s="1087">
        <f t="shared" si="18"/>
        <v>0</v>
      </c>
      <c r="CQ38" s="1087">
        <f t="shared" si="18"/>
        <v>61795.899999999994</v>
      </c>
      <c r="CR38" s="1087">
        <f t="shared" si="18"/>
        <v>61795.899999999994</v>
      </c>
      <c r="CS38" s="1086"/>
      <c r="CT38" s="1059"/>
      <c r="CU38" s="1088"/>
    </row>
    <row r="39" spans="1:99" s="1089" customFormat="1" ht="39.75" customHeight="1">
      <c r="A39" s="1090">
        <v>1</v>
      </c>
      <c r="B39" s="1091" t="s">
        <v>443</v>
      </c>
      <c r="C39" s="1058"/>
      <c r="D39" s="1058"/>
      <c r="E39" s="1058"/>
      <c r="F39" s="1058"/>
      <c r="G39" s="1085"/>
      <c r="H39" s="1085"/>
      <c r="I39" s="1085"/>
      <c r="J39" s="1085"/>
      <c r="K39" s="1085"/>
      <c r="L39" s="1085"/>
      <c r="M39" s="1085"/>
      <c r="N39" s="1085"/>
      <c r="O39" s="1085"/>
      <c r="P39" s="1085"/>
      <c r="Q39" s="1085"/>
      <c r="R39" s="1085"/>
      <c r="S39" s="1085"/>
      <c r="T39" s="1085"/>
      <c r="U39" s="1085"/>
      <c r="V39" s="1085"/>
      <c r="W39" s="1085"/>
      <c r="X39" s="1085"/>
      <c r="Y39" s="1085"/>
      <c r="Z39" s="1085"/>
      <c r="AA39" s="1085"/>
      <c r="AB39" s="1085"/>
      <c r="AC39" s="1085"/>
      <c r="AD39" s="1085"/>
      <c r="AE39" s="1085"/>
      <c r="AF39" s="1085"/>
      <c r="AG39" s="1085"/>
      <c r="AH39" s="1085"/>
      <c r="AI39" s="1085"/>
      <c r="AJ39" s="1085"/>
      <c r="AK39" s="1085"/>
      <c r="AL39" s="1085"/>
      <c r="AM39" s="1085"/>
      <c r="AN39" s="1085"/>
      <c r="AO39" s="1085"/>
      <c r="AP39" s="1085"/>
      <c r="AQ39" s="1085"/>
      <c r="AR39" s="1085"/>
      <c r="AS39" s="1085"/>
      <c r="AT39" s="1085"/>
      <c r="AU39" s="1085"/>
      <c r="AV39" s="1085"/>
      <c r="AW39" s="1085"/>
      <c r="AX39" s="1085"/>
      <c r="AY39" s="1085"/>
      <c r="AZ39" s="1085"/>
      <c r="BA39" s="1085"/>
      <c r="BB39" s="1085"/>
      <c r="BC39" s="1085"/>
      <c r="BD39" s="1085"/>
      <c r="BE39" s="1085"/>
      <c r="BF39" s="1085"/>
      <c r="BG39" s="1085"/>
      <c r="BH39" s="1085"/>
      <c r="BI39" s="1085"/>
      <c r="BJ39" s="1092">
        <v>6246.4000000000015</v>
      </c>
      <c r="BK39" s="1092"/>
      <c r="BL39" s="1086"/>
      <c r="BM39" s="1086"/>
      <c r="BN39" s="1086"/>
      <c r="BO39" s="1086"/>
      <c r="BP39" s="1092">
        <v>6246.4000000000015</v>
      </c>
      <c r="BQ39" s="1092">
        <v>6246.4000000000015</v>
      </c>
      <c r="BR39" s="1086"/>
      <c r="BS39" s="1092"/>
      <c r="BT39" s="1086"/>
      <c r="BU39" s="1086"/>
      <c r="BV39" s="1086"/>
      <c r="BW39" s="1086"/>
      <c r="BX39" s="1086"/>
      <c r="BY39" s="1086"/>
      <c r="BZ39" s="1086"/>
      <c r="CA39" s="1086"/>
      <c r="CB39" s="1092">
        <v>6246.4000000000015</v>
      </c>
      <c r="CC39" s="1092"/>
      <c r="CD39" s="1086"/>
      <c r="CE39" s="1086"/>
      <c r="CF39" s="1086"/>
      <c r="CG39" s="1086"/>
      <c r="CH39" s="1092">
        <v>6246.4000000000015</v>
      </c>
      <c r="CI39" s="1092">
        <v>6246.4000000000015</v>
      </c>
      <c r="CJ39" s="1086"/>
      <c r="CK39" s="1092">
        <v>6246.4000000000015</v>
      </c>
      <c r="CL39" s="1086"/>
      <c r="CM39" s="1086"/>
      <c r="CN39" s="1086"/>
      <c r="CO39" s="1086"/>
      <c r="CP39" s="1086"/>
      <c r="CQ39" s="1092">
        <f>6246.4+0.1</f>
        <v>6246.5</v>
      </c>
      <c r="CR39" s="1092">
        <f>6246.4+0.1</f>
        <v>6246.5</v>
      </c>
      <c r="CS39" s="1086"/>
      <c r="CT39" s="1059"/>
    </row>
    <row r="40" spans="1:99" s="1089" customFormat="1" ht="93.75">
      <c r="A40" s="1090">
        <v>2</v>
      </c>
      <c r="B40" s="1091" t="s">
        <v>444</v>
      </c>
      <c r="C40" s="1058"/>
      <c r="D40" s="1058"/>
      <c r="E40" s="1058"/>
      <c r="F40" s="1058"/>
      <c r="G40" s="1085"/>
      <c r="H40" s="1085"/>
      <c r="I40" s="1085"/>
      <c r="J40" s="1085"/>
      <c r="K40" s="1085"/>
      <c r="L40" s="1085"/>
      <c r="M40" s="1085"/>
      <c r="N40" s="1085"/>
      <c r="O40" s="1085"/>
      <c r="P40" s="1085"/>
      <c r="Q40" s="1085"/>
      <c r="R40" s="1085"/>
      <c r="S40" s="1085"/>
      <c r="T40" s="1085"/>
      <c r="U40" s="1085"/>
      <c r="V40" s="1085"/>
      <c r="W40" s="1085"/>
      <c r="X40" s="1085"/>
      <c r="Y40" s="1085"/>
      <c r="Z40" s="1085"/>
      <c r="AA40" s="1085"/>
      <c r="AB40" s="1085"/>
      <c r="AC40" s="1085"/>
      <c r="AD40" s="1085"/>
      <c r="AE40" s="1085"/>
      <c r="AF40" s="1085"/>
      <c r="AG40" s="1085"/>
      <c r="AH40" s="1085"/>
      <c r="AI40" s="1085"/>
      <c r="AJ40" s="1085"/>
      <c r="AK40" s="1085"/>
      <c r="AL40" s="1085"/>
      <c r="AM40" s="1085"/>
      <c r="AN40" s="1085"/>
      <c r="AO40" s="1085"/>
      <c r="AP40" s="1085"/>
      <c r="AQ40" s="1085"/>
      <c r="AR40" s="1085"/>
      <c r="AS40" s="1085"/>
      <c r="AT40" s="1085"/>
      <c r="AU40" s="1085"/>
      <c r="AV40" s="1085"/>
      <c r="AW40" s="1085"/>
      <c r="AX40" s="1085"/>
      <c r="AY40" s="1085"/>
      <c r="AZ40" s="1085"/>
      <c r="BA40" s="1085"/>
      <c r="BB40" s="1085"/>
      <c r="BC40" s="1085"/>
      <c r="BD40" s="1085"/>
      <c r="BE40" s="1085"/>
      <c r="BF40" s="1085"/>
      <c r="BG40" s="1085"/>
      <c r="BH40" s="1085"/>
      <c r="BI40" s="1085"/>
      <c r="BJ40" s="1093">
        <v>10103</v>
      </c>
      <c r="BK40" s="1092"/>
      <c r="BL40" s="1086"/>
      <c r="BM40" s="1086"/>
      <c r="BN40" s="1086"/>
      <c r="BO40" s="1086"/>
      <c r="BP40" s="1093">
        <v>13757</v>
      </c>
      <c r="BQ40" s="1093">
        <v>13757</v>
      </c>
      <c r="BR40" s="1086"/>
      <c r="BS40" s="1093"/>
      <c r="BT40" s="1086"/>
      <c r="BU40" s="1086"/>
      <c r="BV40" s="1086"/>
      <c r="BW40" s="1086"/>
      <c r="BX40" s="1086"/>
      <c r="BY40" s="1086"/>
      <c r="BZ40" s="1086"/>
      <c r="CA40" s="1086"/>
      <c r="CB40" s="1093">
        <v>13757</v>
      </c>
      <c r="CC40" s="1093"/>
      <c r="CD40" s="1086"/>
      <c r="CE40" s="1086"/>
      <c r="CF40" s="1086"/>
      <c r="CG40" s="1086"/>
      <c r="CH40" s="1093">
        <v>13757</v>
      </c>
      <c r="CI40" s="1093">
        <v>13757</v>
      </c>
      <c r="CJ40" s="1086"/>
      <c r="CK40" s="1093">
        <v>13757</v>
      </c>
      <c r="CL40" s="1086"/>
      <c r="CM40" s="1086"/>
      <c r="CN40" s="1086"/>
      <c r="CO40" s="1086"/>
      <c r="CP40" s="1086"/>
      <c r="CQ40" s="1093">
        <v>13757</v>
      </c>
      <c r="CR40" s="1093">
        <v>13757</v>
      </c>
      <c r="CS40" s="1086"/>
      <c r="CT40" s="852" t="s">
        <v>1670</v>
      </c>
    </row>
    <row r="41" spans="1:99" s="1089" customFormat="1" ht="39.75" customHeight="1">
      <c r="A41" s="1090">
        <v>3</v>
      </c>
      <c r="B41" s="1091" t="s">
        <v>445</v>
      </c>
      <c r="C41" s="1058"/>
      <c r="D41" s="1058"/>
      <c r="E41" s="1058"/>
      <c r="F41" s="1058"/>
      <c r="G41" s="1085"/>
      <c r="H41" s="1085"/>
      <c r="I41" s="1085"/>
      <c r="J41" s="1085"/>
      <c r="K41" s="1085"/>
      <c r="L41" s="1085"/>
      <c r="M41" s="1085"/>
      <c r="N41" s="1085"/>
      <c r="O41" s="1085"/>
      <c r="P41" s="1085"/>
      <c r="Q41" s="1085"/>
      <c r="R41" s="1085"/>
      <c r="S41" s="1085"/>
      <c r="T41" s="1085"/>
      <c r="U41" s="1085"/>
      <c r="V41" s="1085"/>
      <c r="W41" s="1085"/>
      <c r="X41" s="1085"/>
      <c r="Y41" s="1085"/>
      <c r="Z41" s="1085"/>
      <c r="AA41" s="1085"/>
      <c r="AB41" s="1085"/>
      <c r="AC41" s="1085"/>
      <c r="AD41" s="1085"/>
      <c r="AE41" s="1085"/>
      <c r="AF41" s="1085"/>
      <c r="AG41" s="1085"/>
      <c r="AH41" s="1085"/>
      <c r="AI41" s="1085"/>
      <c r="AJ41" s="1085"/>
      <c r="AK41" s="1085"/>
      <c r="AL41" s="1085"/>
      <c r="AM41" s="1085"/>
      <c r="AN41" s="1085"/>
      <c r="AO41" s="1085"/>
      <c r="AP41" s="1085"/>
      <c r="AQ41" s="1085"/>
      <c r="AR41" s="1085"/>
      <c r="AS41" s="1085"/>
      <c r="AT41" s="1085"/>
      <c r="AU41" s="1085"/>
      <c r="AV41" s="1085"/>
      <c r="AW41" s="1085"/>
      <c r="AX41" s="1085"/>
      <c r="AY41" s="1085"/>
      <c r="AZ41" s="1085"/>
      <c r="BA41" s="1085"/>
      <c r="BB41" s="1085"/>
      <c r="BC41" s="1085"/>
      <c r="BD41" s="1085"/>
      <c r="BE41" s="1085"/>
      <c r="BF41" s="1085"/>
      <c r="BG41" s="1085"/>
      <c r="BH41" s="1085"/>
      <c r="BI41" s="1085"/>
      <c r="BJ41" s="1092">
        <v>12248.399999999994</v>
      </c>
      <c r="BK41" s="1092"/>
      <c r="BL41" s="1086"/>
      <c r="BM41" s="1086"/>
      <c r="BN41" s="1086"/>
      <c r="BO41" s="1086"/>
      <c r="BP41" s="1092">
        <v>12248.399999999994</v>
      </c>
      <c r="BQ41" s="1092">
        <v>12248.399999999994</v>
      </c>
      <c r="BR41" s="1086"/>
      <c r="BS41" s="1092"/>
      <c r="BT41" s="1086"/>
      <c r="BU41" s="1086"/>
      <c r="BV41" s="1086"/>
      <c r="BW41" s="1086"/>
      <c r="BX41" s="1086"/>
      <c r="BY41" s="1086"/>
      <c r="BZ41" s="1086"/>
      <c r="CA41" s="1086"/>
      <c r="CB41" s="1092">
        <v>12248.399999999994</v>
      </c>
      <c r="CC41" s="1092"/>
      <c r="CD41" s="1086"/>
      <c r="CE41" s="1086"/>
      <c r="CF41" s="1086"/>
      <c r="CG41" s="1086"/>
      <c r="CH41" s="1092">
        <v>12248.399999999994</v>
      </c>
      <c r="CI41" s="1092">
        <v>12248.399999999994</v>
      </c>
      <c r="CJ41" s="1086"/>
      <c r="CK41" s="1092">
        <v>12248.399999999994</v>
      </c>
      <c r="CL41" s="1086"/>
      <c r="CM41" s="1086"/>
      <c r="CN41" s="1086"/>
      <c r="CO41" s="1086"/>
      <c r="CP41" s="1086"/>
      <c r="CQ41" s="1092">
        <v>12248.399999999994</v>
      </c>
      <c r="CR41" s="1092">
        <v>12248.399999999994</v>
      </c>
      <c r="CS41" s="1086"/>
      <c r="CT41" s="853"/>
    </row>
    <row r="42" spans="1:99" s="1089" customFormat="1" ht="39.75" customHeight="1">
      <c r="A42" s="1090">
        <v>4</v>
      </c>
      <c r="B42" s="1091" t="s">
        <v>446</v>
      </c>
      <c r="C42" s="1058"/>
      <c r="D42" s="1058"/>
      <c r="E42" s="1058"/>
      <c r="F42" s="1058"/>
      <c r="G42" s="1085"/>
      <c r="H42" s="1085"/>
      <c r="I42" s="1085"/>
      <c r="J42" s="1085"/>
      <c r="K42" s="1085"/>
      <c r="L42" s="1085"/>
      <c r="M42" s="1085"/>
      <c r="N42" s="1085"/>
      <c r="O42" s="1085"/>
      <c r="P42" s="1085"/>
      <c r="Q42" s="1085"/>
      <c r="R42" s="1085"/>
      <c r="S42" s="1085"/>
      <c r="T42" s="1085"/>
      <c r="U42" s="1085"/>
      <c r="V42" s="1085"/>
      <c r="W42" s="1085"/>
      <c r="X42" s="1085"/>
      <c r="Y42" s="1085"/>
      <c r="Z42" s="1085"/>
      <c r="AA42" s="1085"/>
      <c r="AB42" s="1085"/>
      <c r="AC42" s="1085"/>
      <c r="AD42" s="1085"/>
      <c r="AE42" s="1085"/>
      <c r="AF42" s="1085"/>
      <c r="AG42" s="1085"/>
      <c r="AH42" s="1085"/>
      <c r="AI42" s="1085"/>
      <c r="AJ42" s="1085"/>
      <c r="AK42" s="1085"/>
      <c r="AL42" s="1085"/>
      <c r="AM42" s="1085"/>
      <c r="AN42" s="1085"/>
      <c r="AO42" s="1085"/>
      <c r="AP42" s="1085"/>
      <c r="AQ42" s="1085"/>
      <c r="AR42" s="1085"/>
      <c r="AS42" s="1085"/>
      <c r="AT42" s="1085"/>
      <c r="AU42" s="1085"/>
      <c r="AV42" s="1085"/>
      <c r="AW42" s="1085"/>
      <c r="AX42" s="1085"/>
      <c r="AY42" s="1085"/>
      <c r="AZ42" s="1085"/>
      <c r="BA42" s="1085"/>
      <c r="BB42" s="1085"/>
      <c r="BC42" s="1085"/>
      <c r="BD42" s="1085"/>
      <c r="BE42" s="1085"/>
      <c r="BF42" s="1085"/>
      <c r="BG42" s="1085"/>
      <c r="BH42" s="1085"/>
      <c r="BI42" s="1085"/>
      <c r="BJ42" s="1092">
        <v>11678</v>
      </c>
      <c r="BK42" s="1092"/>
      <c r="BL42" s="1086"/>
      <c r="BM42" s="1086"/>
      <c r="BN42" s="1086"/>
      <c r="BO42" s="1086"/>
      <c r="BP42" s="1092">
        <v>11678</v>
      </c>
      <c r="BQ42" s="1092">
        <v>11678</v>
      </c>
      <c r="BR42" s="1086"/>
      <c r="BS42" s="1092"/>
      <c r="BT42" s="1086"/>
      <c r="BU42" s="1086"/>
      <c r="BV42" s="1086"/>
      <c r="BW42" s="1086"/>
      <c r="BX42" s="1086"/>
      <c r="BY42" s="1086"/>
      <c r="BZ42" s="1086"/>
      <c r="CA42" s="1086"/>
      <c r="CB42" s="1092">
        <v>11678</v>
      </c>
      <c r="CC42" s="1092"/>
      <c r="CD42" s="1086"/>
      <c r="CE42" s="1086"/>
      <c r="CF42" s="1086"/>
      <c r="CG42" s="1086"/>
      <c r="CH42" s="1092">
        <v>11678</v>
      </c>
      <c r="CI42" s="1092">
        <v>11678</v>
      </c>
      <c r="CJ42" s="1086"/>
      <c r="CK42" s="1092">
        <v>11678</v>
      </c>
      <c r="CL42" s="1086"/>
      <c r="CM42" s="1086"/>
      <c r="CN42" s="1086"/>
      <c r="CO42" s="1086"/>
      <c r="CP42" s="1086"/>
      <c r="CQ42" s="1092">
        <v>11678</v>
      </c>
      <c r="CR42" s="1092">
        <v>11678</v>
      </c>
      <c r="CS42" s="1086"/>
      <c r="CT42" s="853"/>
    </row>
    <row r="43" spans="1:99" s="1089" customFormat="1" ht="35.450000000000003" customHeight="1">
      <c r="A43" s="1090">
        <v>5</v>
      </c>
      <c r="B43" s="1091" t="s">
        <v>447</v>
      </c>
      <c r="C43" s="1058"/>
      <c r="D43" s="1058"/>
      <c r="E43" s="1058"/>
      <c r="F43" s="1058"/>
      <c r="G43" s="1085"/>
      <c r="H43" s="1085"/>
      <c r="I43" s="1085"/>
      <c r="J43" s="1085"/>
      <c r="K43" s="1085"/>
      <c r="L43" s="1085"/>
      <c r="M43" s="1085"/>
      <c r="N43" s="1085"/>
      <c r="O43" s="1085"/>
      <c r="P43" s="1085"/>
      <c r="Q43" s="1085"/>
      <c r="R43" s="1085"/>
      <c r="S43" s="1085"/>
      <c r="T43" s="1085"/>
      <c r="U43" s="1085"/>
      <c r="V43" s="1085"/>
      <c r="W43" s="1085"/>
      <c r="X43" s="1085"/>
      <c r="Y43" s="1085"/>
      <c r="Z43" s="1085"/>
      <c r="AA43" s="1085"/>
      <c r="AB43" s="1085"/>
      <c r="AC43" s="1085"/>
      <c r="AD43" s="1085"/>
      <c r="AE43" s="1085"/>
      <c r="AF43" s="1085"/>
      <c r="AG43" s="1085"/>
      <c r="AH43" s="1085"/>
      <c r="AI43" s="1085"/>
      <c r="AJ43" s="1085"/>
      <c r="AK43" s="1085"/>
      <c r="AL43" s="1085"/>
      <c r="AM43" s="1085"/>
      <c r="AN43" s="1085"/>
      <c r="AO43" s="1085"/>
      <c r="AP43" s="1085"/>
      <c r="AQ43" s="1085"/>
      <c r="AR43" s="1085"/>
      <c r="AS43" s="1085"/>
      <c r="AT43" s="1085"/>
      <c r="AU43" s="1085"/>
      <c r="AV43" s="1085"/>
      <c r="AW43" s="1085"/>
      <c r="AX43" s="1085"/>
      <c r="AY43" s="1085"/>
      <c r="AZ43" s="1085"/>
      <c r="BA43" s="1085"/>
      <c r="BB43" s="1085"/>
      <c r="BC43" s="1085"/>
      <c r="BD43" s="1085"/>
      <c r="BE43" s="1085"/>
      <c r="BF43" s="1085"/>
      <c r="BG43" s="1085"/>
      <c r="BH43" s="1085"/>
      <c r="BI43" s="1085"/>
      <c r="BJ43" s="1092">
        <v>6641</v>
      </c>
      <c r="BK43" s="1092"/>
      <c r="BL43" s="1086"/>
      <c r="BM43" s="1086"/>
      <c r="BN43" s="1086"/>
      <c r="BO43" s="1086"/>
      <c r="BP43" s="1092">
        <v>6641</v>
      </c>
      <c r="BQ43" s="1092">
        <v>6641</v>
      </c>
      <c r="BR43" s="1086"/>
      <c r="BS43" s="1092"/>
      <c r="BT43" s="1086"/>
      <c r="BU43" s="1086"/>
      <c r="BV43" s="1086"/>
      <c r="BW43" s="1086"/>
      <c r="BX43" s="1086"/>
      <c r="BY43" s="1086"/>
      <c r="BZ43" s="1086"/>
      <c r="CA43" s="1086"/>
      <c r="CB43" s="1092">
        <v>6641</v>
      </c>
      <c r="CC43" s="1092"/>
      <c r="CD43" s="1086"/>
      <c r="CE43" s="1086"/>
      <c r="CF43" s="1086"/>
      <c r="CG43" s="1086"/>
      <c r="CH43" s="1092">
        <v>6641</v>
      </c>
      <c r="CI43" s="1092">
        <v>6641</v>
      </c>
      <c r="CJ43" s="1086"/>
      <c r="CK43" s="1092">
        <v>6641</v>
      </c>
      <c r="CL43" s="1086"/>
      <c r="CM43" s="1086"/>
      <c r="CN43" s="1086"/>
      <c r="CO43" s="1086"/>
      <c r="CP43" s="1086"/>
      <c r="CQ43" s="1092">
        <v>6641</v>
      </c>
      <c r="CR43" s="1092">
        <v>6641</v>
      </c>
      <c r="CS43" s="1086"/>
      <c r="CT43" s="853"/>
    </row>
    <row r="44" spans="1:99" s="1089" customFormat="1" ht="36.75" customHeight="1">
      <c r="A44" s="1090">
        <v>6</v>
      </c>
      <c r="B44" s="1091" t="s">
        <v>448</v>
      </c>
      <c r="C44" s="1058"/>
      <c r="D44" s="1058"/>
      <c r="E44" s="1058"/>
      <c r="F44" s="1058"/>
      <c r="G44" s="1085"/>
      <c r="H44" s="1085"/>
      <c r="I44" s="1085"/>
      <c r="J44" s="1085"/>
      <c r="K44" s="1085"/>
      <c r="L44" s="1085"/>
      <c r="M44" s="1085"/>
      <c r="N44" s="1085"/>
      <c r="O44" s="1085"/>
      <c r="P44" s="1085"/>
      <c r="Q44" s="1085"/>
      <c r="R44" s="1085"/>
      <c r="S44" s="1085"/>
      <c r="T44" s="1085"/>
      <c r="U44" s="1085"/>
      <c r="V44" s="1085"/>
      <c r="W44" s="1085"/>
      <c r="X44" s="1085"/>
      <c r="Y44" s="1085"/>
      <c r="Z44" s="1085"/>
      <c r="AA44" s="1085"/>
      <c r="AB44" s="1085"/>
      <c r="AC44" s="1085"/>
      <c r="AD44" s="1085"/>
      <c r="AE44" s="1085"/>
      <c r="AF44" s="1085"/>
      <c r="AG44" s="1085"/>
      <c r="AH44" s="1085"/>
      <c r="AI44" s="1085"/>
      <c r="AJ44" s="1085"/>
      <c r="AK44" s="1085"/>
      <c r="AL44" s="1085"/>
      <c r="AM44" s="1085"/>
      <c r="AN44" s="1085"/>
      <c r="AO44" s="1085"/>
      <c r="AP44" s="1085"/>
      <c r="AQ44" s="1085"/>
      <c r="AR44" s="1085"/>
      <c r="AS44" s="1085"/>
      <c r="AT44" s="1085"/>
      <c r="AU44" s="1085"/>
      <c r="AV44" s="1085"/>
      <c r="AW44" s="1085"/>
      <c r="AX44" s="1085"/>
      <c r="AY44" s="1085"/>
      <c r="AZ44" s="1085"/>
      <c r="BA44" s="1085"/>
      <c r="BB44" s="1085"/>
      <c r="BC44" s="1085"/>
      <c r="BD44" s="1085"/>
      <c r="BE44" s="1085"/>
      <c r="BF44" s="1085"/>
      <c r="BG44" s="1085"/>
      <c r="BH44" s="1085"/>
      <c r="BI44" s="1085"/>
      <c r="BJ44" s="1092">
        <v>3109</v>
      </c>
      <c r="BK44" s="1092"/>
      <c r="BL44" s="1086"/>
      <c r="BM44" s="1086"/>
      <c r="BN44" s="1086"/>
      <c r="BO44" s="1086"/>
      <c r="BP44" s="1092">
        <v>3109</v>
      </c>
      <c r="BQ44" s="1092">
        <v>3109</v>
      </c>
      <c r="BR44" s="1086"/>
      <c r="BS44" s="1092"/>
      <c r="BT44" s="1086"/>
      <c r="BU44" s="1086"/>
      <c r="BV44" s="1086"/>
      <c r="BW44" s="1086"/>
      <c r="BX44" s="1086"/>
      <c r="BY44" s="1086"/>
      <c r="BZ44" s="1086"/>
      <c r="CA44" s="1086"/>
      <c r="CB44" s="1092">
        <v>3109</v>
      </c>
      <c r="CC44" s="1092"/>
      <c r="CD44" s="1086"/>
      <c r="CE44" s="1086"/>
      <c r="CF44" s="1086"/>
      <c r="CG44" s="1086"/>
      <c r="CH44" s="1092">
        <v>3109</v>
      </c>
      <c r="CI44" s="1092">
        <v>3109</v>
      </c>
      <c r="CJ44" s="1086"/>
      <c r="CK44" s="1092">
        <v>3109</v>
      </c>
      <c r="CL44" s="1086"/>
      <c r="CM44" s="1086"/>
      <c r="CN44" s="1086"/>
      <c r="CO44" s="1086"/>
      <c r="CP44" s="1086"/>
      <c r="CQ44" s="1092">
        <v>3109</v>
      </c>
      <c r="CR44" s="1092">
        <v>3109</v>
      </c>
      <c r="CS44" s="1086"/>
      <c r="CT44" s="854"/>
    </row>
    <row r="45" spans="1:99" s="1094" customFormat="1" ht="93.2" customHeight="1">
      <c r="A45" s="1090">
        <v>7</v>
      </c>
      <c r="B45" s="1091" t="s">
        <v>449</v>
      </c>
      <c r="C45" s="1058"/>
      <c r="D45" s="1058"/>
      <c r="E45" s="1058"/>
      <c r="F45" s="1058"/>
      <c r="G45" s="1085"/>
      <c r="H45" s="1085"/>
      <c r="I45" s="1085"/>
      <c r="J45" s="1085"/>
      <c r="K45" s="1085"/>
      <c r="L45" s="1085"/>
      <c r="M45" s="1085"/>
      <c r="N45" s="1085"/>
      <c r="O45" s="1085"/>
      <c r="P45" s="1085"/>
      <c r="Q45" s="1085"/>
      <c r="R45" s="1085"/>
      <c r="S45" s="1085"/>
      <c r="T45" s="1085"/>
      <c r="U45" s="1085"/>
      <c r="V45" s="1085"/>
      <c r="W45" s="1085"/>
      <c r="X45" s="1085"/>
      <c r="Y45" s="1085"/>
      <c r="Z45" s="1085"/>
      <c r="AA45" s="1085"/>
      <c r="AB45" s="1085"/>
      <c r="AC45" s="1085"/>
      <c r="AD45" s="1085"/>
      <c r="AE45" s="1085"/>
      <c r="AF45" s="1085"/>
      <c r="AG45" s="1085"/>
      <c r="AH45" s="1085"/>
      <c r="AI45" s="1085"/>
      <c r="AJ45" s="1085"/>
      <c r="AK45" s="1085"/>
      <c r="AL45" s="1085"/>
      <c r="AM45" s="1085"/>
      <c r="AN45" s="1085"/>
      <c r="AO45" s="1085"/>
      <c r="AP45" s="1085"/>
      <c r="AQ45" s="1085"/>
      <c r="AR45" s="1085"/>
      <c r="AS45" s="1085"/>
      <c r="AT45" s="1085"/>
      <c r="AU45" s="1085"/>
      <c r="AV45" s="1085"/>
      <c r="AW45" s="1085"/>
      <c r="AX45" s="1085"/>
      <c r="AY45" s="1085"/>
      <c r="AZ45" s="1085"/>
      <c r="BA45" s="1085"/>
      <c r="BB45" s="1085"/>
      <c r="BC45" s="1085"/>
      <c r="BD45" s="1085"/>
      <c r="BE45" s="1085"/>
      <c r="BF45" s="1085"/>
      <c r="BG45" s="1085"/>
      <c r="BH45" s="1085"/>
      <c r="BI45" s="1085"/>
      <c r="BJ45" s="1093">
        <v>4339</v>
      </c>
      <c r="BK45" s="1092"/>
      <c r="BL45" s="1086"/>
      <c r="BM45" s="1086"/>
      <c r="BN45" s="1086"/>
      <c r="BO45" s="1086"/>
      <c r="BP45" s="1093">
        <v>4339</v>
      </c>
      <c r="BQ45" s="1093">
        <v>4339</v>
      </c>
      <c r="BR45" s="1086"/>
      <c r="BS45" s="1093"/>
      <c r="BT45" s="1086"/>
      <c r="BU45" s="1086"/>
      <c r="BV45" s="1086"/>
      <c r="BW45" s="1086"/>
      <c r="BX45" s="1086"/>
      <c r="BY45" s="1086"/>
      <c r="BZ45" s="1086"/>
      <c r="CA45" s="1086"/>
      <c r="CB45" s="1093">
        <v>4339</v>
      </c>
      <c r="CC45" s="1093"/>
      <c r="CD45" s="1086"/>
      <c r="CE45" s="1086"/>
      <c r="CF45" s="1086"/>
      <c r="CG45" s="1086"/>
      <c r="CH45" s="1093">
        <v>4339</v>
      </c>
      <c r="CI45" s="1093">
        <v>4339</v>
      </c>
      <c r="CJ45" s="1086"/>
      <c r="CK45" s="1093">
        <v>4339</v>
      </c>
      <c r="CL45" s="1086"/>
      <c r="CM45" s="1086"/>
      <c r="CN45" s="1086"/>
      <c r="CO45" s="1086"/>
      <c r="CP45" s="1086"/>
      <c r="CQ45" s="1093">
        <v>4339</v>
      </c>
      <c r="CR45" s="1093">
        <v>4339</v>
      </c>
      <c r="CS45" s="1086"/>
      <c r="CT45" s="854" t="s">
        <v>1671</v>
      </c>
    </row>
    <row r="46" spans="1:99" s="1094" customFormat="1" ht="91.5" customHeight="1">
      <c r="A46" s="1090">
        <v>8</v>
      </c>
      <c r="B46" s="1091" t="s">
        <v>450</v>
      </c>
      <c r="C46" s="1058"/>
      <c r="D46" s="1058"/>
      <c r="E46" s="1058"/>
      <c r="F46" s="1058"/>
      <c r="G46" s="1085"/>
      <c r="H46" s="1085"/>
      <c r="I46" s="1085"/>
      <c r="J46" s="1085"/>
      <c r="K46" s="1085"/>
      <c r="L46" s="1085"/>
      <c r="M46" s="1085"/>
      <c r="N46" s="1085"/>
      <c r="O46" s="1085"/>
      <c r="P46" s="1085"/>
      <c r="Q46" s="1085"/>
      <c r="R46" s="1085"/>
      <c r="S46" s="1085"/>
      <c r="T46" s="1085"/>
      <c r="U46" s="1085"/>
      <c r="V46" s="1085"/>
      <c r="W46" s="1085"/>
      <c r="X46" s="1085"/>
      <c r="Y46" s="1085"/>
      <c r="Z46" s="1085"/>
      <c r="AA46" s="1085"/>
      <c r="AB46" s="1085"/>
      <c r="AC46" s="1085"/>
      <c r="AD46" s="1085"/>
      <c r="AE46" s="1085"/>
      <c r="AF46" s="1085"/>
      <c r="AG46" s="1085"/>
      <c r="AH46" s="1085"/>
      <c r="AI46" s="1085"/>
      <c r="AJ46" s="1085"/>
      <c r="AK46" s="1085"/>
      <c r="AL46" s="1085"/>
      <c r="AM46" s="1085"/>
      <c r="AN46" s="1085"/>
      <c r="AO46" s="1085"/>
      <c r="AP46" s="1085"/>
      <c r="AQ46" s="1085"/>
      <c r="AR46" s="1085"/>
      <c r="AS46" s="1085"/>
      <c r="AT46" s="1085"/>
      <c r="AU46" s="1085"/>
      <c r="AV46" s="1085"/>
      <c r="AW46" s="1085"/>
      <c r="AX46" s="1085"/>
      <c r="AY46" s="1085"/>
      <c r="AZ46" s="1085"/>
      <c r="BA46" s="1085"/>
      <c r="BB46" s="1085"/>
      <c r="BC46" s="1085"/>
      <c r="BD46" s="1085"/>
      <c r="BE46" s="1085"/>
      <c r="BF46" s="1085"/>
      <c r="BG46" s="1085"/>
      <c r="BH46" s="1085"/>
      <c r="BI46" s="1085"/>
      <c r="BJ46" s="1093">
        <v>2739</v>
      </c>
      <c r="BK46" s="1092"/>
      <c r="BL46" s="1086"/>
      <c r="BM46" s="1086"/>
      <c r="BN46" s="1086"/>
      <c r="BO46" s="1086"/>
      <c r="BP46" s="1093">
        <v>2739</v>
      </c>
      <c r="BQ46" s="1093">
        <v>2739</v>
      </c>
      <c r="BR46" s="1086"/>
      <c r="BS46" s="1093"/>
      <c r="BT46" s="1086"/>
      <c r="BU46" s="1086"/>
      <c r="BV46" s="1086"/>
      <c r="BW46" s="1086"/>
      <c r="BX46" s="1086"/>
      <c r="BY46" s="1086"/>
      <c r="BZ46" s="1086"/>
      <c r="CA46" s="1086"/>
      <c r="CB46" s="1093">
        <v>2739</v>
      </c>
      <c r="CC46" s="1093"/>
      <c r="CD46" s="1086"/>
      <c r="CE46" s="1086"/>
      <c r="CF46" s="1086"/>
      <c r="CG46" s="1086"/>
      <c r="CH46" s="1093">
        <v>2739</v>
      </c>
      <c r="CI46" s="1093">
        <v>2739</v>
      </c>
      <c r="CJ46" s="1086"/>
      <c r="CK46" s="1093">
        <v>2739</v>
      </c>
      <c r="CL46" s="1086"/>
      <c r="CM46" s="1086"/>
      <c r="CN46" s="1086"/>
      <c r="CO46" s="1086"/>
      <c r="CP46" s="1086"/>
      <c r="CQ46" s="1093">
        <v>2739</v>
      </c>
      <c r="CR46" s="1093">
        <v>2739</v>
      </c>
      <c r="CS46" s="1086"/>
      <c r="CT46" s="854" t="s">
        <v>1672</v>
      </c>
    </row>
    <row r="47" spans="1:99" s="1094" customFormat="1" ht="30.2" customHeight="1">
      <c r="A47" s="1090">
        <v>9</v>
      </c>
      <c r="B47" s="1091" t="s">
        <v>451</v>
      </c>
      <c r="C47" s="1058"/>
      <c r="D47" s="1058"/>
      <c r="E47" s="1058"/>
      <c r="F47" s="1058"/>
      <c r="G47" s="1085"/>
      <c r="H47" s="1085"/>
      <c r="I47" s="1085"/>
      <c r="J47" s="1085"/>
      <c r="K47" s="1085"/>
      <c r="L47" s="1085"/>
      <c r="M47" s="1085"/>
      <c r="N47" s="1085"/>
      <c r="O47" s="1085"/>
      <c r="P47" s="1085"/>
      <c r="Q47" s="1085"/>
      <c r="R47" s="1085"/>
      <c r="S47" s="1085"/>
      <c r="T47" s="1085"/>
      <c r="U47" s="1085"/>
      <c r="V47" s="1085"/>
      <c r="W47" s="1085"/>
      <c r="X47" s="1085"/>
      <c r="Y47" s="1085"/>
      <c r="Z47" s="1085"/>
      <c r="AA47" s="1085"/>
      <c r="AB47" s="1085"/>
      <c r="AC47" s="1085"/>
      <c r="AD47" s="1085"/>
      <c r="AE47" s="1085"/>
      <c r="AF47" s="1085"/>
      <c r="AG47" s="1085"/>
      <c r="AH47" s="1085"/>
      <c r="AI47" s="1085"/>
      <c r="AJ47" s="1085"/>
      <c r="AK47" s="1085"/>
      <c r="AL47" s="1085"/>
      <c r="AM47" s="1085"/>
      <c r="AN47" s="1085"/>
      <c r="AO47" s="1085"/>
      <c r="AP47" s="1085"/>
      <c r="AQ47" s="1085"/>
      <c r="AR47" s="1085"/>
      <c r="AS47" s="1085"/>
      <c r="AT47" s="1085"/>
      <c r="AU47" s="1085"/>
      <c r="AV47" s="1085"/>
      <c r="AW47" s="1085"/>
      <c r="AX47" s="1085"/>
      <c r="AY47" s="1085"/>
      <c r="AZ47" s="1085"/>
      <c r="BA47" s="1085"/>
      <c r="BB47" s="1085"/>
      <c r="BC47" s="1085"/>
      <c r="BD47" s="1085"/>
      <c r="BE47" s="1085"/>
      <c r="BF47" s="1085"/>
      <c r="BG47" s="1085"/>
      <c r="BH47" s="1085"/>
      <c r="BI47" s="1085"/>
      <c r="BJ47" s="1092">
        <v>1038</v>
      </c>
      <c r="BK47" s="1092"/>
      <c r="BL47" s="1086"/>
      <c r="BM47" s="1086"/>
      <c r="BN47" s="1086"/>
      <c r="BO47" s="1086"/>
      <c r="BP47" s="1092">
        <v>1038</v>
      </c>
      <c r="BQ47" s="1092">
        <v>1038</v>
      </c>
      <c r="BR47" s="1086"/>
      <c r="BS47" s="1092"/>
      <c r="BT47" s="1086"/>
      <c r="BU47" s="1086"/>
      <c r="BV47" s="1086"/>
      <c r="BW47" s="1086"/>
      <c r="BX47" s="1086"/>
      <c r="BY47" s="1086"/>
      <c r="BZ47" s="1086"/>
      <c r="CA47" s="1086"/>
      <c r="CB47" s="1092">
        <v>1038</v>
      </c>
      <c r="CC47" s="1092"/>
      <c r="CD47" s="1086"/>
      <c r="CE47" s="1086"/>
      <c r="CF47" s="1086"/>
      <c r="CG47" s="1086"/>
      <c r="CH47" s="1092">
        <v>1038</v>
      </c>
      <c r="CI47" s="1092">
        <v>1038</v>
      </c>
      <c r="CJ47" s="1086"/>
      <c r="CK47" s="1092">
        <v>1038</v>
      </c>
      <c r="CL47" s="1086"/>
      <c r="CM47" s="1086"/>
      <c r="CN47" s="1086"/>
      <c r="CO47" s="1086"/>
      <c r="CP47" s="1086"/>
      <c r="CQ47" s="1092">
        <v>1038</v>
      </c>
      <c r="CR47" s="1092">
        <v>1038</v>
      </c>
      <c r="CS47" s="1086"/>
      <c r="CT47" s="1059"/>
    </row>
    <row r="48" spans="1:99" s="1094" customFormat="1" ht="35.450000000000003" customHeight="1">
      <c r="A48" s="869" t="s">
        <v>21</v>
      </c>
      <c r="B48" s="828" t="s">
        <v>1653</v>
      </c>
      <c r="C48" s="1095"/>
      <c r="D48" s="1095"/>
      <c r="E48" s="1095"/>
      <c r="F48" s="1095"/>
      <c r="G48" s="1096"/>
      <c r="H48" s="1096"/>
      <c r="I48" s="1096"/>
      <c r="J48" s="1096"/>
      <c r="K48" s="1096"/>
      <c r="L48" s="1096"/>
      <c r="M48" s="1096"/>
      <c r="N48" s="1096"/>
      <c r="O48" s="1096"/>
      <c r="P48" s="1096"/>
      <c r="Q48" s="1096"/>
      <c r="R48" s="1096"/>
      <c r="S48" s="1096"/>
      <c r="T48" s="1096"/>
      <c r="U48" s="1096"/>
      <c r="V48" s="1096"/>
      <c r="W48" s="1096"/>
      <c r="X48" s="1096"/>
      <c r="Y48" s="1096"/>
      <c r="Z48" s="1096"/>
      <c r="AA48" s="1096"/>
      <c r="AB48" s="1096"/>
      <c r="AC48" s="1096"/>
      <c r="AD48" s="1096"/>
      <c r="AE48" s="1096"/>
      <c r="AF48" s="1096"/>
      <c r="AG48" s="1096"/>
      <c r="AH48" s="1096"/>
      <c r="AI48" s="1096"/>
      <c r="AJ48" s="1096"/>
      <c r="AK48" s="1096"/>
      <c r="AL48" s="1096"/>
      <c r="AM48" s="1096"/>
      <c r="AN48" s="1096"/>
      <c r="AO48" s="1096"/>
      <c r="AP48" s="1096"/>
      <c r="AQ48" s="1096"/>
      <c r="AR48" s="1096"/>
      <c r="AS48" s="1096"/>
      <c r="AT48" s="1096"/>
      <c r="AU48" s="1096"/>
      <c r="AV48" s="1096"/>
      <c r="AW48" s="1096"/>
      <c r="AX48" s="1096"/>
      <c r="AY48" s="1096"/>
      <c r="AZ48" s="1096"/>
      <c r="BA48" s="1096"/>
      <c r="BB48" s="1096"/>
      <c r="BC48" s="1096"/>
      <c r="BD48" s="1096"/>
      <c r="BE48" s="1096"/>
      <c r="BF48" s="1096"/>
      <c r="BG48" s="1096"/>
      <c r="BH48" s="1096"/>
      <c r="BI48" s="1096"/>
      <c r="BJ48" s="1086">
        <v>51978</v>
      </c>
      <c r="BK48" s="1086">
        <v>0</v>
      </c>
      <c r="BL48" s="1086">
        <v>0</v>
      </c>
      <c r="BM48" s="1086">
        <v>0</v>
      </c>
      <c r="BN48" s="1086">
        <v>0</v>
      </c>
      <c r="BO48" s="1086">
        <v>0</v>
      </c>
      <c r="BP48" s="1086">
        <v>51978</v>
      </c>
      <c r="BQ48" s="1086">
        <v>51978</v>
      </c>
      <c r="BR48" s="1086">
        <v>0</v>
      </c>
      <c r="BS48" s="1086">
        <v>0</v>
      </c>
      <c r="BT48" s="1086">
        <v>0</v>
      </c>
      <c r="BU48" s="1086">
        <v>0</v>
      </c>
      <c r="BV48" s="1086">
        <v>0</v>
      </c>
      <c r="BW48" s="1086">
        <v>0</v>
      </c>
      <c r="BX48" s="1086">
        <v>0</v>
      </c>
      <c r="BY48" s="1086">
        <v>0</v>
      </c>
      <c r="BZ48" s="1086">
        <v>0</v>
      </c>
      <c r="CA48" s="1086">
        <v>0</v>
      </c>
      <c r="CB48" s="1086">
        <f>SUM(CB49:CB56)</f>
        <v>51978</v>
      </c>
      <c r="CC48" s="1086">
        <f t="shared" ref="CC48:CR48" si="19">SUM(CC49:CC56)</f>
        <v>0</v>
      </c>
      <c r="CD48" s="1086">
        <f t="shared" si="19"/>
        <v>0</v>
      </c>
      <c r="CE48" s="1086">
        <f t="shared" si="19"/>
        <v>0</v>
      </c>
      <c r="CF48" s="1086">
        <f t="shared" si="19"/>
        <v>0</v>
      </c>
      <c r="CG48" s="1086">
        <f t="shared" si="19"/>
        <v>0</v>
      </c>
      <c r="CH48" s="1086">
        <f t="shared" si="19"/>
        <v>51978</v>
      </c>
      <c r="CI48" s="1086">
        <f t="shared" si="19"/>
        <v>51978</v>
      </c>
      <c r="CJ48" s="1086">
        <f t="shared" si="19"/>
        <v>0</v>
      </c>
      <c r="CK48" s="1086">
        <f t="shared" si="19"/>
        <v>51978</v>
      </c>
      <c r="CL48" s="1086">
        <f t="shared" si="19"/>
        <v>0</v>
      </c>
      <c r="CM48" s="1086">
        <f t="shared" si="19"/>
        <v>0</v>
      </c>
      <c r="CN48" s="1086">
        <f t="shared" si="19"/>
        <v>0</v>
      </c>
      <c r="CO48" s="1086">
        <f t="shared" si="19"/>
        <v>0</v>
      </c>
      <c r="CP48" s="1086">
        <f t="shared" si="19"/>
        <v>0</v>
      </c>
      <c r="CQ48" s="1086">
        <f t="shared" si="19"/>
        <v>51978</v>
      </c>
      <c r="CR48" s="1086">
        <f t="shared" si="19"/>
        <v>51978</v>
      </c>
      <c r="CS48" s="1086"/>
      <c r="CT48" s="1059"/>
    </row>
    <row r="49" spans="1:98" s="1094" customFormat="1" ht="30.2" customHeight="1">
      <c r="A49" s="959" t="s">
        <v>245</v>
      </c>
      <c r="B49" s="839" t="s">
        <v>443</v>
      </c>
      <c r="C49" s="1095"/>
      <c r="D49" s="1095"/>
      <c r="E49" s="1095"/>
      <c r="F49" s="1095"/>
      <c r="G49" s="1096"/>
      <c r="H49" s="1096"/>
      <c r="I49" s="1096"/>
      <c r="J49" s="1096"/>
      <c r="K49" s="1096"/>
      <c r="L49" s="1096"/>
      <c r="M49" s="1096"/>
      <c r="N49" s="1096"/>
      <c r="O49" s="1096"/>
      <c r="P49" s="1096"/>
      <c r="Q49" s="1096"/>
      <c r="R49" s="1096"/>
      <c r="S49" s="1096"/>
      <c r="T49" s="1096"/>
      <c r="U49" s="1096"/>
      <c r="V49" s="1096"/>
      <c r="W49" s="1096"/>
      <c r="X49" s="1096"/>
      <c r="Y49" s="1096"/>
      <c r="Z49" s="1096"/>
      <c r="AA49" s="1096"/>
      <c r="AB49" s="1096"/>
      <c r="AC49" s="1096"/>
      <c r="AD49" s="1096"/>
      <c r="AE49" s="1096"/>
      <c r="AF49" s="1096"/>
      <c r="AG49" s="1096"/>
      <c r="AH49" s="1096"/>
      <c r="AI49" s="1096"/>
      <c r="AJ49" s="1096"/>
      <c r="AK49" s="1096"/>
      <c r="AL49" s="1096"/>
      <c r="AM49" s="1096"/>
      <c r="AN49" s="1096"/>
      <c r="AO49" s="1096"/>
      <c r="AP49" s="1096"/>
      <c r="AQ49" s="1096"/>
      <c r="AR49" s="1096"/>
      <c r="AS49" s="1096"/>
      <c r="AT49" s="1096"/>
      <c r="AU49" s="1096"/>
      <c r="AV49" s="1096"/>
      <c r="AW49" s="1096"/>
      <c r="AX49" s="1096"/>
      <c r="AY49" s="1096"/>
      <c r="AZ49" s="1096"/>
      <c r="BA49" s="1096"/>
      <c r="BB49" s="1096"/>
      <c r="BC49" s="1096"/>
      <c r="BD49" s="1096"/>
      <c r="BE49" s="1096"/>
      <c r="BF49" s="1096"/>
      <c r="BG49" s="1096"/>
      <c r="BH49" s="1096"/>
      <c r="BI49" s="1096"/>
      <c r="BJ49" s="862">
        <v>5911</v>
      </c>
      <c r="BK49" s="1096"/>
      <c r="BL49" s="1096"/>
      <c r="BM49" s="1096"/>
      <c r="BN49" s="1096"/>
      <c r="BO49" s="1096"/>
      <c r="BP49" s="862">
        <v>5911</v>
      </c>
      <c r="BQ49" s="862">
        <v>5911</v>
      </c>
      <c r="BR49" s="1096"/>
      <c r="BS49" s="1096"/>
      <c r="BT49" s="1096"/>
      <c r="BU49" s="1096"/>
      <c r="BV49" s="1096"/>
      <c r="BW49" s="1096"/>
      <c r="BX49" s="1096"/>
      <c r="BY49" s="1096"/>
      <c r="BZ49" s="1096"/>
      <c r="CA49" s="1096"/>
      <c r="CB49" s="862">
        <v>5911</v>
      </c>
      <c r="CC49" s="1096"/>
      <c r="CD49" s="1096"/>
      <c r="CE49" s="1096"/>
      <c r="CF49" s="1096"/>
      <c r="CG49" s="1096"/>
      <c r="CH49" s="862">
        <v>5911</v>
      </c>
      <c r="CI49" s="862">
        <v>5911</v>
      </c>
      <c r="CJ49" s="1096"/>
      <c r="CK49" s="862">
        <v>5911</v>
      </c>
      <c r="CL49" s="1096"/>
      <c r="CM49" s="1096"/>
      <c r="CN49" s="1096"/>
      <c r="CO49" s="1096"/>
      <c r="CP49" s="1096"/>
      <c r="CQ49" s="862">
        <v>5911</v>
      </c>
      <c r="CR49" s="862">
        <v>5911</v>
      </c>
      <c r="CS49" s="1096"/>
      <c r="CT49" s="1095"/>
    </row>
    <row r="50" spans="1:98" s="1094" customFormat="1" ht="30.2" customHeight="1">
      <c r="A50" s="959" t="s">
        <v>245</v>
      </c>
      <c r="B50" s="839" t="s">
        <v>444</v>
      </c>
      <c r="C50" s="1095"/>
      <c r="D50" s="1095"/>
      <c r="E50" s="1095"/>
      <c r="F50" s="1095"/>
      <c r="G50" s="1096"/>
      <c r="H50" s="1096"/>
      <c r="I50" s="1096"/>
      <c r="J50" s="1096"/>
      <c r="K50" s="1096"/>
      <c r="L50" s="1096"/>
      <c r="M50" s="1096"/>
      <c r="N50" s="1096"/>
      <c r="O50" s="1096"/>
      <c r="P50" s="1096"/>
      <c r="Q50" s="1096"/>
      <c r="R50" s="1096"/>
      <c r="S50" s="1096"/>
      <c r="T50" s="1096"/>
      <c r="U50" s="1096"/>
      <c r="V50" s="1096"/>
      <c r="W50" s="1096"/>
      <c r="X50" s="1096"/>
      <c r="Y50" s="1096"/>
      <c r="Z50" s="1096"/>
      <c r="AA50" s="1096"/>
      <c r="AB50" s="1096"/>
      <c r="AC50" s="1096"/>
      <c r="AD50" s="1096"/>
      <c r="AE50" s="1096"/>
      <c r="AF50" s="1096"/>
      <c r="AG50" s="1096"/>
      <c r="AH50" s="1096"/>
      <c r="AI50" s="1096"/>
      <c r="AJ50" s="1096"/>
      <c r="AK50" s="1096"/>
      <c r="AL50" s="1096"/>
      <c r="AM50" s="1096"/>
      <c r="AN50" s="1096"/>
      <c r="AO50" s="1096"/>
      <c r="AP50" s="1096"/>
      <c r="AQ50" s="1096"/>
      <c r="AR50" s="1096"/>
      <c r="AS50" s="1096"/>
      <c r="AT50" s="1096"/>
      <c r="AU50" s="1096"/>
      <c r="AV50" s="1096"/>
      <c r="AW50" s="1096"/>
      <c r="AX50" s="1096"/>
      <c r="AY50" s="1096"/>
      <c r="AZ50" s="1096"/>
      <c r="BA50" s="1096"/>
      <c r="BB50" s="1096"/>
      <c r="BC50" s="1096"/>
      <c r="BD50" s="1096"/>
      <c r="BE50" s="1096"/>
      <c r="BF50" s="1096"/>
      <c r="BG50" s="1096"/>
      <c r="BH50" s="1096"/>
      <c r="BI50" s="1096"/>
      <c r="BJ50" s="862">
        <v>9103</v>
      </c>
      <c r="BK50" s="1096"/>
      <c r="BL50" s="1096"/>
      <c r="BM50" s="1096"/>
      <c r="BN50" s="1096"/>
      <c r="BO50" s="1096"/>
      <c r="BP50" s="862">
        <v>9103</v>
      </c>
      <c r="BQ50" s="862">
        <v>9103</v>
      </c>
      <c r="BR50" s="1096"/>
      <c r="BS50" s="1096"/>
      <c r="BT50" s="1096"/>
      <c r="BU50" s="1096"/>
      <c r="BV50" s="1096"/>
      <c r="BW50" s="1096"/>
      <c r="BX50" s="1096"/>
      <c r="BY50" s="1096"/>
      <c r="BZ50" s="1096"/>
      <c r="CA50" s="1096"/>
      <c r="CB50" s="862">
        <v>9103</v>
      </c>
      <c r="CC50" s="1096"/>
      <c r="CD50" s="1096"/>
      <c r="CE50" s="1096"/>
      <c r="CF50" s="1096"/>
      <c r="CG50" s="1096"/>
      <c r="CH50" s="862">
        <v>9103</v>
      </c>
      <c r="CI50" s="862">
        <v>9103</v>
      </c>
      <c r="CJ50" s="1096"/>
      <c r="CK50" s="862">
        <v>9103</v>
      </c>
      <c r="CL50" s="1096"/>
      <c r="CM50" s="1096"/>
      <c r="CN50" s="1096"/>
      <c r="CO50" s="1096"/>
      <c r="CP50" s="1096"/>
      <c r="CQ50" s="862">
        <v>9103</v>
      </c>
      <c r="CR50" s="862">
        <v>9103</v>
      </c>
      <c r="CS50" s="1096"/>
      <c r="CT50" s="1095"/>
    </row>
    <row r="51" spans="1:98" s="1094" customFormat="1" ht="30.2" customHeight="1">
      <c r="A51" s="959" t="s">
        <v>245</v>
      </c>
      <c r="B51" s="839" t="s">
        <v>445</v>
      </c>
      <c r="C51" s="1095"/>
      <c r="D51" s="1095"/>
      <c r="E51" s="1095"/>
      <c r="F51" s="1095"/>
      <c r="G51" s="1096"/>
      <c r="H51" s="1096"/>
      <c r="I51" s="1096"/>
      <c r="J51" s="1096"/>
      <c r="K51" s="1096"/>
      <c r="L51" s="1096"/>
      <c r="M51" s="1096"/>
      <c r="N51" s="1096"/>
      <c r="O51" s="1096"/>
      <c r="P51" s="1096"/>
      <c r="Q51" s="1096"/>
      <c r="R51" s="1096"/>
      <c r="S51" s="1096"/>
      <c r="T51" s="1096"/>
      <c r="U51" s="1096"/>
      <c r="V51" s="1096"/>
      <c r="W51" s="1096"/>
      <c r="X51" s="1096"/>
      <c r="Y51" s="1096"/>
      <c r="Z51" s="1096"/>
      <c r="AA51" s="1096"/>
      <c r="AB51" s="1096"/>
      <c r="AC51" s="1096"/>
      <c r="AD51" s="1096"/>
      <c r="AE51" s="1096"/>
      <c r="AF51" s="1096"/>
      <c r="AG51" s="1096"/>
      <c r="AH51" s="1096"/>
      <c r="AI51" s="1096"/>
      <c r="AJ51" s="1096"/>
      <c r="AK51" s="1096"/>
      <c r="AL51" s="1096"/>
      <c r="AM51" s="1096"/>
      <c r="AN51" s="1096"/>
      <c r="AO51" s="1096"/>
      <c r="AP51" s="1096"/>
      <c r="AQ51" s="1096"/>
      <c r="AR51" s="1096"/>
      <c r="AS51" s="1096"/>
      <c r="AT51" s="1096"/>
      <c r="AU51" s="1096"/>
      <c r="AV51" s="1096"/>
      <c r="AW51" s="1096"/>
      <c r="AX51" s="1096"/>
      <c r="AY51" s="1096"/>
      <c r="AZ51" s="1096"/>
      <c r="BA51" s="1096"/>
      <c r="BB51" s="1096"/>
      <c r="BC51" s="1096"/>
      <c r="BD51" s="1096"/>
      <c r="BE51" s="1096"/>
      <c r="BF51" s="1096"/>
      <c r="BG51" s="1096"/>
      <c r="BH51" s="1096"/>
      <c r="BI51" s="1096"/>
      <c r="BJ51" s="862">
        <v>6799</v>
      </c>
      <c r="BK51" s="1096"/>
      <c r="BL51" s="1096"/>
      <c r="BM51" s="1096"/>
      <c r="BN51" s="1096"/>
      <c r="BO51" s="1096"/>
      <c r="BP51" s="862">
        <v>6799</v>
      </c>
      <c r="BQ51" s="862">
        <v>6799</v>
      </c>
      <c r="BR51" s="1096"/>
      <c r="BS51" s="1096"/>
      <c r="BT51" s="1096"/>
      <c r="BU51" s="1096"/>
      <c r="BV51" s="1096"/>
      <c r="BW51" s="1096"/>
      <c r="BX51" s="1096"/>
      <c r="BY51" s="1096"/>
      <c r="BZ51" s="1096"/>
      <c r="CA51" s="1096"/>
      <c r="CB51" s="862">
        <v>6799</v>
      </c>
      <c r="CC51" s="1096"/>
      <c r="CD51" s="1096"/>
      <c r="CE51" s="1096"/>
      <c r="CF51" s="1096"/>
      <c r="CG51" s="1096"/>
      <c r="CH51" s="862">
        <v>6799</v>
      </c>
      <c r="CI51" s="862">
        <v>6799</v>
      </c>
      <c r="CJ51" s="1096"/>
      <c r="CK51" s="862">
        <v>6799</v>
      </c>
      <c r="CL51" s="1096"/>
      <c r="CM51" s="1096"/>
      <c r="CN51" s="1096"/>
      <c r="CO51" s="1096"/>
      <c r="CP51" s="1096"/>
      <c r="CQ51" s="862">
        <v>6799</v>
      </c>
      <c r="CR51" s="862">
        <v>6799</v>
      </c>
      <c r="CS51" s="1096"/>
      <c r="CT51" s="1095"/>
    </row>
    <row r="52" spans="1:98" s="1094" customFormat="1" ht="30.2" customHeight="1">
      <c r="A52" s="959" t="s">
        <v>245</v>
      </c>
      <c r="B52" s="839" t="s">
        <v>446</v>
      </c>
      <c r="C52" s="1095"/>
      <c r="D52" s="1095"/>
      <c r="E52" s="1095"/>
      <c r="F52" s="1095"/>
      <c r="G52" s="1096"/>
      <c r="H52" s="1096"/>
      <c r="I52" s="1096"/>
      <c r="J52" s="1096"/>
      <c r="K52" s="1096"/>
      <c r="L52" s="1096"/>
      <c r="M52" s="1096"/>
      <c r="N52" s="1096"/>
      <c r="O52" s="1096"/>
      <c r="P52" s="1096"/>
      <c r="Q52" s="1096"/>
      <c r="R52" s="1096"/>
      <c r="S52" s="1096"/>
      <c r="T52" s="1096"/>
      <c r="U52" s="1096"/>
      <c r="V52" s="1096"/>
      <c r="W52" s="1096"/>
      <c r="X52" s="1096"/>
      <c r="Y52" s="1096"/>
      <c r="Z52" s="1096"/>
      <c r="AA52" s="1096"/>
      <c r="AB52" s="1096"/>
      <c r="AC52" s="1096"/>
      <c r="AD52" s="1096"/>
      <c r="AE52" s="1096"/>
      <c r="AF52" s="1096"/>
      <c r="AG52" s="1096"/>
      <c r="AH52" s="1096"/>
      <c r="AI52" s="1096"/>
      <c r="AJ52" s="1096"/>
      <c r="AK52" s="1096"/>
      <c r="AL52" s="1096"/>
      <c r="AM52" s="1096"/>
      <c r="AN52" s="1096"/>
      <c r="AO52" s="1096"/>
      <c r="AP52" s="1096"/>
      <c r="AQ52" s="1096"/>
      <c r="AR52" s="1096"/>
      <c r="AS52" s="1096"/>
      <c r="AT52" s="1096"/>
      <c r="AU52" s="1096"/>
      <c r="AV52" s="1096"/>
      <c r="AW52" s="1096"/>
      <c r="AX52" s="1096"/>
      <c r="AY52" s="1096"/>
      <c r="AZ52" s="1096"/>
      <c r="BA52" s="1096"/>
      <c r="BB52" s="1096"/>
      <c r="BC52" s="1096"/>
      <c r="BD52" s="1096"/>
      <c r="BE52" s="1096"/>
      <c r="BF52" s="1096"/>
      <c r="BG52" s="1096"/>
      <c r="BH52" s="1096"/>
      <c r="BI52" s="1096"/>
      <c r="BJ52" s="862">
        <v>9173</v>
      </c>
      <c r="BK52" s="1096"/>
      <c r="BL52" s="1096"/>
      <c r="BM52" s="1096"/>
      <c r="BN52" s="1096"/>
      <c r="BO52" s="1096"/>
      <c r="BP52" s="862">
        <v>9173</v>
      </c>
      <c r="BQ52" s="862">
        <v>9173</v>
      </c>
      <c r="BR52" s="1096"/>
      <c r="BS52" s="1096"/>
      <c r="BT52" s="1096"/>
      <c r="BU52" s="1096"/>
      <c r="BV52" s="1096"/>
      <c r="BW52" s="1096"/>
      <c r="BX52" s="1096"/>
      <c r="BY52" s="1096"/>
      <c r="BZ52" s="1096"/>
      <c r="CA52" s="1096"/>
      <c r="CB52" s="862">
        <v>9173</v>
      </c>
      <c r="CC52" s="1096"/>
      <c r="CD52" s="1096"/>
      <c r="CE52" s="1096"/>
      <c r="CF52" s="1096"/>
      <c r="CG52" s="1096"/>
      <c r="CH52" s="862">
        <v>9173</v>
      </c>
      <c r="CI52" s="862">
        <v>9173</v>
      </c>
      <c r="CJ52" s="1096"/>
      <c r="CK52" s="862">
        <v>9173</v>
      </c>
      <c r="CL52" s="1096"/>
      <c r="CM52" s="1096"/>
      <c r="CN52" s="1096"/>
      <c r="CO52" s="1096"/>
      <c r="CP52" s="1096"/>
      <c r="CQ52" s="862">
        <v>9173</v>
      </c>
      <c r="CR52" s="862">
        <v>9173</v>
      </c>
      <c r="CS52" s="1096"/>
      <c r="CT52" s="1095"/>
    </row>
    <row r="53" spans="1:98" s="1094" customFormat="1" ht="30.2" customHeight="1">
      <c r="A53" s="959" t="s">
        <v>245</v>
      </c>
      <c r="B53" s="839" t="s">
        <v>447</v>
      </c>
      <c r="C53" s="1095"/>
      <c r="D53" s="1095"/>
      <c r="E53" s="1095"/>
      <c r="F53" s="1095"/>
      <c r="G53" s="1096"/>
      <c r="H53" s="1096"/>
      <c r="I53" s="1096"/>
      <c r="J53" s="1096"/>
      <c r="K53" s="1096"/>
      <c r="L53" s="1096"/>
      <c r="M53" s="1096"/>
      <c r="N53" s="1096"/>
      <c r="O53" s="1096"/>
      <c r="P53" s="1096"/>
      <c r="Q53" s="1096"/>
      <c r="R53" s="1096"/>
      <c r="S53" s="1096"/>
      <c r="T53" s="1096"/>
      <c r="U53" s="1096"/>
      <c r="V53" s="1096"/>
      <c r="W53" s="1096"/>
      <c r="X53" s="1096"/>
      <c r="Y53" s="1096"/>
      <c r="Z53" s="1096"/>
      <c r="AA53" s="1096"/>
      <c r="AB53" s="1096"/>
      <c r="AC53" s="1096"/>
      <c r="AD53" s="1096"/>
      <c r="AE53" s="1096"/>
      <c r="AF53" s="1096"/>
      <c r="AG53" s="1096"/>
      <c r="AH53" s="1096"/>
      <c r="AI53" s="1096"/>
      <c r="AJ53" s="1096"/>
      <c r="AK53" s="1096"/>
      <c r="AL53" s="1096"/>
      <c r="AM53" s="1096"/>
      <c r="AN53" s="1096"/>
      <c r="AO53" s="1096"/>
      <c r="AP53" s="1096"/>
      <c r="AQ53" s="1096"/>
      <c r="AR53" s="1096"/>
      <c r="AS53" s="1096"/>
      <c r="AT53" s="1096"/>
      <c r="AU53" s="1096"/>
      <c r="AV53" s="1096"/>
      <c r="AW53" s="1096"/>
      <c r="AX53" s="1096"/>
      <c r="AY53" s="1096"/>
      <c r="AZ53" s="1096"/>
      <c r="BA53" s="1096"/>
      <c r="BB53" s="1096"/>
      <c r="BC53" s="1096"/>
      <c r="BD53" s="1096"/>
      <c r="BE53" s="1096"/>
      <c r="BF53" s="1096"/>
      <c r="BG53" s="1096"/>
      <c r="BH53" s="1096"/>
      <c r="BI53" s="1096"/>
      <c r="BJ53" s="862">
        <v>5000</v>
      </c>
      <c r="BK53" s="1096"/>
      <c r="BL53" s="1096"/>
      <c r="BM53" s="1096"/>
      <c r="BN53" s="1096"/>
      <c r="BO53" s="1096"/>
      <c r="BP53" s="862">
        <v>5000</v>
      </c>
      <c r="BQ53" s="862">
        <v>5000</v>
      </c>
      <c r="BR53" s="1096"/>
      <c r="BS53" s="1096"/>
      <c r="BT53" s="1096"/>
      <c r="BU53" s="1096"/>
      <c r="BV53" s="1096"/>
      <c r="BW53" s="1096"/>
      <c r="BX53" s="1096"/>
      <c r="BY53" s="1096"/>
      <c r="BZ53" s="1096"/>
      <c r="CA53" s="1096"/>
      <c r="CB53" s="862">
        <v>5000</v>
      </c>
      <c r="CC53" s="1096"/>
      <c r="CD53" s="1096"/>
      <c r="CE53" s="1096"/>
      <c r="CF53" s="1096"/>
      <c r="CG53" s="1096"/>
      <c r="CH53" s="862">
        <v>5000</v>
      </c>
      <c r="CI53" s="862">
        <v>5000</v>
      </c>
      <c r="CJ53" s="1096"/>
      <c r="CK53" s="862">
        <v>5000</v>
      </c>
      <c r="CL53" s="1096"/>
      <c r="CM53" s="1096"/>
      <c r="CN53" s="1096"/>
      <c r="CO53" s="1096"/>
      <c r="CP53" s="1096"/>
      <c r="CQ53" s="862">
        <v>5000</v>
      </c>
      <c r="CR53" s="862">
        <v>5000</v>
      </c>
      <c r="CS53" s="1096"/>
      <c r="CT53" s="1095"/>
    </row>
    <row r="54" spans="1:98" s="1094" customFormat="1" ht="30.2" customHeight="1">
      <c r="A54" s="959" t="s">
        <v>245</v>
      </c>
      <c r="B54" s="839" t="s">
        <v>448</v>
      </c>
      <c r="C54" s="1095"/>
      <c r="D54" s="1095"/>
      <c r="E54" s="1095"/>
      <c r="F54" s="1095"/>
      <c r="G54" s="1096"/>
      <c r="H54" s="1096"/>
      <c r="I54" s="1096"/>
      <c r="J54" s="1096"/>
      <c r="K54" s="1096"/>
      <c r="L54" s="1096"/>
      <c r="M54" s="1096"/>
      <c r="N54" s="1096"/>
      <c r="O54" s="1096"/>
      <c r="P54" s="1096"/>
      <c r="Q54" s="1096"/>
      <c r="R54" s="1096"/>
      <c r="S54" s="1096"/>
      <c r="T54" s="1096"/>
      <c r="U54" s="1096"/>
      <c r="V54" s="1096"/>
      <c r="W54" s="1096"/>
      <c r="X54" s="1096"/>
      <c r="Y54" s="1096"/>
      <c r="Z54" s="1096"/>
      <c r="AA54" s="1096"/>
      <c r="AB54" s="1096"/>
      <c r="AC54" s="1096"/>
      <c r="AD54" s="1096"/>
      <c r="AE54" s="1096"/>
      <c r="AF54" s="1096"/>
      <c r="AG54" s="1096"/>
      <c r="AH54" s="1096"/>
      <c r="AI54" s="1096"/>
      <c r="AJ54" s="1096"/>
      <c r="AK54" s="1096"/>
      <c r="AL54" s="1096"/>
      <c r="AM54" s="1096"/>
      <c r="AN54" s="1096"/>
      <c r="AO54" s="1096"/>
      <c r="AP54" s="1096"/>
      <c r="AQ54" s="1096"/>
      <c r="AR54" s="1096"/>
      <c r="AS54" s="1096"/>
      <c r="AT54" s="1096"/>
      <c r="AU54" s="1096"/>
      <c r="AV54" s="1096"/>
      <c r="AW54" s="1096"/>
      <c r="AX54" s="1096"/>
      <c r="AY54" s="1096"/>
      <c r="AZ54" s="1096"/>
      <c r="BA54" s="1096"/>
      <c r="BB54" s="1096"/>
      <c r="BC54" s="1096"/>
      <c r="BD54" s="1096"/>
      <c r="BE54" s="1096"/>
      <c r="BF54" s="1096"/>
      <c r="BG54" s="1096"/>
      <c r="BH54" s="1096"/>
      <c r="BI54" s="1096"/>
      <c r="BJ54" s="862">
        <v>6163</v>
      </c>
      <c r="BK54" s="1096"/>
      <c r="BL54" s="1096"/>
      <c r="BM54" s="1096"/>
      <c r="BN54" s="1096"/>
      <c r="BO54" s="1096"/>
      <c r="BP54" s="862">
        <v>6163</v>
      </c>
      <c r="BQ54" s="862">
        <v>6163</v>
      </c>
      <c r="BR54" s="1096"/>
      <c r="BS54" s="1096"/>
      <c r="BT54" s="1096"/>
      <c r="BU54" s="1096"/>
      <c r="BV54" s="1096"/>
      <c r="BW54" s="1096"/>
      <c r="BX54" s="1096"/>
      <c r="BY54" s="1096"/>
      <c r="BZ54" s="1096"/>
      <c r="CA54" s="1096"/>
      <c r="CB54" s="862">
        <v>6163</v>
      </c>
      <c r="CC54" s="1096"/>
      <c r="CD54" s="1096"/>
      <c r="CE54" s="1096"/>
      <c r="CF54" s="1096"/>
      <c r="CG54" s="1096"/>
      <c r="CH54" s="862">
        <v>6163</v>
      </c>
      <c r="CI54" s="862">
        <v>6163</v>
      </c>
      <c r="CJ54" s="1096"/>
      <c r="CK54" s="862">
        <v>6163</v>
      </c>
      <c r="CL54" s="1096"/>
      <c r="CM54" s="1096"/>
      <c r="CN54" s="1096"/>
      <c r="CO54" s="1096"/>
      <c r="CP54" s="1096"/>
      <c r="CQ54" s="862">
        <v>6163</v>
      </c>
      <c r="CR54" s="862">
        <v>6163</v>
      </c>
      <c r="CS54" s="1096"/>
      <c r="CT54" s="1095"/>
    </row>
    <row r="55" spans="1:98" s="1097" customFormat="1" ht="36.75" customHeight="1">
      <c r="A55" s="959" t="s">
        <v>245</v>
      </c>
      <c r="B55" s="839" t="s">
        <v>449</v>
      </c>
      <c r="C55" s="1095"/>
      <c r="D55" s="1095"/>
      <c r="E55" s="1095"/>
      <c r="F55" s="1095"/>
      <c r="G55" s="1096"/>
      <c r="H55" s="1096"/>
      <c r="I55" s="1096"/>
      <c r="J55" s="1096"/>
      <c r="K55" s="1096"/>
      <c r="L55" s="1096"/>
      <c r="M55" s="1096"/>
      <c r="N55" s="1096"/>
      <c r="O55" s="1096"/>
      <c r="P55" s="1096"/>
      <c r="Q55" s="1096"/>
      <c r="R55" s="1096"/>
      <c r="S55" s="1096"/>
      <c r="T55" s="1096"/>
      <c r="U55" s="1096"/>
      <c r="V55" s="1096"/>
      <c r="W55" s="1096"/>
      <c r="X55" s="1096"/>
      <c r="Y55" s="1096"/>
      <c r="Z55" s="1096"/>
      <c r="AA55" s="1096"/>
      <c r="AB55" s="1096"/>
      <c r="AC55" s="1096"/>
      <c r="AD55" s="1096"/>
      <c r="AE55" s="1096"/>
      <c r="AF55" s="1096"/>
      <c r="AG55" s="1096"/>
      <c r="AH55" s="1096"/>
      <c r="AI55" s="1096"/>
      <c r="AJ55" s="1096"/>
      <c r="AK55" s="1096"/>
      <c r="AL55" s="1096"/>
      <c r="AM55" s="1096"/>
      <c r="AN55" s="1096"/>
      <c r="AO55" s="1096"/>
      <c r="AP55" s="1096"/>
      <c r="AQ55" s="1096"/>
      <c r="AR55" s="1096"/>
      <c r="AS55" s="1096"/>
      <c r="AT55" s="1096"/>
      <c r="AU55" s="1096"/>
      <c r="AV55" s="1096"/>
      <c r="AW55" s="1096"/>
      <c r="AX55" s="1096"/>
      <c r="AY55" s="1096"/>
      <c r="AZ55" s="1096"/>
      <c r="BA55" s="1096"/>
      <c r="BB55" s="1096"/>
      <c r="BC55" s="1096"/>
      <c r="BD55" s="1096"/>
      <c r="BE55" s="1096"/>
      <c r="BF55" s="1096"/>
      <c r="BG55" s="1096"/>
      <c r="BH55" s="1096"/>
      <c r="BI55" s="1096"/>
      <c r="BJ55" s="862">
        <v>5051</v>
      </c>
      <c r="BK55" s="1096"/>
      <c r="BL55" s="1096"/>
      <c r="BM55" s="1096"/>
      <c r="BN55" s="1096"/>
      <c r="BO55" s="1096"/>
      <c r="BP55" s="862">
        <v>5051</v>
      </c>
      <c r="BQ55" s="862">
        <v>5051</v>
      </c>
      <c r="BR55" s="1096"/>
      <c r="BS55" s="1096"/>
      <c r="BT55" s="1096"/>
      <c r="BU55" s="1096"/>
      <c r="BV55" s="1096"/>
      <c r="BW55" s="1096"/>
      <c r="BX55" s="1096"/>
      <c r="BY55" s="1096"/>
      <c r="BZ55" s="1096"/>
      <c r="CA55" s="1096"/>
      <c r="CB55" s="862">
        <v>5051</v>
      </c>
      <c r="CC55" s="1096"/>
      <c r="CD55" s="1096"/>
      <c r="CE55" s="1096"/>
      <c r="CF55" s="1096"/>
      <c r="CG55" s="1096"/>
      <c r="CH55" s="862">
        <v>5051</v>
      </c>
      <c r="CI55" s="862">
        <v>5051</v>
      </c>
      <c r="CJ55" s="1096"/>
      <c r="CK55" s="862">
        <v>5051</v>
      </c>
      <c r="CL55" s="1096"/>
      <c r="CM55" s="1096"/>
      <c r="CN55" s="1096"/>
      <c r="CO55" s="1096"/>
      <c r="CP55" s="1096"/>
      <c r="CQ55" s="862">
        <v>5051</v>
      </c>
      <c r="CR55" s="862">
        <v>5051</v>
      </c>
      <c r="CS55" s="1096"/>
      <c r="CT55" s="1095"/>
    </row>
    <row r="56" spans="1:98" ht="25.5" customHeight="1">
      <c r="A56" s="959" t="s">
        <v>245</v>
      </c>
      <c r="B56" s="839" t="s">
        <v>450</v>
      </c>
      <c r="C56" s="1095"/>
      <c r="D56" s="1095"/>
      <c r="E56" s="1095"/>
      <c r="F56" s="1095"/>
      <c r="G56" s="1096"/>
      <c r="H56" s="1096"/>
      <c r="I56" s="1096"/>
      <c r="J56" s="1096"/>
      <c r="K56" s="1096"/>
      <c r="L56" s="1096"/>
      <c r="M56" s="1096"/>
      <c r="N56" s="1096"/>
      <c r="O56" s="1096"/>
      <c r="P56" s="1096"/>
      <c r="Q56" s="1096"/>
      <c r="R56" s="1096"/>
      <c r="S56" s="1096"/>
      <c r="T56" s="1096"/>
      <c r="U56" s="1096"/>
      <c r="V56" s="1096"/>
      <c r="W56" s="1096"/>
      <c r="X56" s="1096"/>
      <c r="Y56" s="1096"/>
      <c r="Z56" s="1096"/>
      <c r="AA56" s="1096"/>
      <c r="AB56" s="1096"/>
      <c r="AC56" s="1096"/>
      <c r="AD56" s="1096"/>
      <c r="AE56" s="1096"/>
      <c r="AF56" s="1096"/>
      <c r="AG56" s="1096"/>
      <c r="AH56" s="1096"/>
      <c r="AI56" s="1096"/>
      <c r="AJ56" s="1096"/>
      <c r="AK56" s="1096"/>
      <c r="AL56" s="1096"/>
      <c r="AM56" s="1096"/>
      <c r="AN56" s="1096"/>
      <c r="AO56" s="1096"/>
      <c r="AP56" s="1096"/>
      <c r="AQ56" s="1096"/>
      <c r="AR56" s="1096"/>
      <c r="AS56" s="1096"/>
      <c r="AT56" s="1096"/>
      <c r="AU56" s="1096"/>
      <c r="AV56" s="1096"/>
      <c r="AW56" s="1096"/>
      <c r="AX56" s="1096"/>
      <c r="AY56" s="1096"/>
      <c r="AZ56" s="1096"/>
      <c r="BA56" s="1096"/>
      <c r="BB56" s="1096"/>
      <c r="BC56" s="1096"/>
      <c r="BD56" s="1096"/>
      <c r="BE56" s="1096"/>
      <c r="BF56" s="1096"/>
      <c r="BG56" s="1096"/>
      <c r="BH56" s="1096"/>
      <c r="BI56" s="1096"/>
      <c r="BJ56" s="862">
        <v>4778</v>
      </c>
      <c r="BK56" s="1096"/>
      <c r="BL56" s="1096"/>
      <c r="BM56" s="1096"/>
      <c r="BN56" s="1096"/>
      <c r="BO56" s="1096"/>
      <c r="BP56" s="862">
        <v>4778</v>
      </c>
      <c r="BQ56" s="862">
        <v>4778</v>
      </c>
      <c r="BR56" s="1096"/>
      <c r="BS56" s="1096"/>
      <c r="BT56" s="1096"/>
      <c r="BU56" s="1096"/>
      <c r="BV56" s="1096"/>
      <c r="BW56" s="1096"/>
      <c r="BX56" s="1096"/>
      <c r="BY56" s="1096"/>
      <c r="BZ56" s="1096"/>
      <c r="CA56" s="1096"/>
      <c r="CB56" s="862">
        <v>4778</v>
      </c>
      <c r="CC56" s="1096"/>
      <c r="CD56" s="1096"/>
      <c r="CE56" s="1096"/>
      <c r="CF56" s="1096"/>
      <c r="CG56" s="1096"/>
      <c r="CH56" s="862">
        <v>4778</v>
      </c>
      <c r="CI56" s="862">
        <v>4778</v>
      </c>
      <c r="CJ56" s="1096"/>
      <c r="CK56" s="862">
        <v>4778</v>
      </c>
      <c r="CL56" s="1096"/>
      <c r="CM56" s="1096"/>
      <c r="CN56" s="1096"/>
      <c r="CO56" s="1096"/>
      <c r="CP56" s="1096"/>
      <c r="CQ56" s="862">
        <v>4778</v>
      </c>
      <c r="CR56" s="862">
        <v>4778</v>
      </c>
      <c r="CS56" s="1096"/>
      <c r="CT56" s="1095"/>
    </row>
    <row r="57" spans="1:98" ht="30.4" customHeight="1">
      <c r="B57" s="1098"/>
      <c r="C57" s="1099"/>
      <c r="D57" s="1100"/>
      <c r="E57" s="1100"/>
      <c r="F57" s="1100"/>
      <c r="G57" s="1100"/>
      <c r="H57" s="1100"/>
      <c r="I57" s="1100"/>
      <c r="J57" s="1100"/>
      <c r="K57" s="1100"/>
      <c r="L57" s="1100"/>
      <c r="M57" s="1100"/>
      <c r="N57" s="1100"/>
      <c r="O57" s="1100"/>
      <c r="P57" s="1100"/>
      <c r="Q57" s="1100"/>
      <c r="R57" s="1100"/>
      <c r="S57" s="1100"/>
      <c r="T57" s="1100"/>
      <c r="U57" s="1100"/>
      <c r="V57" s="1100"/>
      <c r="W57" s="1100"/>
      <c r="X57" s="1100"/>
      <c r="Y57" s="1100"/>
      <c r="Z57" s="1100"/>
      <c r="AA57" s="1100"/>
      <c r="AB57" s="1100"/>
      <c r="AC57" s="1100"/>
      <c r="AD57" s="1100"/>
      <c r="AE57" s="1100"/>
      <c r="AF57" s="1100"/>
      <c r="AG57" s="1100"/>
      <c r="AH57" s="1100"/>
      <c r="AI57" s="1100"/>
      <c r="AJ57" s="1100"/>
      <c r="AK57" s="1100"/>
      <c r="AL57" s="1100"/>
      <c r="AM57" s="1100"/>
      <c r="AN57" s="1100"/>
      <c r="AO57" s="1100"/>
      <c r="AP57" s="1100"/>
      <c r="AQ57" s="1100"/>
      <c r="AR57" s="1100"/>
      <c r="AS57" s="1100"/>
      <c r="AT57" s="1100"/>
      <c r="AU57" s="1100"/>
      <c r="AV57" s="1100"/>
      <c r="AW57" s="1100"/>
      <c r="AX57" s="1100"/>
      <c r="AY57" s="1100"/>
      <c r="AZ57" s="1100"/>
      <c r="BA57" s="1100"/>
      <c r="BB57" s="1100"/>
      <c r="BC57" s="1100"/>
      <c r="BD57" s="1100"/>
      <c r="BE57" s="1100"/>
      <c r="BF57" s="1100"/>
      <c r="BG57" s="1100"/>
      <c r="BH57" s="1100"/>
      <c r="BI57" s="1100"/>
      <c r="BJ57" s="1100"/>
      <c r="BK57" s="1100"/>
      <c r="BL57" s="1100"/>
      <c r="BM57" s="1100"/>
      <c r="BN57" s="1100"/>
      <c r="BO57" s="1100"/>
      <c r="BP57" s="1100"/>
      <c r="BQ57" s="1100"/>
      <c r="BR57" s="1100"/>
      <c r="BS57" s="1100"/>
      <c r="BT57" s="1100"/>
      <c r="BU57" s="1100"/>
      <c r="BV57" s="1100"/>
      <c r="BW57" s="1100"/>
      <c r="BX57" s="1100"/>
      <c r="BY57" s="1100"/>
      <c r="BZ57" s="1100"/>
      <c r="CA57" s="1100"/>
      <c r="CB57" s="1100"/>
      <c r="CC57" s="1100"/>
      <c r="CD57" s="1100"/>
      <c r="CE57" s="1100"/>
      <c r="CF57" s="1100"/>
      <c r="CG57" s="1100"/>
      <c r="CH57" s="1100"/>
      <c r="CI57" s="1100"/>
      <c r="CJ57" s="1100"/>
      <c r="CK57" s="1100"/>
      <c r="CL57" s="1100"/>
      <c r="CM57" s="1100"/>
      <c r="CN57" s="1100"/>
      <c r="CO57" s="1100"/>
      <c r="CP57" s="1100"/>
      <c r="CQ57" s="1100"/>
      <c r="CR57" s="1100"/>
      <c r="CS57" s="1100"/>
      <c r="CT57" s="1100"/>
    </row>
    <row r="58" spans="1:98" ht="32.25" customHeight="1">
      <c r="A58" s="120"/>
      <c r="B58" s="1299" t="s">
        <v>357</v>
      </c>
      <c r="C58" s="1299"/>
      <c r="D58" s="1300"/>
      <c r="E58" s="1300"/>
      <c r="F58" s="1300"/>
      <c r="G58" s="1300"/>
      <c r="H58" s="1300"/>
      <c r="I58" s="1300"/>
      <c r="J58" s="1300"/>
      <c r="K58" s="1300"/>
      <c r="L58" s="1300"/>
      <c r="M58" s="1300"/>
      <c r="N58" s="1300"/>
      <c r="O58" s="1300"/>
      <c r="P58" s="1300"/>
      <c r="Q58" s="1300"/>
      <c r="R58" s="1300"/>
      <c r="S58" s="1300"/>
      <c r="T58" s="1300"/>
      <c r="U58" s="1300"/>
      <c r="V58" s="1300"/>
      <c r="W58" s="1300"/>
      <c r="X58" s="1300"/>
      <c r="Y58" s="1300"/>
      <c r="Z58" s="1300"/>
      <c r="AA58" s="1300"/>
      <c r="AB58" s="1300"/>
      <c r="AC58" s="1300"/>
      <c r="AD58" s="1300"/>
      <c r="AE58" s="1300"/>
      <c r="AF58" s="1300"/>
      <c r="AG58" s="1300"/>
      <c r="AH58" s="1300"/>
      <c r="AI58" s="1300"/>
      <c r="AJ58" s="1300"/>
      <c r="AK58" s="1300"/>
      <c r="AL58" s="1300"/>
      <c r="AM58" s="1300"/>
      <c r="AN58" s="1300"/>
      <c r="AO58" s="1300"/>
      <c r="AP58" s="1300"/>
      <c r="AQ58" s="1300"/>
      <c r="AR58" s="1300"/>
      <c r="AS58" s="1300"/>
      <c r="AT58" s="1300"/>
      <c r="AU58" s="1300"/>
      <c r="AV58" s="1300"/>
      <c r="AW58" s="1300"/>
      <c r="AX58" s="1300"/>
      <c r="AY58" s="1300"/>
      <c r="AZ58" s="1300"/>
      <c r="BA58" s="1300"/>
      <c r="BB58" s="1300"/>
      <c r="BC58" s="1300"/>
      <c r="BD58" s="1300"/>
      <c r="BE58" s="1300"/>
      <c r="BF58" s="1300"/>
      <c r="BG58" s="1300"/>
      <c r="BH58" s="1300"/>
      <c r="BI58" s="1300"/>
      <c r="BJ58" s="1300"/>
      <c r="BK58" s="1300"/>
      <c r="BL58" s="1300"/>
      <c r="BM58" s="1300"/>
      <c r="BN58" s="1300"/>
      <c r="BO58" s="1300"/>
      <c r="BP58" s="1300"/>
      <c r="BQ58" s="1300"/>
      <c r="BR58" s="1300"/>
      <c r="BS58" s="1300"/>
      <c r="BT58" s="1300"/>
      <c r="BU58" s="1300"/>
      <c r="BV58" s="1300"/>
      <c r="BW58" s="1300"/>
      <c r="BX58" s="1300"/>
      <c r="BY58" s="1300"/>
      <c r="BZ58" s="1300"/>
      <c r="CA58" s="1300"/>
      <c r="CB58" s="1300"/>
      <c r="CC58" s="1300"/>
      <c r="CD58" s="1300"/>
      <c r="CE58" s="1300"/>
      <c r="CF58" s="1300"/>
      <c r="CG58" s="1300"/>
      <c r="CH58" s="1300"/>
      <c r="CI58" s="1300"/>
      <c r="CJ58" s="1300"/>
      <c r="CK58" s="1300"/>
      <c r="CL58" s="1300"/>
      <c r="CM58" s="1300"/>
      <c r="CN58" s="1300"/>
      <c r="CO58" s="1300"/>
      <c r="CP58" s="1300"/>
      <c r="CQ58" s="1300"/>
      <c r="CR58" s="1300"/>
      <c r="CS58" s="1300"/>
      <c r="CT58" s="1300"/>
    </row>
    <row r="59" spans="1:98" ht="25.5" customHeight="1">
      <c r="A59" s="120"/>
      <c r="B59" s="1299" t="s">
        <v>358</v>
      </c>
      <c r="C59" s="1299"/>
      <c r="D59" s="1300"/>
      <c r="E59" s="1300"/>
      <c r="F59" s="1300"/>
      <c r="G59" s="1300"/>
      <c r="H59" s="1300"/>
      <c r="I59" s="1300"/>
      <c r="J59" s="1300"/>
      <c r="K59" s="1300"/>
      <c r="L59" s="1300"/>
      <c r="M59" s="1300"/>
      <c r="N59" s="1300"/>
      <c r="O59" s="1300"/>
      <c r="P59" s="1300"/>
      <c r="Q59" s="1300"/>
      <c r="R59" s="1300"/>
      <c r="S59" s="1300"/>
      <c r="T59" s="1300"/>
      <c r="U59" s="1300"/>
      <c r="V59" s="1300"/>
      <c r="W59" s="1300"/>
      <c r="X59" s="1300"/>
      <c r="Y59" s="1300"/>
      <c r="Z59" s="1300"/>
      <c r="AA59" s="1300"/>
      <c r="AB59" s="1300"/>
      <c r="AC59" s="1300"/>
      <c r="AD59" s="1300"/>
      <c r="AE59" s="1300"/>
      <c r="AF59" s="1300"/>
      <c r="AG59" s="1300"/>
      <c r="AH59" s="1300"/>
      <c r="AI59" s="1300"/>
      <c r="AJ59" s="1300"/>
      <c r="AK59" s="1300"/>
      <c r="AL59" s="1300"/>
      <c r="AM59" s="1300"/>
      <c r="AN59" s="1300"/>
      <c r="AO59" s="1300"/>
      <c r="AP59" s="1300"/>
      <c r="AQ59" s="1300"/>
      <c r="AR59" s="1300"/>
      <c r="AS59" s="1300"/>
      <c r="AT59" s="1300"/>
      <c r="AU59" s="1300"/>
      <c r="AV59" s="1300"/>
      <c r="AW59" s="1300"/>
      <c r="AX59" s="1300"/>
      <c r="AY59" s="1300"/>
      <c r="AZ59" s="1300"/>
      <c r="BA59" s="1300"/>
      <c r="BB59" s="1300"/>
      <c r="BC59" s="1300"/>
      <c r="BD59" s="1300"/>
      <c r="BE59" s="1300"/>
      <c r="BF59" s="1300"/>
      <c r="BG59" s="1300"/>
      <c r="BH59" s="1300"/>
      <c r="BI59" s="1300"/>
      <c r="BJ59" s="1300"/>
      <c r="BK59" s="1300"/>
      <c r="BL59" s="1300"/>
      <c r="BM59" s="1300"/>
      <c r="BN59" s="1300"/>
      <c r="BO59" s="1300"/>
      <c r="BP59" s="1300"/>
      <c r="BQ59" s="1300"/>
      <c r="BR59" s="1300"/>
      <c r="BS59" s="1300"/>
      <c r="BT59" s="1300"/>
      <c r="BU59" s="1300"/>
      <c r="BV59" s="1300"/>
      <c r="BW59" s="1300"/>
      <c r="BX59" s="1300"/>
      <c r="BY59" s="1300"/>
      <c r="BZ59" s="1300"/>
      <c r="CA59" s="1300"/>
      <c r="CB59" s="1300"/>
      <c r="CC59" s="1300"/>
      <c r="CD59" s="1300"/>
      <c r="CE59" s="1300"/>
      <c r="CF59" s="1300"/>
      <c r="CG59" s="1300"/>
      <c r="CH59" s="1300"/>
      <c r="CI59" s="1300"/>
      <c r="CJ59" s="1300"/>
      <c r="CK59" s="1300"/>
      <c r="CL59" s="1300"/>
      <c r="CM59" s="1300"/>
      <c r="CN59" s="1300"/>
      <c r="CO59" s="1300"/>
      <c r="CP59" s="1300"/>
      <c r="CQ59" s="1300"/>
      <c r="CR59" s="1300"/>
      <c r="CS59" s="1300"/>
      <c r="CT59" s="1300"/>
    </row>
    <row r="60" spans="1:98">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row>
    <row r="61" spans="1:98">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0"/>
      <c r="CK61" s="120"/>
      <c r="CL61" s="120"/>
      <c r="CM61" s="120"/>
      <c r="CN61" s="120"/>
      <c r="CO61" s="120"/>
      <c r="CP61" s="120"/>
      <c r="CQ61" s="120"/>
      <c r="CR61" s="120"/>
      <c r="CS61" s="120"/>
      <c r="CT61" s="120"/>
    </row>
    <row r="62" spans="1:98">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20"/>
      <c r="CG62" s="120"/>
      <c r="CH62" s="120"/>
      <c r="CI62" s="120"/>
      <c r="CJ62" s="120"/>
      <c r="CK62" s="120"/>
      <c r="CL62" s="120"/>
      <c r="CM62" s="120"/>
      <c r="CN62" s="120"/>
      <c r="CO62" s="120"/>
      <c r="CP62" s="120"/>
      <c r="CQ62" s="120"/>
      <c r="CR62" s="120"/>
      <c r="CS62" s="120"/>
      <c r="CT62" s="120"/>
    </row>
    <row r="63" spans="1:98">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120"/>
      <c r="CH63" s="120"/>
      <c r="CI63" s="120"/>
      <c r="CJ63" s="120"/>
      <c r="CK63" s="120"/>
      <c r="CL63" s="120"/>
      <c r="CM63" s="120"/>
      <c r="CN63" s="120"/>
      <c r="CO63" s="120"/>
      <c r="CP63" s="120"/>
      <c r="CQ63" s="120"/>
      <c r="CR63" s="120"/>
      <c r="CS63" s="120"/>
      <c r="CT63" s="120"/>
    </row>
    <row r="64" spans="1:98">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0"/>
      <c r="CK64" s="120"/>
      <c r="CL64" s="120"/>
      <c r="CM64" s="120"/>
      <c r="CN64" s="120"/>
      <c r="CO64" s="120"/>
      <c r="CP64" s="120"/>
      <c r="CQ64" s="120"/>
      <c r="CR64" s="120"/>
      <c r="CS64" s="120"/>
      <c r="CT64" s="120"/>
    </row>
    <row r="65" spans="1:98">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0"/>
      <c r="CK65" s="120"/>
      <c r="CL65" s="120"/>
      <c r="CM65" s="120"/>
      <c r="CN65" s="120"/>
      <c r="CO65" s="120"/>
      <c r="CP65" s="120"/>
      <c r="CQ65" s="120"/>
      <c r="CR65" s="120"/>
      <c r="CS65" s="120"/>
      <c r="CT65" s="120"/>
    </row>
    <row r="66" spans="1:98">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120"/>
      <c r="CR66" s="120"/>
      <c r="CS66" s="120"/>
      <c r="CT66" s="120"/>
    </row>
    <row r="67" spans="1:98">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120"/>
      <c r="CR67" s="120"/>
      <c r="CS67" s="120"/>
      <c r="CT67" s="120"/>
    </row>
    <row r="68" spans="1:98">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120"/>
      <c r="CR68" s="120"/>
      <c r="CS68" s="120"/>
      <c r="CT68" s="120"/>
    </row>
    <row r="69" spans="1:98">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120"/>
      <c r="CR69" s="120"/>
      <c r="CS69" s="120"/>
      <c r="CT69" s="120"/>
    </row>
    <row r="70" spans="1:98">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row>
    <row r="71" spans="1:98">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20"/>
      <c r="BF71" s="120"/>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20"/>
      <c r="CG71" s="120"/>
      <c r="CH71" s="120"/>
      <c r="CI71" s="120"/>
      <c r="CJ71" s="120"/>
      <c r="CK71" s="120"/>
      <c r="CL71" s="120"/>
      <c r="CM71" s="120"/>
      <c r="CN71" s="120"/>
      <c r="CO71" s="120"/>
      <c r="CP71" s="120"/>
      <c r="CQ71" s="120"/>
      <c r="CR71" s="120"/>
      <c r="CS71" s="120"/>
      <c r="CT71" s="120"/>
    </row>
    <row r="72" spans="1:98">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20"/>
      <c r="CG72" s="120"/>
      <c r="CH72" s="120"/>
      <c r="CI72" s="120"/>
      <c r="CJ72" s="120"/>
      <c r="CK72" s="120"/>
      <c r="CL72" s="120"/>
      <c r="CM72" s="120"/>
      <c r="CN72" s="120"/>
      <c r="CO72" s="120"/>
      <c r="CP72" s="120"/>
      <c r="CQ72" s="120"/>
      <c r="CR72" s="120"/>
      <c r="CS72" s="120"/>
      <c r="CT72" s="120"/>
    </row>
    <row r="73" spans="1:98">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c r="BJ73" s="120"/>
      <c r="BK73" s="120"/>
      <c r="BL73" s="120"/>
      <c r="BM73" s="120"/>
      <c r="BN73" s="120"/>
      <c r="BO73" s="120"/>
      <c r="BP73" s="120"/>
      <c r="BQ73" s="120"/>
      <c r="BR73" s="120"/>
      <c r="BS73" s="120"/>
      <c r="BT73" s="120"/>
      <c r="BU73" s="120"/>
      <c r="BV73" s="120"/>
      <c r="BW73" s="120"/>
      <c r="BX73" s="120"/>
      <c r="BY73" s="120"/>
      <c r="BZ73" s="120"/>
      <c r="CA73" s="120"/>
      <c r="CB73" s="120"/>
      <c r="CC73" s="120"/>
      <c r="CD73" s="120"/>
      <c r="CE73" s="120"/>
      <c r="CF73" s="120"/>
      <c r="CG73" s="120"/>
      <c r="CH73" s="120"/>
      <c r="CI73" s="120"/>
      <c r="CJ73" s="120"/>
      <c r="CK73" s="120"/>
      <c r="CL73" s="120"/>
      <c r="CM73" s="120"/>
      <c r="CN73" s="120"/>
      <c r="CO73" s="120"/>
      <c r="CP73" s="120"/>
      <c r="CQ73" s="120"/>
      <c r="CR73" s="120"/>
      <c r="CS73" s="120"/>
      <c r="CT73" s="120"/>
    </row>
    <row r="74" spans="1:98">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0"/>
      <c r="BF74" s="120"/>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20"/>
      <c r="CG74" s="120"/>
      <c r="CH74" s="120"/>
      <c r="CI74" s="120"/>
      <c r="CJ74" s="120"/>
      <c r="CK74" s="120"/>
      <c r="CL74" s="120"/>
      <c r="CM74" s="120"/>
      <c r="CN74" s="120"/>
      <c r="CO74" s="120"/>
      <c r="CP74" s="120"/>
      <c r="CQ74" s="120"/>
      <c r="CR74" s="120"/>
      <c r="CS74" s="120"/>
      <c r="CT74" s="120"/>
    </row>
    <row r="75" spans="1:98">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c r="CA75" s="120"/>
      <c r="CB75" s="120"/>
      <c r="CC75" s="120"/>
      <c r="CD75" s="120"/>
      <c r="CE75" s="120"/>
      <c r="CF75" s="120"/>
      <c r="CG75" s="120"/>
      <c r="CH75" s="120"/>
      <c r="CI75" s="120"/>
      <c r="CJ75" s="120"/>
      <c r="CK75" s="120"/>
      <c r="CL75" s="120"/>
      <c r="CM75" s="120"/>
      <c r="CN75" s="120"/>
      <c r="CO75" s="120"/>
      <c r="CP75" s="120"/>
      <c r="CQ75" s="120"/>
      <c r="CR75" s="120"/>
      <c r="CS75" s="120"/>
      <c r="CT75" s="120"/>
    </row>
    <row r="76" spans="1:98">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c r="BA76" s="120"/>
      <c r="BB76" s="120"/>
      <c r="BC76" s="120"/>
      <c r="BD76" s="120"/>
      <c r="BE76" s="120"/>
      <c r="BF76" s="120"/>
      <c r="BG76" s="120"/>
      <c r="BH76" s="120"/>
      <c r="BI76" s="120"/>
      <c r="BJ76" s="120"/>
      <c r="BK76" s="120"/>
      <c r="BL76" s="120"/>
      <c r="BM76" s="120"/>
      <c r="BN76" s="120"/>
      <c r="BO76" s="120"/>
      <c r="BP76" s="120"/>
      <c r="BQ76" s="120"/>
      <c r="BR76" s="120"/>
      <c r="BS76" s="120"/>
      <c r="BT76" s="120"/>
      <c r="BU76" s="120"/>
      <c r="BV76" s="120"/>
      <c r="BW76" s="120"/>
      <c r="BX76" s="120"/>
      <c r="BY76" s="120"/>
      <c r="BZ76" s="120"/>
      <c r="CA76" s="120"/>
      <c r="CB76" s="120"/>
      <c r="CC76" s="120"/>
      <c r="CD76" s="120"/>
      <c r="CE76" s="120"/>
      <c r="CF76" s="120"/>
      <c r="CG76" s="120"/>
      <c r="CH76" s="120"/>
      <c r="CI76" s="120"/>
      <c r="CJ76" s="120"/>
      <c r="CK76" s="120"/>
      <c r="CL76" s="120"/>
      <c r="CM76" s="120"/>
      <c r="CN76" s="120"/>
      <c r="CO76" s="120"/>
      <c r="CP76" s="120"/>
      <c r="CQ76" s="120"/>
      <c r="CR76" s="120"/>
      <c r="CS76" s="120"/>
      <c r="CT76" s="120"/>
    </row>
    <row r="77" spans="1:98">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c r="BL77" s="120"/>
      <c r="BM77" s="120"/>
      <c r="BN77" s="120"/>
      <c r="BO77" s="120"/>
      <c r="BP77" s="120"/>
      <c r="BQ77" s="120"/>
      <c r="BR77" s="120"/>
      <c r="BS77" s="120"/>
      <c r="BT77" s="120"/>
      <c r="BU77" s="120"/>
      <c r="BV77" s="120"/>
      <c r="BW77" s="120"/>
      <c r="BX77" s="120"/>
      <c r="BY77" s="120"/>
      <c r="BZ77" s="120"/>
      <c r="CA77" s="120"/>
      <c r="CB77" s="120"/>
      <c r="CC77" s="120"/>
      <c r="CD77" s="120"/>
      <c r="CE77" s="120"/>
      <c r="CF77" s="120"/>
      <c r="CG77" s="120"/>
      <c r="CH77" s="120"/>
      <c r="CI77" s="120"/>
      <c r="CJ77" s="120"/>
      <c r="CK77" s="120"/>
      <c r="CL77" s="120"/>
      <c r="CM77" s="120"/>
      <c r="CN77" s="120"/>
      <c r="CO77" s="120"/>
      <c r="CP77" s="120"/>
      <c r="CQ77" s="120"/>
      <c r="CR77" s="120"/>
      <c r="CS77" s="120"/>
      <c r="CT77" s="120"/>
    </row>
    <row r="78" spans="1:98">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c r="BJ78" s="120"/>
      <c r="BK78" s="120"/>
      <c r="BL78" s="120"/>
      <c r="BM78" s="120"/>
      <c r="BN78" s="120"/>
      <c r="BO78" s="120"/>
      <c r="BP78" s="120"/>
      <c r="BQ78" s="120"/>
      <c r="BR78" s="120"/>
      <c r="BS78" s="120"/>
      <c r="BT78" s="120"/>
      <c r="BU78" s="120"/>
      <c r="BV78" s="120"/>
      <c r="BW78" s="120"/>
      <c r="BX78" s="120"/>
      <c r="BY78" s="120"/>
      <c r="BZ78" s="120"/>
      <c r="CA78" s="120"/>
      <c r="CB78" s="120"/>
      <c r="CC78" s="120"/>
      <c r="CD78" s="120"/>
      <c r="CE78" s="120"/>
      <c r="CF78" s="120"/>
      <c r="CG78" s="120"/>
      <c r="CH78" s="120"/>
      <c r="CI78" s="120"/>
      <c r="CJ78" s="120"/>
      <c r="CK78" s="120"/>
      <c r="CL78" s="120"/>
      <c r="CM78" s="120"/>
      <c r="CN78" s="120"/>
      <c r="CO78" s="120"/>
      <c r="CP78" s="120"/>
      <c r="CQ78" s="120"/>
      <c r="CR78" s="120"/>
      <c r="CS78" s="120"/>
      <c r="CT78" s="120"/>
    </row>
    <row r="79" spans="1:98">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c r="AZ79" s="120"/>
      <c r="BA79" s="120"/>
      <c r="BB79" s="120"/>
      <c r="BC79" s="120"/>
      <c r="BD79" s="120"/>
      <c r="BE79" s="120"/>
      <c r="BF79" s="120"/>
      <c r="BG79" s="120"/>
      <c r="BH79" s="120"/>
      <c r="BI79" s="120"/>
      <c r="BJ79" s="120"/>
      <c r="BK79" s="120"/>
      <c r="BL79" s="120"/>
      <c r="BM79" s="120"/>
      <c r="BN79" s="120"/>
      <c r="BO79" s="120"/>
      <c r="BP79" s="120"/>
      <c r="BQ79" s="120"/>
      <c r="BR79" s="120"/>
      <c r="BS79" s="120"/>
      <c r="BT79" s="120"/>
      <c r="BU79" s="120"/>
      <c r="BV79" s="120"/>
      <c r="BW79" s="120"/>
      <c r="BX79" s="120"/>
      <c r="BY79" s="120"/>
      <c r="BZ79" s="120"/>
      <c r="CA79" s="120"/>
      <c r="CB79" s="120"/>
      <c r="CC79" s="120"/>
      <c r="CD79" s="120"/>
      <c r="CE79" s="120"/>
      <c r="CF79" s="120"/>
      <c r="CG79" s="120"/>
      <c r="CH79" s="120"/>
      <c r="CI79" s="120"/>
      <c r="CJ79" s="120"/>
      <c r="CK79" s="120"/>
      <c r="CL79" s="120"/>
      <c r="CM79" s="120"/>
      <c r="CN79" s="120"/>
      <c r="CO79" s="120"/>
      <c r="CP79" s="120"/>
      <c r="CQ79" s="120"/>
      <c r="CR79" s="120"/>
      <c r="CS79" s="120"/>
      <c r="CT79" s="120"/>
    </row>
    <row r="80" spans="1:98">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c r="AU80" s="120"/>
      <c r="AV80" s="120"/>
      <c r="AW80" s="120"/>
      <c r="AX80" s="120"/>
      <c r="AY80" s="120"/>
      <c r="AZ80" s="120"/>
      <c r="BA80" s="120"/>
      <c r="BB80" s="120"/>
      <c r="BC80" s="120"/>
      <c r="BD80" s="120"/>
      <c r="BE80" s="120"/>
      <c r="BF80" s="120"/>
      <c r="BG80" s="120"/>
      <c r="BH80" s="120"/>
      <c r="BI80" s="120"/>
      <c r="BJ80" s="120"/>
      <c r="BK80" s="120"/>
      <c r="BL80" s="120"/>
      <c r="BM80" s="120"/>
      <c r="BN80" s="120"/>
      <c r="BO80" s="120"/>
      <c r="BP80" s="120"/>
      <c r="BQ80" s="120"/>
      <c r="BR80" s="120"/>
      <c r="BS80" s="120"/>
      <c r="BT80" s="120"/>
      <c r="BU80" s="120"/>
      <c r="BV80" s="120"/>
      <c r="BW80" s="120"/>
      <c r="BX80" s="120"/>
      <c r="BY80" s="120"/>
      <c r="BZ80" s="120"/>
      <c r="CA80" s="120"/>
      <c r="CB80" s="120"/>
      <c r="CC80" s="120"/>
      <c r="CD80" s="120"/>
      <c r="CE80" s="120"/>
      <c r="CF80" s="120"/>
      <c r="CG80" s="120"/>
      <c r="CH80" s="120"/>
      <c r="CI80" s="120"/>
      <c r="CJ80" s="120"/>
      <c r="CK80" s="120"/>
      <c r="CL80" s="120"/>
      <c r="CM80" s="120"/>
      <c r="CN80" s="120"/>
      <c r="CO80" s="120"/>
      <c r="CP80" s="120"/>
      <c r="CQ80" s="120"/>
      <c r="CR80" s="120"/>
      <c r="CS80" s="120"/>
      <c r="CT80" s="120"/>
    </row>
    <row r="81" spans="1:98">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c r="AU81" s="120"/>
      <c r="AV81" s="120"/>
      <c r="AW81" s="120"/>
      <c r="AX81" s="120"/>
      <c r="AY81" s="120"/>
      <c r="AZ81" s="120"/>
      <c r="BA81" s="120"/>
      <c r="BB81" s="120"/>
      <c r="BC81" s="120"/>
      <c r="BD81" s="120"/>
      <c r="BE81" s="120"/>
      <c r="BF81" s="120"/>
      <c r="BG81" s="120"/>
      <c r="BH81" s="120"/>
      <c r="BI81" s="120"/>
      <c r="BJ81" s="120"/>
      <c r="BK81" s="120"/>
      <c r="BL81" s="120"/>
      <c r="BM81" s="120"/>
      <c r="BN81" s="120"/>
      <c r="BO81" s="120"/>
      <c r="BP81" s="120"/>
      <c r="BQ81" s="120"/>
      <c r="BR81" s="120"/>
      <c r="BS81" s="120"/>
      <c r="BT81" s="120"/>
      <c r="BU81" s="120"/>
      <c r="BV81" s="120"/>
      <c r="BW81" s="120"/>
      <c r="BX81" s="120"/>
      <c r="BY81" s="120"/>
      <c r="BZ81" s="120"/>
      <c r="CA81" s="120"/>
      <c r="CB81" s="120"/>
      <c r="CC81" s="120"/>
      <c r="CD81" s="120"/>
      <c r="CE81" s="120"/>
      <c r="CF81" s="120"/>
      <c r="CG81" s="120"/>
      <c r="CH81" s="120"/>
      <c r="CI81" s="120"/>
      <c r="CJ81" s="120"/>
      <c r="CK81" s="120"/>
      <c r="CL81" s="120"/>
      <c r="CM81" s="120"/>
      <c r="CN81" s="120"/>
      <c r="CO81" s="120"/>
      <c r="CP81" s="120"/>
      <c r="CQ81" s="120"/>
      <c r="CR81" s="120"/>
      <c r="CS81" s="120"/>
      <c r="CT81" s="120"/>
    </row>
    <row r="82" spans="1:98">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c r="AU82" s="120"/>
      <c r="AV82" s="120"/>
      <c r="AW82" s="120"/>
      <c r="AX82" s="120"/>
      <c r="AY82" s="120"/>
      <c r="AZ82" s="120"/>
      <c r="BA82" s="120"/>
      <c r="BB82" s="120"/>
      <c r="BC82" s="120"/>
      <c r="BD82" s="120"/>
      <c r="BE82" s="120"/>
      <c r="BF82" s="120"/>
      <c r="BG82" s="120"/>
      <c r="BH82" s="120"/>
      <c r="BI82" s="120"/>
      <c r="BJ82" s="120"/>
      <c r="BK82" s="120"/>
      <c r="BL82" s="120"/>
      <c r="BM82" s="120"/>
      <c r="BN82" s="120"/>
      <c r="BO82" s="120"/>
      <c r="BP82" s="120"/>
      <c r="BQ82" s="120"/>
      <c r="BR82" s="120"/>
      <c r="BS82" s="120"/>
      <c r="BT82" s="120"/>
      <c r="BU82" s="120"/>
      <c r="BV82" s="120"/>
      <c r="BW82" s="120"/>
      <c r="BX82" s="120"/>
      <c r="BY82" s="120"/>
      <c r="BZ82" s="120"/>
      <c r="CA82" s="120"/>
      <c r="CB82" s="120"/>
      <c r="CC82" s="120"/>
      <c r="CD82" s="120"/>
      <c r="CE82" s="120"/>
      <c r="CF82" s="120"/>
      <c r="CG82" s="120"/>
      <c r="CH82" s="120"/>
      <c r="CI82" s="120"/>
      <c r="CJ82" s="120"/>
      <c r="CK82" s="120"/>
      <c r="CL82" s="120"/>
      <c r="CM82" s="120"/>
      <c r="CN82" s="120"/>
      <c r="CO82" s="120"/>
      <c r="CP82" s="120"/>
      <c r="CQ82" s="120"/>
      <c r="CR82" s="120"/>
      <c r="CS82" s="120"/>
      <c r="CT82" s="120"/>
    </row>
    <row r="83" spans="1:98">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c r="AU83" s="120"/>
      <c r="AV83" s="120"/>
      <c r="AW83" s="120"/>
      <c r="AX83" s="120"/>
      <c r="AY83" s="120"/>
      <c r="AZ83" s="120"/>
      <c r="BA83" s="120"/>
      <c r="BB83" s="120"/>
      <c r="BC83" s="120"/>
      <c r="BD83" s="120"/>
      <c r="BE83" s="120"/>
      <c r="BF83" s="120"/>
      <c r="BG83" s="120"/>
      <c r="BH83" s="120"/>
      <c r="BI83" s="120"/>
      <c r="BJ83" s="120"/>
      <c r="BK83" s="120"/>
      <c r="BL83" s="120"/>
      <c r="BM83" s="120"/>
      <c r="BN83" s="120"/>
      <c r="BO83" s="120"/>
      <c r="BP83" s="120"/>
      <c r="BQ83" s="120"/>
      <c r="BR83" s="120"/>
      <c r="BS83" s="120"/>
      <c r="BT83" s="120"/>
      <c r="BU83" s="120"/>
      <c r="BV83" s="120"/>
      <c r="BW83" s="120"/>
      <c r="BX83" s="120"/>
      <c r="BY83" s="120"/>
      <c r="BZ83" s="120"/>
      <c r="CA83" s="120"/>
      <c r="CB83" s="120"/>
      <c r="CC83" s="120"/>
      <c r="CD83" s="120"/>
      <c r="CE83" s="120"/>
      <c r="CF83" s="120"/>
      <c r="CG83" s="120"/>
      <c r="CH83" s="120"/>
      <c r="CI83" s="120"/>
      <c r="CJ83" s="120"/>
      <c r="CK83" s="120"/>
      <c r="CL83" s="120"/>
      <c r="CM83" s="120"/>
      <c r="CN83" s="120"/>
      <c r="CO83" s="120"/>
      <c r="CP83" s="120"/>
      <c r="CQ83" s="120"/>
      <c r="CR83" s="120"/>
      <c r="CS83" s="120"/>
      <c r="CT83" s="120"/>
    </row>
    <row r="84" spans="1:98">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c r="AU84" s="120"/>
      <c r="AV84" s="120"/>
      <c r="AW84" s="120"/>
      <c r="AX84" s="120"/>
      <c r="AY84" s="120"/>
      <c r="AZ84" s="120"/>
      <c r="BA84" s="120"/>
      <c r="BB84" s="120"/>
      <c r="BC84" s="120"/>
      <c r="BD84" s="120"/>
      <c r="BE84" s="120"/>
      <c r="BF84" s="120"/>
      <c r="BG84" s="120"/>
      <c r="BH84" s="120"/>
      <c r="BI84" s="120"/>
      <c r="BJ84" s="120"/>
      <c r="BK84" s="120"/>
      <c r="BL84" s="120"/>
      <c r="BM84" s="120"/>
      <c r="BN84" s="120"/>
      <c r="BO84" s="120"/>
      <c r="BP84" s="120"/>
      <c r="BQ84" s="120"/>
      <c r="BR84" s="120"/>
      <c r="BS84" s="120"/>
      <c r="BT84" s="120"/>
      <c r="BU84" s="120"/>
      <c r="BV84" s="120"/>
      <c r="BW84" s="120"/>
      <c r="BX84" s="120"/>
      <c r="BY84" s="120"/>
      <c r="BZ84" s="120"/>
      <c r="CA84" s="120"/>
      <c r="CB84" s="120"/>
      <c r="CC84" s="120"/>
      <c r="CD84" s="120"/>
      <c r="CE84" s="120"/>
      <c r="CF84" s="120"/>
      <c r="CG84" s="120"/>
      <c r="CH84" s="120"/>
      <c r="CI84" s="120"/>
      <c r="CJ84" s="120"/>
      <c r="CK84" s="120"/>
      <c r="CL84" s="120"/>
      <c r="CM84" s="120"/>
      <c r="CN84" s="120"/>
      <c r="CO84" s="120"/>
      <c r="CP84" s="120"/>
      <c r="CQ84" s="120"/>
      <c r="CR84" s="120"/>
      <c r="CS84" s="120"/>
      <c r="CT84" s="120"/>
    </row>
    <row r="85" spans="1:98">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c r="AU85" s="120"/>
      <c r="AV85" s="120"/>
      <c r="AW85" s="120"/>
      <c r="AX85" s="120"/>
      <c r="AY85" s="120"/>
      <c r="AZ85" s="120"/>
      <c r="BA85" s="120"/>
      <c r="BB85" s="120"/>
      <c r="BC85" s="120"/>
      <c r="BD85" s="120"/>
      <c r="BE85" s="120"/>
      <c r="BF85" s="120"/>
      <c r="BG85" s="120"/>
      <c r="BH85" s="120"/>
      <c r="BI85" s="120"/>
      <c r="BJ85" s="120"/>
      <c r="BK85" s="120"/>
      <c r="BL85" s="120"/>
      <c r="BM85" s="120"/>
      <c r="BN85" s="120"/>
      <c r="BO85" s="120"/>
      <c r="BP85" s="120"/>
      <c r="BQ85" s="120"/>
      <c r="BR85" s="120"/>
      <c r="BS85" s="120"/>
      <c r="BT85" s="120"/>
      <c r="BU85" s="120"/>
      <c r="BV85" s="120"/>
      <c r="BW85" s="120"/>
      <c r="BX85" s="120"/>
      <c r="BY85" s="120"/>
      <c r="BZ85" s="120"/>
      <c r="CA85" s="120"/>
      <c r="CB85" s="120"/>
      <c r="CC85" s="120"/>
      <c r="CD85" s="120"/>
      <c r="CE85" s="120"/>
      <c r="CF85" s="120"/>
      <c r="CG85" s="120"/>
      <c r="CH85" s="120"/>
      <c r="CI85" s="120"/>
      <c r="CJ85" s="120"/>
      <c r="CK85" s="120"/>
      <c r="CL85" s="120"/>
      <c r="CM85" s="120"/>
      <c r="CN85" s="120"/>
      <c r="CO85" s="120"/>
      <c r="CP85" s="120"/>
      <c r="CQ85" s="120"/>
      <c r="CR85" s="120"/>
      <c r="CS85" s="120"/>
      <c r="CT85" s="120"/>
    </row>
    <row r="86" spans="1:98">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c r="AU86" s="120"/>
      <c r="AV86" s="120"/>
      <c r="AW86" s="120"/>
      <c r="AX86" s="120"/>
      <c r="AY86" s="120"/>
      <c r="AZ86" s="120"/>
      <c r="BA86" s="120"/>
      <c r="BB86" s="120"/>
      <c r="BC86" s="120"/>
      <c r="BD86" s="120"/>
      <c r="BE86" s="120"/>
      <c r="BF86" s="120"/>
      <c r="BG86" s="120"/>
      <c r="BH86" s="120"/>
      <c r="BI86" s="120"/>
      <c r="BJ86" s="120"/>
      <c r="BK86" s="120"/>
      <c r="BL86" s="120"/>
      <c r="BM86" s="120"/>
      <c r="BN86" s="120"/>
      <c r="BO86" s="120"/>
      <c r="BP86" s="120"/>
      <c r="BQ86" s="120"/>
      <c r="BR86" s="120"/>
      <c r="BS86" s="120"/>
      <c r="BT86" s="120"/>
      <c r="BU86" s="120"/>
      <c r="BV86" s="120"/>
      <c r="BW86" s="120"/>
      <c r="BX86" s="120"/>
      <c r="BY86" s="120"/>
      <c r="BZ86" s="120"/>
      <c r="CA86" s="120"/>
      <c r="CB86" s="120"/>
      <c r="CC86" s="120"/>
      <c r="CD86" s="120"/>
      <c r="CE86" s="120"/>
      <c r="CF86" s="120"/>
      <c r="CG86" s="120"/>
      <c r="CH86" s="120"/>
      <c r="CI86" s="120"/>
      <c r="CJ86" s="120"/>
      <c r="CK86" s="120"/>
      <c r="CL86" s="120"/>
      <c r="CM86" s="120"/>
      <c r="CN86" s="120"/>
      <c r="CO86" s="120"/>
      <c r="CP86" s="120"/>
      <c r="CQ86" s="120"/>
      <c r="CR86" s="120"/>
      <c r="CS86" s="120"/>
      <c r="CT86" s="120"/>
    </row>
    <row r="87" spans="1:98">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c r="AY87" s="120"/>
      <c r="AZ87" s="120"/>
      <c r="BA87" s="120"/>
      <c r="BB87" s="120"/>
      <c r="BC87" s="120"/>
      <c r="BD87" s="120"/>
      <c r="BE87" s="120"/>
      <c r="BF87" s="120"/>
      <c r="BG87" s="120"/>
      <c r="BH87" s="120"/>
      <c r="BI87" s="120"/>
      <c r="BJ87" s="120"/>
      <c r="BK87" s="120"/>
      <c r="BL87" s="120"/>
      <c r="BM87" s="120"/>
      <c r="BN87" s="120"/>
      <c r="BO87" s="120"/>
      <c r="BP87" s="120"/>
      <c r="BQ87" s="120"/>
      <c r="BR87" s="120"/>
      <c r="BS87" s="120"/>
      <c r="BT87" s="120"/>
      <c r="BU87" s="120"/>
      <c r="BV87" s="120"/>
      <c r="BW87" s="120"/>
      <c r="BX87" s="120"/>
      <c r="BY87" s="120"/>
      <c r="BZ87" s="120"/>
      <c r="CA87" s="120"/>
      <c r="CB87" s="120"/>
      <c r="CC87" s="120"/>
      <c r="CD87" s="120"/>
      <c r="CE87" s="120"/>
      <c r="CF87" s="120"/>
      <c r="CG87" s="120"/>
      <c r="CH87" s="120"/>
      <c r="CI87" s="120"/>
      <c r="CJ87" s="120"/>
      <c r="CK87" s="120"/>
      <c r="CL87" s="120"/>
      <c r="CM87" s="120"/>
      <c r="CN87" s="120"/>
      <c r="CO87" s="120"/>
      <c r="CP87" s="120"/>
      <c r="CQ87" s="120"/>
      <c r="CR87" s="120"/>
      <c r="CS87" s="120"/>
      <c r="CT87" s="120"/>
    </row>
    <row r="88" spans="1:98">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c r="AU88" s="120"/>
      <c r="AV88" s="120"/>
      <c r="AW88" s="120"/>
      <c r="AX88" s="120"/>
      <c r="AY88" s="120"/>
      <c r="AZ88" s="120"/>
      <c r="BA88" s="120"/>
      <c r="BB88" s="120"/>
      <c r="BC88" s="120"/>
      <c r="BD88" s="120"/>
      <c r="BE88" s="120"/>
      <c r="BF88" s="120"/>
      <c r="BG88" s="120"/>
      <c r="BH88" s="120"/>
      <c r="BI88" s="120"/>
      <c r="BJ88" s="120"/>
      <c r="BK88" s="120"/>
      <c r="BL88" s="120"/>
      <c r="BM88" s="120"/>
      <c r="BN88" s="120"/>
      <c r="BO88" s="120"/>
      <c r="BP88" s="120"/>
      <c r="BQ88" s="120"/>
      <c r="BR88" s="120"/>
      <c r="BS88" s="120"/>
      <c r="BT88" s="120"/>
      <c r="BU88" s="120"/>
      <c r="BV88" s="120"/>
      <c r="BW88" s="120"/>
      <c r="BX88" s="120"/>
      <c r="BY88" s="120"/>
      <c r="BZ88" s="120"/>
      <c r="CA88" s="120"/>
      <c r="CB88" s="120"/>
      <c r="CC88" s="120"/>
      <c r="CD88" s="120"/>
      <c r="CE88" s="120"/>
      <c r="CF88" s="120"/>
      <c r="CG88" s="120"/>
      <c r="CH88" s="120"/>
      <c r="CI88" s="120"/>
      <c r="CJ88" s="120"/>
      <c r="CK88" s="120"/>
      <c r="CL88" s="120"/>
      <c r="CM88" s="120"/>
      <c r="CN88" s="120"/>
      <c r="CO88" s="120"/>
      <c r="CP88" s="120"/>
      <c r="CQ88" s="120"/>
      <c r="CR88" s="120"/>
      <c r="CS88" s="120"/>
      <c r="CT88" s="120"/>
    </row>
    <row r="89" spans="1:98">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c r="AU89" s="120"/>
      <c r="AV89" s="120"/>
      <c r="AW89" s="120"/>
      <c r="AX89" s="120"/>
      <c r="AY89" s="120"/>
      <c r="AZ89" s="120"/>
      <c r="BA89" s="120"/>
      <c r="BB89" s="120"/>
      <c r="BC89" s="120"/>
      <c r="BD89" s="120"/>
      <c r="BE89" s="120"/>
      <c r="BF89" s="120"/>
      <c r="BG89" s="120"/>
      <c r="BH89" s="120"/>
      <c r="BI89" s="120"/>
      <c r="BJ89" s="120"/>
      <c r="BK89" s="120"/>
      <c r="BL89" s="120"/>
      <c r="BM89" s="120"/>
      <c r="BN89" s="120"/>
      <c r="BO89" s="120"/>
      <c r="BP89" s="120"/>
      <c r="BQ89" s="120"/>
      <c r="BR89" s="120"/>
      <c r="BS89" s="120"/>
      <c r="BT89" s="120"/>
      <c r="BU89" s="120"/>
      <c r="BV89" s="120"/>
      <c r="BW89" s="120"/>
      <c r="BX89" s="120"/>
      <c r="BY89" s="120"/>
      <c r="BZ89" s="120"/>
      <c r="CA89" s="120"/>
      <c r="CB89" s="120"/>
      <c r="CC89" s="120"/>
      <c r="CD89" s="120"/>
      <c r="CE89" s="120"/>
      <c r="CF89" s="120"/>
      <c r="CG89" s="120"/>
      <c r="CH89" s="120"/>
      <c r="CI89" s="120"/>
      <c r="CJ89" s="120"/>
      <c r="CK89" s="120"/>
      <c r="CL89" s="120"/>
      <c r="CM89" s="120"/>
      <c r="CN89" s="120"/>
      <c r="CO89" s="120"/>
      <c r="CP89" s="120"/>
      <c r="CQ89" s="120"/>
      <c r="CR89" s="120"/>
      <c r="CS89" s="120"/>
      <c r="CT89" s="120"/>
    </row>
    <row r="90" spans="1:98">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c r="BE90" s="120"/>
      <c r="BF90" s="120"/>
      <c r="BG90" s="120"/>
      <c r="BH90" s="120"/>
      <c r="BI90" s="120"/>
      <c r="BJ90" s="120"/>
      <c r="BK90" s="120"/>
      <c r="BL90" s="120"/>
      <c r="BM90" s="120"/>
      <c r="BN90" s="120"/>
      <c r="BO90" s="120"/>
      <c r="BP90" s="120"/>
      <c r="BQ90" s="120"/>
      <c r="BR90" s="120"/>
      <c r="BS90" s="120"/>
      <c r="BT90" s="120"/>
      <c r="BU90" s="120"/>
      <c r="BV90" s="120"/>
      <c r="BW90" s="120"/>
      <c r="BX90" s="120"/>
      <c r="BY90" s="120"/>
      <c r="BZ90" s="120"/>
      <c r="CA90" s="120"/>
      <c r="CB90" s="120"/>
      <c r="CC90" s="120"/>
      <c r="CD90" s="120"/>
      <c r="CE90" s="120"/>
      <c r="CF90" s="120"/>
      <c r="CG90" s="120"/>
      <c r="CH90" s="120"/>
      <c r="CI90" s="120"/>
      <c r="CJ90" s="120"/>
      <c r="CK90" s="120"/>
      <c r="CL90" s="120"/>
      <c r="CM90" s="120"/>
      <c r="CN90" s="120"/>
      <c r="CO90" s="120"/>
      <c r="CP90" s="120"/>
      <c r="CQ90" s="120"/>
      <c r="CR90" s="120"/>
      <c r="CS90" s="120"/>
      <c r="CT90" s="120"/>
    </row>
    <row r="91" spans="1:98">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c r="AU91" s="120"/>
      <c r="AV91" s="120"/>
      <c r="AW91" s="120"/>
      <c r="AX91" s="120"/>
      <c r="AY91" s="120"/>
      <c r="AZ91" s="120"/>
      <c r="BA91" s="120"/>
      <c r="BB91" s="120"/>
      <c r="BC91" s="120"/>
      <c r="BD91" s="120"/>
      <c r="BE91" s="120"/>
      <c r="BF91" s="120"/>
      <c r="BG91" s="120"/>
      <c r="BH91" s="120"/>
      <c r="BI91" s="120"/>
      <c r="BJ91" s="120"/>
      <c r="BK91" s="120"/>
      <c r="BL91" s="120"/>
      <c r="BM91" s="120"/>
      <c r="BN91" s="120"/>
      <c r="BO91" s="120"/>
      <c r="BP91" s="120"/>
      <c r="BQ91" s="120"/>
      <c r="BR91" s="120"/>
      <c r="BS91" s="120"/>
      <c r="BT91" s="120"/>
      <c r="BU91" s="120"/>
      <c r="BV91" s="120"/>
      <c r="BW91" s="120"/>
      <c r="BX91" s="120"/>
      <c r="BY91" s="120"/>
      <c r="BZ91" s="120"/>
      <c r="CA91" s="120"/>
      <c r="CB91" s="120"/>
      <c r="CC91" s="120"/>
      <c r="CD91" s="120"/>
      <c r="CE91" s="120"/>
      <c r="CF91" s="120"/>
      <c r="CG91" s="120"/>
      <c r="CH91" s="120"/>
      <c r="CI91" s="120"/>
      <c r="CJ91" s="120"/>
      <c r="CK91" s="120"/>
      <c r="CL91" s="120"/>
      <c r="CM91" s="120"/>
      <c r="CN91" s="120"/>
      <c r="CO91" s="120"/>
      <c r="CP91" s="120"/>
      <c r="CQ91" s="120"/>
      <c r="CR91" s="120"/>
      <c r="CS91" s="120"/>
      <c r="CT91" s="120"/>
    </row>
    <row r="92" spans="1:98">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c r="AU92" s="120"/>
      <c r="AV92" s="120"/>
      <c r="AW92" s="120"/>
      <c r="AX92" s="120"/>
      <c r="AY92" s="120"/>
      <c r="AZ92" s="120"/>
      <c r="BA92" s="120"/>
      <c r="BB92" s="120"/>
      <c r="BC92" s="120"/>
      <c r="BD92" s="120"/>
      <c r="BE92" s="120"/>
      <c r="BF92" s="120"/>
      <c r="BG92" s="120"/>
      <c r="BH92" s="120"/>
      <c r="BI92" s="120"/>
      <c r="BJ92" s="120"/>
      <c r="BK92" s="120"/>
      <c r="BL92" s="120"/>
      <c r="BM92" s="120"/>
      <c r="BN92" s="120"/>
      <c r="BO92" s="120"/>
      <c r="BP92" s="120"/>
      <c r="BQ92" s="120"/>
      <c r="BR92" s="120"/>
      <c r="BS92" s="120"/>
      <c r="BT92" s="120"/>
      <c r="BU92" s="120"/>
      <c r="BV92" s="120"/>
      <c r="BW92" s="120"/>
      <c r="BX92" s="120"/>
      <c r="BY92" s="120"/>
      <c r="BZ92" s="120"/>
      <c r="CA92" s="120"/>
      <c r="CB92" s="120"/>
      <c r="CC92" s="120"/>
      <c r="CD92" s="120"/>
      <c r="CE92" s="120"/>
      <c r="CF92" s="120"/>
      <c r="CG92" s="120"/>
      <c r="CH92" s="120"/>
      <c r="CI92" s="120"/>
      <c r="CJ92" s="120"/>
      <c r="CK92" s="120"/>
      <c r="CL92" s="120"/>
      <c r="CM92" s="120"/>
      <c r="CN92" s="120"/>
      <c r="CO92" s="120"/>
      <c r="CP92" s="120"/>
      <c r="CQ92" s="120"/>
      <c r="CR92" s="120"/>
      <c r="CS92" s="120"/>
      <c r="CT92" s="120"/>
    </row>
    <row r="93" spans="1:98">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c r="AU93" s="120"/>
      <c r="AV93" s="120"/>
      <c r="AW93" s="120"/>
      <c r="AX93" s="120"/>
      <c r="AY93" s="120"/>
      <c r="AZ93" s="120"/>
      <c r="BA93" s="120"/>
      <c r="BB93" s="120"/>
      <c r="BC93" s="120"/>
      <c r="BD93" s="120"/>
      <c r="BE93" s="120"/>
      <c r="BF93" s="120"/>
      <c r="BG93" s="120"/>
      <c r="BH93" s="120"/>
      <c r="BI93" s="120"/>
      <c r="BJ93" s="120"/>
      <c r="BK93" s="120"/>
      <c r="BL93" s="120"/>
      <c r="BM93" s="120"/>
      <c r="BN93" s="120"/>
      <c r="BO93" s="120"/>
      <c r="BP93" s="120"/>
      <c r="BQ93" s="120"/>
      <c r="BR93" s="120"/>
      <c r="BS93" s="120"/>
      <c r="BT93" s="120"/>
      <c r="BU93" s="120"/>
      <c r="BV93" s="120"/>
      <c r="BW93" s="120"/>
      <c r="BX93" s="120"/>
      <c r="BY93" s="120"/>
      <c r="BZ93" s="120"/>
      <c r="CA93" s="120"/>
      <c r="CB93" s="120"/>
      <c r="CC93" s="120"/>
      <c r="CD93" s="120"/>
      <c r="CE93" s="120"/>
      <c r="CF93" s="120"/>
      <c r="CG93" s="120"/>
      <c r="CH93" s="120"/>
      <c r="CI93" s="120"/>
      <c r="CJ93" s="120"/>
      <c r="CK93" s="120"/>
      <c r="CL93" s="120"/>
      <c r="CM93" s="120"/>
      <c r="CN93" s="120"/>
      <c r="CO93" s="120"/>
      <c r="CP93" s="120"/>
      <c r="CQ93" s="120"/>
      <c r="CR93" s="120"/>
      <c r="CS93" s="120"/>
      <c r="CT93" s="120"/>
    </row>
    <row r="94" spans="1:98">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c r="AU94" s="120"/>
      <c r="AV94" s="120"/>
      <c r="AW94" s="120"/>
      <c r="AX94" s="120"/>
      <c r="AY94" s="120"/>
      <c r="AZ94" s="120"/>
      <c r="BA94" s="120"/>
      <c r="BB94" s="120"/>
      <c r="BC94" s="120"/>
      <c r="BD94" s="120"/>
      <c r="BE94" s="120"/>
      <c r="BF94" s="120"/>
      <c r="BG94" s="120"/>
      <c r="BH94" s="120"/>
      <c r="BI94" s="120"/>
      <c r="BJ94" s="120"/>
      <c r="BK94" s="120"/>
      <c r="BL94" s="120"/>
      <c r="BM94" s="120"/>
      <c r="BN94" s="120"/>
      <c r="BO94" s="120"/>
      <c r="BP94" s="120"/>
      <c r="BQ94" s="120"/>
      <c r="BR94" s="120"/>
      <c r="BS94" s="120"/>
      <c r="BT94" s="120"/>
      <c r="BU94" s="120"/>
      <c r="BV94" s="120"/>
      <c r="BW94" s="120"/>
      <c r="BX94" s="120"/>
      <c r="BY94" s="120"/>
      <c r="BZ94" s="120"/>
      <c r="CA94" s="120"/>
      <c r="CB94" s="120"/>
      <c r="CC94" s="120"/>
      <c r="CD94" s="120"/>
      <c r="CE94" s="120"/>
      <c r="CF94" s="120"/>
      <c r="CG94" s="120"/>
      <c r="CH94" s="120"/>
      <c r="CI94" s="120"/>
      <c r="CJ94" s="120"/>
      <c r="CK94" s="120"/>
      <c r="CL94" s="120"/>
      <c r="CM94" s="120"/>
      <c r="CN94" s="120"/>
      <c r="CO94" s="120"/>
      <c r="CP94" s="120"/>
      <c r="CQ94" s="120"/>
      <c r="CR94" s="120"/>
      <c r="CS94" s="120"/>
      <c r="CT94" s="120"/>
    </row>
    <row r="95" spans="1:98">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c r="AU95" s="120"/>
      <c r="AV95" s="120"/>
      <c r="AW95" s="120"/>
      <c r="AX95" s="120"/>
      <c r="AY95" s="120"/>
      <c r="AZ95" s="120"/>
      <c r="BA95" s="120"/>
      <c r="BB95" s="120"/>
      <c r="BC95" s="120"/>
      <c r="BD95" s="120"/>
      <c r="BE95" s="120"/>
      <c r="BF95" s="120"/>
      <c r="BG95" s="120"/>
      <c r="BH95" s="120"/>
      <c r="BI95" s="120"/>
      <c r="BJ95" s="120"/>
      <c r="BK95" s="120"/>
      <c r="BL95" s="120"/>
      <c r="BM95" s="120"/>
      <c r="BN95" s="120"/>
      <c r="BO95" s="120"/>
      <c r="BP95" s="120"/>
      <c r="BQ95" s="120"/>
      <c r="BR95" s="120"/>
      <c r="BS95" s="120"/>
      <c r="BT95" s="120"/>
      <c r="BU95" s="120"/>
      <c r="BV95" s="120"/>
      <c r="BW95" s="120"/>
      <c r="BX95" s="120"/>
      <c r="BY95" s="120"/>
      <c r="BZ95" s="120"/>
      <c r="CA95" s="120"/>
      <c r="CB95" s="120"/>
      <c r="CC95" s="120"/>
      <c r="CD95" s="120"/>
      <c r="CE95" s="120"/>
      <c r="CF95" s="120"/>
      <c r="CG95" s="120"/>
      <c r="CH95" s="120"/>
      <c r="CI95" s="120"/>
      <c r="CJ95" s="120"/>
      <c r="CK95" s="120"/>
      <c r="CL95" s="120"/>
      <c r="CM95" s="120"/>
      <c r="CN95" s="120"/>
      <c r="CO95" s="120"/>
      <c r="CP95" s="120"/>
      <c r="CQ95" s="120"/>
      <c r="CR95" s="120"/>
      <c r="CS95" s="120"/>
      <c r="CT95" s="120"/>
    </row>
    <row r="96" spans="1:98">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c r="AU96" s="120"/>
      <c r="AV96" s="120"/>
      <c r="AW96" s="120"/>
      <c r="AX96" s="120"/>
      <c r="AY96" s="120"/>
      <c r="AZ96" s="120"/>
      <c r="BA96" s="120"/>
      <c r="BB96" s="120"/>
      <c r="BC96" s="120"/>
      <c r="BD96" s="120"/>
      <c r="BE96" s="120"/>
      <c r="BF96" s="120"/>
      <c r="BG96" s="120"/>
      <c r="BH96" s="120"/>
      <c r="BI96" s="120"/>
      <c r="BJ96" s="120"/>
      <c r="BK96" s="120"/>
      <c r="BL96" s="120"/>
      <c r="BM96" s="120"/>
      <c r="BN96" s="120"/>
      <c r="BO96" s="120"/>
      <c r="BP96" s="120"/>
      <c r="BQ96" s="120"/>
      <c r="BR96" s="120"/>
      <c r="BS96" s="120"/>
      <c r="BT96" s="120"/>
      <c r="BU96" s="120"/>
      <c r="BV96" s="120"/>
      <c r="BW96" s="120"/>
      <c r="BX96" s="120"/>
      <c r="BY96" s="120"/>
      <c r="BZ96" s="120"/>
      <c r="CA96" s="120"/>
      <c r="CB96" s="120"/>
      <c r="CC96" s="120"/>
      <c r="CD96" s="120"/>
      <c r="CE96" s="120"/>
      <c r="CF96" s="120"/>
      <c r="CG96" s="120"/>
      <c r="CH96" s="120"/>
      <c r="CI96" s="120"/>
      <c r="CJ96" s="120"/>
      <c r="CK96" s="120"/>
      <c r="CL96" s="120"/>
      <c r="CM96" s="120"/>
      <c r="CN96" s="120"/>
      <c r="CO96" s="120"/>
      <c r="CP96" s="120"/>
      <c r="CQ96" s="120"/>
      <c r="CR96" s="120"/>
      <c r="CS96" s="120"/>
      <c r="CT96" s="120"/>
    </row>
    <row r="97" spans="1:98">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c r="AU97" s="120"/>
      <c r="AV97" s="120"/>
      <c r="AW97" s="120"/>
      <c r="AX97" s="120"/>
      <c r="AY97" s="120"/>
      <c r="AZ97" s="120"/>
      <c r="BA97" s="120"/>
      <c r="BB97" s="120"/>
      <c r="BC97" s="120"/>
      <c r="BD97" s="120"/>
      <c r="BE97" s="120"/>
      <c r="BF97" s="120"/>
      <c r="BG97" s="120"/>
      <c r="BH97" s="120"/>
      <c r="BI97" s="120"/>
      <c r="BJ97" s="120"/>
      <c r="BK97" s="120"/>
      <c r="BL97" s="120"/>
      <c r="BM97" s="120"/>
      <c r="BN97" s="120"/>
      <c r="BO97" s="120"/>
      <c r="BP97" s="120"/>
      <c r="BQ97" s="120"/>
      <c r="BR97" s="120"/>
      <c r="BS97" s="120"/>
      <c r="BT97" s="120"/>
      <c r="BU97" s="120"/>
      <c r="BV97" s="120"/>
      <c r="BW97" s="120"/>
      <c r="BX97" s="120"/>
      <c r="BY97" s="120"/>
      <c r="BZ97" s="120"/>
      <c r="CA97" s="120"/>
      <c r="CB97" s="120"/>
      <c r="CC97" s="120"/>
      <c r="CD97" s="120"/>
      <c r="CE97" s="120"/>
      <c r="CF97" s="120"/>
      <c r="CG97" s="120"/>
      <c r="CH97" s="120"/>
      <c r="CI97" s="120"/>
      <c r="CJ97" s="120"/>
      <c r="CK97" s="120"/>
      <c r="CL97" s="120"/>
      <c r="CM97" s="120"/>
      <c r="CN97" s="120"/>
      <c r="CO97" s="120"/>
      <c r="CP97" s="120"/>
      <c r="CQ97" s="120"/>
      <c r="CR97" s="120"/>
      <c r="CS97" s="120"/>
      <c r="CT97" s="120"/>
    </row>
    <row r="98" spans="1:98">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c r="AU98" s="120"/>
      <c r="AV98" s="120"/>
      <c r="AW98" s="120"/>
      <c r="AX98" s="120"/>
      <c r="AY98" s="120"/>
      <c r="AZ98" s="120"/>
      <c r="BA98" s="120"/>
      <c r="BB98" s="120"/>
      <c r="BC98" s="120"/>
      <c r="BD98" s="120"/>
      <c r="BE98" s="120"/>
      <c r="BF98" s="120"/>
      <c r="BG98" s="120"/>
      <c r="BH98" s="120"/>
      <c r="BI98" s="120"/>
      <c r="BJ98" s="120"/>
      <c r="BK98" s="120"/>
      <c r="BL98" s="120"/>
      <c r="BM98" s="120"/>
      <c r="BN98" s="120"/>
      <c r="BO98" s="120"/>
      <c r="BP98" s="120"/>
      <c r="BQ98" s="120"/>
      <c r="BR98" s="120"/>
      <c r="BS98" s="120"/>
      <c r="BT98" s="120"/>
      <c r="BU98" s="120"/>
      <c r="BV98" s="120"/>
      <c r="BW98" s="120"/>
      <c r="BX98" s="120"/>
      <c r="BY98" s="120"/>
      <c r="BZ98" s="120"/>
      <c r="CA98" s="120"/>
      <c r="CB98" s="120"/>
      <c r="CC98" s="120"/>
      <c r="CD98" s="120"/>
      <c r="CE98" s="120"/>
      <c r="CF98" s="120"/>
      <c r="CG98" s="120"/>
      <c r="CH98" s="120"/>
      <c r="CI98" s="120"/>
      <c r="CJ98" s="120"/>
      <c r="CK98" s="120"/>
      <c r="CL98" s="120"/>
      <c r="CM98" s="120"/>
      <c r="CN98" s="120"/>
      <c r="CO98" s="120"/>
      <c r="CP98" s="120"/>
      <c r="CQ98" s="120"/>
      <c r="CR98" s="120"/>
      <c r="CS98" s="120"/>
      <c r="CT98" s="120"/>
    </row>
    <row r="99" spans="1:98">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c r="AU99" s="120"/>
      <c r="AV99" s="120"/>
      <c r="AW99" s="120"/>
      <c r="AX99" s="120"/>
      <c r="AY99" s="120"/>
      <c r="AZ99" s="120"/>
      <c r="BA99" s="120"/>
      <c r="BB99" s="120"/>
      <c r="BC99" s="120"/>
      <c r="BD99" s="120"/>
      <c r="BE99" s="120"/>
      <c r="BF99" s="120"/>
      <c r="BG99" s="120"/>
      <c r="BH99" s="120"/>
      <c r="BI99" s="120"/>
      <c r="BJ99" s="120"/>
      <c r="BK99" s="120"/>
      <c r="BL99" s="120"/>
      <c r="BM99" s="120"/>
      <c r="BN99" s="120"/>
      <c r="BO99" s="120"/>
      <c r="BP99" s="120"/>
      <c r="BQ99" s="120"/>
      <c r="BR99" s="120"/>
      <c r="BS99" s="120"/>
      <c r="BT99" s="120"/>
      <c r="BU99" s="120"/>
      <c r="BV99" s="120"/>
      <c r="BW99" s="120"/>
      <c r="BX99" s="120"/>
      <c r="BY99" s="120"/>
      <c r="BZ99" s="120"/>
      <c r="CA99" s="120"/>
      <c r="CB99" s="120"/>
      <c r="CC99" s="120"/>
      <c r="CD99" s="120"/>
      <c r="CE99" s="120"/>
      <c r="CF99" s="120"/>
      <c r="CG99" s="120"/>
      <c r="CH99" s="120"/>
      <c r="CI99" s="120"/>
      <c r="CJ99" s="120"/>
      <c r="CK99" s="120"/>
      <c r="CL99" s="120"/>
      <c r="CM99" s="120"/>
      <c r="CN99" s="120"/>
      <c r="CO99" s="120"/>
      <c r="CP99" s="120"/>
      <c r="CQ99" s="120"/>
      <c r="CR99" s="120"/>
      <c r="CS99" s="120"/>
      <c r="CT99" s="120"/>
    </row>
    <row r="100" spans="1:98">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c r="AU100" s="120"/>
      <c r="AV100" s="120"/>
      <c r="AW100" s="120"/>
      <c r="AX100" s="120"/>
      <c r="AY100" s="120"/>
      <c r="AZ100" s="120"/>
      <c r="BA100" s="120"/>
      <c r="BB100" s="120"/>
      <c r="BC100" s="120"/>
      <c r="BD100" s="120"/>
      <c r="BE100" s="120"/>
      <c r="BF100" s="120"/>
      <c r="BG100" s="120"/>
      <c r="BH100" s="120"/>
      <c r="BI100" s="120"/>
      <c r="BJ100" s="120"/>
      <c r="BK100" s="120"/>
      <c r="BL100" s="120"/>
      <c r="BM100" s="120"/>
      <c r="BN100" s="120"/>
      <c r="BO100" s="120"/>
      <c r="BP100" s="120"/>
      <c r="BQ100" s="120"/>
      <c r="BR100" s="120"/>
      <c r="BS100" s="120"/>
      <c r="BT100" s="120"/>
      <c r="BU100" s="120"/>
      <c r="BV100" s="120"/>
      <c r="BW100" s="120"/>
      <c r="BX100" s="120"/>
      <c r="BY100" s="120"/>
      <c r="BZ100" s="120"/>
      <c r="CA100" s="120"/>
      <c r="CB100" s="120"/>
      <c r="CC100" s="120"/>
      <c r="CD100" s="120"/>
      <c r="CE100" s="120"/>
      <c r="CF100" s="120"/>
      <c r="CG100" s="120"/>
      <c r="CH100" s="120"/>
      <c r="CI100" s="120"/>
      <c r="CJ100" s="120"/>
      <c r="CK100" s="120"/>
      <c r="CL100" s="120"/>
      <c r="CM100" s="120"/>
      <c r="CN100" s="120"/>
      <c r="CO100" s="120"/>
      <c r="CP100" s="120"/>
      <c r="CQ100" s="120"/>
      <c r="CR100" s="120"/>
      <c r="CS100" s="120"/>
      <c r="CT100" s="120"/>
    </row>
    <row r="101" spans="1:98">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c r="BJ101" s="120"/>
      <c r="BK101" s="120"/>
      <c r="BL101" s="120"/>
      <c r="BM101" s="120"/>
      <c r="BN101" s="120"/>
      <c r="BO101" s="120"/>
      <c r="BP101" s="120"/>
      <c r="BQ101" s="120"/>
      <c r="BR101" s="120"/>
      <c r="BS101" s="120"/>
      <c r="BT101" s="120"/>
      <c r="BU101" s="120"/>
      <c r="BV101" s="120"/>
      <c r="BW101" s="120"/>
      <c r="BX101" s="120"/>
      <c r="BY101" s="120"/>
      <c r="BZ101" s="120"/>
      <c r="CA101" s="120"/>
      <c r="CB101" s="120"/>
      <c r="CC101" s="120"/>
      <c r="CD101" s="120"/>
      <c r="CE101" s="120"/>
      <c r="CF101" s="120"/>
      <c r="CG101" s="120"/>
      <c r="CH101" s="120"/>
      <c r="CI101" s="120"/>
      <c r="CJ101" s="120"/>
      <c r="CK101" s="120"/>
      <c r="CL101" s="120"/>
      <c r="CM101" s="120"/>
      <c r="CN101" s="120"/>
      <c r="CO101" s="120"/>
      <c r="CP101" s="120"/>
      <c r="CQ101" s="120"/>
      <c r="CR101" s="120"/>
      <c r="CS101" s="120"/>
      <c r="CT101" s="120"/>
    </row>
    <row r="102" spans="1:98">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c r="AU102" s="120"/>
      <c r="AV102" s="120"/>
      <c r="AW102" s="120"/>
      <c r="AX102" s="120"/>
      <c r="AY102" s="120"/>
      <c r="AZ102" s="120"/>
      <c r="BA102" s="120"/>
      <c r="BB102" s="120"/>
      <c r="BC102" s="120"/>
      <c r="BD102" s="120"/>
      <c r="BE102" s="120"/>
      <c r="BF102" s="120"/>
      <c r="BG102" s="120"/>
      <c r="BH102" s="120"/>
      <c r="BI102" s="120"/>
      <c r="BJ102" s="120"/>
      <c r="BK102" s="120"/>
      <c r="BL102" s="120"/>
      <c r="BM102" s="120"/>
      <c r="BN102" s="120"/>
      <c r="BO102" s="120"/>
      <c r="BP102" s="120"/>
      <c r="BQ102" s="120"/>
      <c r="BR102" s="120"/>
      <c r="BS102" s="120"/>
      <c r="BT102" s="120"/>
      <c r="BU102" s="120"/>
      <c r="BV102" s="120"/>
      <c r="BW102" s="120"/>
      <c r="BX102" s="120"/>
      <c r="BY102" s="120"/>
      <c r="BZ102" s="120"/>
      <c r="CA102" s="120"/>
      <c r="CB102" s="120"/>
      <c r="CC102" s="120"/>
      <c r="CD102" s="120"/>
      <c r="CE102" s="120"/>
      <c r="CF102" s="120"/>
      <c r="CG102" s="120"/>
      <c r="CH102" s="120"/>
      <c r="CI102" s="120"/>
      <c r="CJ102" s="120"/>
      <c r="CK102" s="120"/>
      <c r="CL102" s="120"/>
      <c r="CM102" s="120"/>
      <c r="CN102" s="120"/>
      <c r="CO102" s="120"/>
      <c r="CP102" s="120"/>
      <c r="CQ102" s="120"/>
      <c r="CR102" s="120"/>
      <c r="CS102" s="120"/>
      <c r="CT102" s="120"/>
    </row>
    <row r="103" spans="1:98">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c r="AX103" s="120"/>
      <c r="AY103" s="120"/>
      <c r="AZ103" s="120"/>
      <c r="BA103" s="120"/>
      <c r="BB103" s="120"/>
      <c r="BC103" s="120"/>
      <c r="BD103" s="120"/>
      <c r="BE103" s="120"/>
      <c r="BF103" s="120"/>
      <c r="BG103" s="120"/>
      <c r="BH103" s="120"/>
      <c r="BI103" s="120"/>
      <c r="BJ103" s="120"/>
      <c r="BK103" s="120"/>
      <c r="BL103" s="120"/>
      <c r="BM103" s="120"/>
      <c r="BN103" s="120"/>
      <c r="BO103" s="120"/>
      <c r="BP103" s="120"/>
      <c r="BQ103" s="120"/>
      <c r="BR103" s="120"/>
      <c r="BS103" s="120"/>
      <c r="BT103" s="120"/>
      <c r="BU103" s="120"/>
      <c r="BV103" s="120"/>
      <c r="BW103" s="120"/>
      <c r="BX103" s="120"/>
      <c r="BY103" s="120"/>
      <c r="BZ103" s="120"/>
      <c r="CA103" s="120"/>
      <c r="CB103" s="120"/>
      <c r="CC103" s="120"/>
      <c r="CD103" s="120"/>
      <c r="CE103" s="120"/>
      <c r="CF103" s="120"/>
      <c r="CG103" s="120"/>
      <c r="CH103" s="120"/>
      <c r="CI103" s="120"/>
      <c r="CJ103" s="120"/>
      <c r="CK103" s="120"/>
      <c r="CL103" s="120"/>
      <c r="CM103" s="120"/>
      <c r="CN103" s="120"/>
      <c r="CO103" s="120"/>
      <c r="CP103" s="120"/>
      <c r="CQ103" s="120"/>
      <c r="CR103" s="120"/>
      <c r="CS103" s="120"/>
      <c r="CT103" s="120"/>
    </row>
    <row r="104" spans="1:98">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c r="AU104" s="120"/>
      <c r="AV104" s="120"/>
      <c r="AW104" s="120"/>
      <c r="AX104" s="120"/>
      <c r="AY104" s="120"/>
      <c r="AZ104" s="120"/>
      <c r="BA104" s="120"/>
      <c r="BB104" s="120"/>
      <c r="BC104" s="120"/>
      <c r="BD104" s="120"/>
      <c r="BE104" s="120"/>
      <c r="BF104" s="120"/>
      <c r="BG104" s="120"/>
      <c r="BH104" s="120"/>
      <c r="BI104" s="120"/>
      <c r="BJ104" s="120"/>
      <c r="BK104" s="120"/>
      <c r="BL104" s="120"/>
      <c r="BM104" s="120"/>
      <c r="BN104" s="120"/>
      <c r="BO104" s="120"/>
      <c r="BP104" s="120"/>
      <c r="BQ104" s="120"/>
      <c r="BR104" s="120"/>
      <c r="BS104" s="120"/>
      <c r="BT104" s="120"/>
      <c r="BU104" s="120"/>
      <c r="BV104" s="120"/>
      <c r="BW104" s="120"/>
      <c r="BX104" s="120"/>
      <c r="BY104" s="120"/>
      <c r="BZ104" s="120"/>
      <c r="CA104" s="120"/>
      <c r="CB104" s="120"/>
      <c r="CC104" s="120"/>
      <c r="CD104" s="120"/>
      <c r="CE104" s="120"/>
      <c r="CF104" s="120"/>
      <c r="CG104" s="120"/>
      <c r="CH104" s="120"/>
      <c r="CI104" s="120"/>
      <c r="CJ104" s="120"/>
      <c r="CK104" s="120"/>
      <c r="CL104" s="120"/>
      <c r="CM104" s="120"/>
      <c r="CN104" s="120"/>
      <c r="CO104" s="120"/>
      <c r="CP104" s="120"/>
      <c r="CQ104" s="120"/>
      <c r="CR104" s="120"/>
      <c r="CS104" s="120"/>
      <c r="CT104" s="120"/>
    </row>
    <row r="105" spans="1:98">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c r="AX105" s="120"/>
      <c r="AY105" s="120"/>
      <c r="AZ105" s="120"/>
      <c r="BA105" s="120"/>
      <c r="BB105" s="120"/>
      <c r="BC105" s="120"/>
      <c r="BD105" s="120"/>
      <c r="BE105" s="120"/>
      <c r="BF105" s="120"/>
      <c r="BG105" s="120"/>
      <c r="BH105" s="120"/>
      <c r="BI105" s="120"/>
      <c r="BJ105" s="120"/>
      <c r="BK105" s="120"/>
      <c r="BL105" s="120"/>
      <c r="BM105" s="120"/>
      <c r="BN105" s="120"/>
      <c r="BO105" s="120"/>
      <c r="BP105" s="120"/>
      <c r="BQ105" s="120"/>
      <c r="BR105" s="120"/>
      <c r="BS105" s="120"/>
      <c r="BT105" s="120"/>
      <c r="BU105" s="120"/>
      <c r="BV105" s="120"/>
      <c r="BW105" s="120"/>
      <c r="BX105" s="120"/>
      <c r="BY105" s="120"/>
      <c r="BZ105" s="120"/>
      <c r="CA105" s="120"/>
      <c r="CB105" s="120"/>
      <c r="CC105" s="120"/>
      <c r="CD105" s="120"/>
      <c r="CE105" s="120"/>
      <c r="CF105" s="120"/>
      <c r="CG105" s="120"/>
      <c r="CH105" s="120"/>
      <c r="CI105" s="120"/>
      <c r="CJ105" s="120"/>
      <c r="CK105" s="120"/>
      <c r="CL105" s="120"/>
      <c r="CM105" s="120"/>
      <c r="CN105" s="120"/>
      <c r="CO105" s="120"/>
      <c r="CP105" s="120"/>
      <c r="CQ105" s="120"/>
      <c r="CR105" s="120"/>
      <c r="CS105" s="120"/>
      <c r="CT105" s="120"/>
    </row>
    <row r="106" spans="1:98">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c r="AU106" s="120"/>
      <c r="AV106" s="120"/>
      <c r="AW106" s="120"/>
      <c r="AX106" s="120"/>
      <c r="AY106" s="120"/>
      <c r="AZ106" s="120"/>
      <c r="BA106" s="120"/>
      <c r="BB106" s="120"/>
      <c r="BC106" s="120"/>
      <c r="BD106" s="120"/>
      <c r="BE106" s="120"/>
      <c r="BF106" s="120"/>
      <c r="BG106" s="120"/>
      <c r="BH106" s="120"/>
      <c r="BI106" s="120"/>
      <c r="BJ106" s="120"/>
      <c r="BK106" s="120"/>
      <c r="BL106" s="120"/>
      <c r="BM106" s="120"/>
      <c r="BN106" s="120"/>
      <c r="BO106" s="120"/>
      <c r="BP106" s="120"/>
      <c r="BQ106" s="120"/>
      <c r="BR106" s="120"/>
      <c r="BS106" s="120"/>
      <c r="BT106" s="120"/>
      <c r="BU106" s="120"/>
      <c r="BV106" s="120"/>
      <c r="BW106" s="120"/>
      <c r="BX106" s="120"/>
      <c r="BY106" s="120"/>
      <c r="BZ106" s="120"/>
      <c r="CA106" s="120"/>
      <c r="CB106" s="120"/>
      <c r="CC106" s="120"/>
      <c r="CD106" s="120"/>
      <c r="CE106" s="120"/>
      <c r="CF106" s="120"/>
      <c r="CG106" s="120"/>
      <c r="CH106" s="120"/>
      <c r="CI106" s="120"/>
      <c r="CJ106" s="120"/>
      <c r="CK106" s="120"/>
      <c r="CL106" s="120"/>
      <c r="CM106" s="120"/>
      <c r="CN106" s="120"/>
      <c r="CO106" s="120"/>
      <c r="CP106" s="120"/>
      <c r="CQ106" s="120"/>
      <c r="CR106" s="120"/>
      <c r="CS106" s="120"/>
      <c r="CT106" s="120"/>
    </row>
    <row r="107" spans="1:98">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c r="AX107" s="120"/>
      <c r="AY107" s="120"/>
      <c r="AZ107" s="120"/>
      <c r="BA107" s="120"/>
      <c r="BB107" s="120"/>
      <c r="BC107" s="120"/>
      <c r="BD107" s="120"/>
      <c r="BE107" s="120"/>
      <c r="BF107" s="120"/>
      <c r="BG107" s="120"/>
      <c r="BH107" s="120"/>
      <c r="BI107" s="120"/>
      <c r="BJ107" s="120"/>
      <c r="BK107" s="120"/>
      <c r="BL107" s="120"/>
      <c r="BM107" s="120"/>
      <c r="BN107" s="120"/>
      <c r="BO107" s="120"/>
      <c r="BP107" s="120"/>
      <c r="BQ107" s="120"/>
      <c r="BR107" s="120"/>
      <c r="BS107" s="120"/>
      <c r="BT107" s="120"/>
      <c r="BU107" s="120"/>
      <c r="BV107" s="120"/>
      <c r="BW107" s="120"/>
      <c r="BX107" s="120"/>
      <c r="BY107" s="120"/>
      <c r="BZ107" s="120"/>
      <c r="CA107" s="120"/>
      <c r="CB107" s="120"/>
      <c r="CC107" s="120"/>
      <c r="CD107" s="120"/>
      <c r="CE107" s="120"/>
      <c r="CF107" s="120"/>
      <c r="CG107" s="120"/>
      <c r="CH107" s="120"/>
      <c r="CI107" s="120"/>
      <c r="CJ107" s="120"/>
      <c r="CK107" s="120"/>
      <c r="CL107" s="120"/>
      <c r="CM107" s="120"/>
      <c r="CN107" s="120"/>
      <c r="CO107" s="120"/>
      <c r="CP107" s="120"/>
      <c r="CQ107" s="120"/>
      <c r="CR107" s="120"/>
      <c r="CS107" s="120"/>
      <c r="CT107" s="120"/>
    </row>
    <row r="108" spans="1:98">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c r="AU108" s="120"/>
      <c r="AV108" s="120"/>
      <c r="AW108" s="120"/>
      <c r="AX108" s="120"/>
      <c r="AY108" s="120"/>
      <c r="AZ108" s="120"/>
      <c r="BA108" s="120"/>
      <c r="BB108" s="120"/>
      <c r="BC108" s="120"/>
      <c r="BD108" s="120"/>
      <c r="BE108" s="120"/>
      <c r="BF108" s="120"/>
      <c r="BG108" s="120"/>
      <c r="BH108" s="120"/>
      <c r="BI108" s="120"/>
      <c r="BJ108" s="120"/>
      <c r="BK108" s="120"/>
      <c r="BL108" s="120"/>
      <c r="BM108" s="120"/>
      <c r="BN108" s="120"/>
      <c r="BO108" s="120"/>
      <c r="BP108" s="120"/>
      <c r="BQ108" s="120"/>
      <c r="BR108" s="120"/>
      <c r="BS108" s="120"/>
      <c r="BT108" s="120"/>
      <c r="BU108" s="120"/>
      <c r="BV108" s="120"/>
      <c r="BW108" s="120"/>
      <c r="BX108" s="120"/>
      <c r="BY108" s="120"/>
      <c r="BZ108" s="120"/>
      <c r="CA108" s="120"/>
      <c r="CB108" s="120"/>
      <c r="CC108" s="120"/>
      <c r="CD108" s="120"/>
      <c r="CE108" s="120"/>
      <c r="CF108" s="120"/>
      <c r="CG108" s="120"/>
      <c r="CH108" s="120"/>
      <c r="CI108" s="120"/>
      <c r="CJ108" s="120"/>
      <c r="CK108" s="120"/>
      <c r="CL108" s="120"/>
      <c r="CM108" s="120"/>
      <c r="CN108" s="120"/>
      <c r="CO108" s="120"/>
      <c r="CP108" s="120"/>
      <c r="CQ108" s="120"/>
      <c r="CR108" s="120"/>
      <c r="CS108" s="120"/>
      <c r="CT108" s="120"/>
    </row>
    <row r="109" spans="1:98">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c r="AU109" s="120"/>
      <c r="AV109" s="120"/>
      <c r="AW109" s="120"/>
      <c r="AX109" s="120"/>
      <c r="AY109" s="120"/>
      <c r="AZ109" s="120"/>
      <c r="BA109" s="120"/>
      <c r="BB109" s="120"/>
      <c r="BC109" s="120"/>
      <c r="BD109" s="120"/>
      <c r="BE109" s="120"/>
      <c r="BF109" s="120"/>
      <c r="BG109" s="120"/>
      <c r="BH109" s="120"/>
      <c r="BI109" s="120"/>
      <c r="BJ109" s="120"/>
      <c r="BK109" s="120"/>
      <c r="BL109" s="120"/>
      <c r="BM109" s="120"/>
      <c r="BN109" s="120"/>
      <c r="BO109" s="120"/>
      <c r="BP109" s="120"/>
      <c r="BQ109" s="120"/>
      <c r="BR109" s="120"/>
      <c r="BS109" s="120"/>
      <c r="BT109" s="120"/>
      <c r="BU109" s="120"/>
      <c r="BV109" s="120"/>
      <c r="BW109" s="120"/>
      <c r="BX109" s="120"/>
      <c r="BY109" s="120"/>
      <c r="BZ109" s="120"/>
      <c r="CA109" s="120"/>
      <c r="CB109" s="120"/>
      <c r="CC109" s="120"/>
      <c r="CD109" s="120"/>
      <c r="CE109" s="120"/>
      <c r="CF109" s="120"/>
      <c r="CG109" s="120"/>
      <c r="CH109" s="120"/>
      <c r="CI109" s="120"/>
      <c r="CJ109" s="120"/>
      <c r="CK109" s="120"/>
      <c r="CL109" s="120"/>
      <c r="CM109" s="120"/>
      <c r="CN109" s="120"/>
      <c r="CO109" s="120"/>
      <c r="CP109" s="120"/>
      <c r="CQ109" s="120"/>
      <c r="CR109" s="120"/>
      <c r="CS109" s="120"/>
      <c r="CT109" s="120"/>
    </row>
    <row r="110" spans="1:98">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c r="AU110" s="120"/>
      <c r="AV110" s="120"/>
      <c r="AW110" s="120"/>
      <c r="AX110" s="120"/>
      <c r="AY110" s="120"/>
      <c r="AZ110" s="120"/>
      <c r="BA110" s="120"/>
      <c r="BB110" s="120"/>
      <c r="BC110" s="120"/>
      <c r="BD110" s="120"/>
      <c r="BE110" s="120"/>
      <c r="BF110" s="120"/>
      <c r="BG110" s="120"/>
      <c r="BH110" s="120"/>
      <c r="BI110" s="120"/>
      <c r="BJ110" s="120"/>
      <c r="BK110" s="120"/>
      <c r="BL110" s="120"/>
      <c r="BM110" s="120"/>
      <c r="BN110" s="120"/>
      <c r="BO110" s="120"/>
      <c r="BP110" s="120"/>
      <c r="BQ110" s="120"/>
      <c r="BR110" s="120"/>
      <c r="BS110" s="120"/>
      <c r="BT110" s="120"/>
      <c r="BU110" s="120"/>
      <c r="BV110" s="120"/>
      <c r="BW110" s="120"/>
      <c r="BX110" s="120"/>
      <c r="BY110" s="120"/>
      <c r="BZ110" s="120"/>
      <c r="CA110" s="120"/>
      <c r="CB110" s="120"/>
      <c r="CC110" s="120"/>
      <c r="CD110" s="120"/>
      <c r="CE110" s="120"/>
      <c r="CF110" s="120"/>
      <c r="CG110" s="120"/>
      <c r="CH110" s="120"/>
      <c r="CI110" s="120"/>
      <c r="CJ110" s="120"/>
      <c r="CK110" s="120"/>
      <c r="CL110" s="120"/>
      <c r="CM110" s="120"/>
      <c r="CN110" s="120"/>
      <c r="CO110" s="120"/>
      <c r="CP110" s="120"/>
      <c r="CQ110" s="120"/>
      <c r="CR110" s="120"/>
      <c r="CS110" s="120"/>
      <c r="CT110" s="120"/>
    </row>
    <row r="111" spans="1:98">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c r="AU111" s="120"/>
      <c r="AV111" s="120"/>
      <c r="AW111" s="120"/>
      <c r="AX111" s="120"/>
      <c r="AY111" s="120"/>
      <c r="AZ111" s="120"/>
      <c r="BA111" s="120"/>
      <c r="BB111" s="120"/>
      <c r="BC111" s="120"/>
      <c r="BD111" s="120"/>
      <c r="BE111" s="120"/>
      <c r="BF111" s="120"/>
      <c r="BG111" s="120"/>
      <c r="BH111" s="120"/>
      <c r="BI111" s="120"/>
      <c r="BJ111" s="120"/>
      <c r="BK111" s="120"/>
      <c r="BL111" s="120"/>
      <c r="BM111" s="120"/>
      <c r="BN111" s="120"/>
      <c r="BO111" s="120"/>
      <c r="BP111" s="120"/>
      <c r="BQ111" s="120"/>
      <c r="BR111" s="120"/>
      <c r="BS111" s="120"/>
      <c r="BT111" s="120"/>
      <c r="BU111" s="120"/>
      <c r="BV111" s="120"/>
      <c r="BW111" s="120"/>
      <c r="BX111" s="120"/>
      <c r="BY111" s="120"/>
      <c r="BZ111" s="120"/>
      <c r="CA111" s="120"/>
      <c r="CB111" s="120"/>
      <c r="CC111" s="120"/>
      <c r="CD111" s="120"/>
      <c r="CE111" s="120"/>
      <c r="CF111" s="120"/>
      <c r="CG111" s="120"/>
      <c r="CH111" s="120"/>
      <c r="CI111" s="120"/>
      <c r="CJ111" s="120"/>
      <c r="CK111" s="120"/>
      <c r="CL111" s="120"/>
      <c r="CM111" s="120"/>
      <c r="CN111" s="120"/>
      <c r="CO111" s="120"/>
      <c r="CP111" s="120"/>
      <c r="CQ111" s="120"/>
      <c r="CR111" s="120"/>
      <c r="CS111" s="120"/>
      <c r="CT111" s="120"/>
    </row>
    <row r="112" spans="1:98">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c r="AU112" s="120"/>
      <c r="AV112" s="120"/>
      <c r="AW112" s="120"/>
      <c r="AX112" s="120"/>
      <c r="AY112" s="120"/>
      <c r="AZ112" s="120"/>
      <c r="BA112" s="120"/>
      <c r="BB112" s="120"/>
      <c r="BC112" s="120"/>
      <c r="BD112" s="120"/>
      <c r="BE112" s="120"/>
      <c r="BF112" s="120"/>
      <c r="BG112" s="120"/>
      <c r="BH112" s="120"/>
      <c r="BI112" s="120"/>
      <c r="BJ112" s="120"/>
      <c r="BK112" s="120"/>
      <c r="BL112" s="120"/>
      <c r="BM112" s="120"/>
      <c r="BN112" s="120"/>
      <c r="BO112" s="120"/>
      <c r="BP112" s="120"/>
      <c r="BQ112" s="120"/>
      <c r="BR112" s="120"/>
      <c r="BS112" s="120"/>
      <c r="BT112" s="120"/>
      <c r="BU112" s="120"/>
      <c r="BV112" s="120"/>
      <c r="BW112" s="120"/>
      <c r="BX112" s="120"/>
      <c r="BY112" s="120"/>
      <c r="BZ112" s="120"/>
      <c r="CA112" s="120"/>
      <c r="CB112" s="120"/>
      <c r="CC112" s="120"/>
      <c r="CD112" s="120"/>
      <c r="CE112" s="120"/>
      <c r="CF112" s="120"/>
      <c r="CG112" s="120"/>
      <c r="CH112" s="120"/>
      <c r="CI112" s="120"/>
      <c r="CJ112" s="120"/>
      <c r="CK112" s="120"/>
      <c r="CL112" s="120"/>
      <c r="CM112" s="120"/>
      <c r="CN112" s="120"/>
      <c r="CO112" s="120"/>
      <c r="CP112" s="120"/>
      <c r="CQ112" s="120"/>
      <c r="CR112" s="120"/>
      <c r="CS112" s="120"/>
      <c r="CT112" s="120"/>
    </row>
    <row r="113" spans="1:98">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c r="AU113" s="120"/>
      <c r="AV113" s="120"/>
      <c r="AW113" s="120"/>
      <c r="AX113" s="120"/>
      <c r="AY113" s="120"/>
      <c r="AZ113" s="120"/>
      <c r="BA113" s="120"/>
      <c r="BB113" s="120"/>
      <c r="BC113" s="120"/>
      <c r="BD113" s="120"/>
      <c r="BE113" s="120"/>
      <c r="BF113" s="120"/>
      <c r="BG113" s="120"/>
      <c r="BH113" s="120"/>
      <c r="BI113" s="120"/>
      <c r="BJ113" s="120"/>
      <c r="BK113" s="120"/>
      <c r="BL113" s="120"/>
      <c r="BM113" s="120"/>
      <c r="BN113" s="120"/>
      <c r="BO113" s="120"/>
      <c r="BP113" s="120"/>
      <c r="BQ113" s="120"/>
      <c r="BR113" s="120"/>
      <c r="BS113" s="120"/>
      <c r="BT113" s="120"/>
      <c r="BU113" s="120"/>
      <c r="BV113" s="120"/>
      <c r="BW113" s="120"/>
      <c r="BX113" s="120"/>
      <c r="BY113" s="120"/>
      <c r="BZ113" s="120"/>
      <c r="CA113" s="120"/>
      <c r="CB113" s="120"/>
      <c r="CC113" s="120"/>
      <c r="CD113" s="120"/>
      <c r="CE113" s="120"/>
      <c r="CF113" s="120"/>
      <c r="CG113" s="120"/>
      <c r="CH113" s="120"/>
      <c r="CI113" s="120"/>
      <c r="CJ113" s="120"/>
      <c r="CK113" s="120"/>
      <c r="CL113" s="120"/>
      <c r="CM113" s="120"/>
      <c r="CN113" s="120"/>
      <c r="CO113" s="120"/>
      <c r="CP113" s="120"/>
      <c r="CQ113" s="120"/>
      <c r="CR113" s="120"/>
      <c r="CS113" s="120"/>
      <c r="CT113" s="120"/>
    </row>
    <row r="114" spans="1:98">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c r="AU114" s="120"/>
      <c r="AV114" s="120"/>
      <c r="AW114" s="120"/>
      <c r="AX114" s="120"/>
      <c r="AY114" s="120"/>
      <c r="AZ114" s="120"/>
      <c r="BA114" s="120"/>
      <c r="BB114" s="120"/>
      <c r="BC114" s="120"/>
      <c r="BD114" s="120"/>
      <c r="BE114" s="120"/>
      <c r="BF114" s="120"/>
      <c r="BG114" s="120"/>
      <c r="BH114" s="120"/>
      <c r="BI114" s="120"/>
      <c r="BJ114" s="120"/>
      <c r="BK114" s="120"/>
      <c r="BL114" s="120"/>
      <c r="BM114" s="120"/>
      <c r="BN114" s="120"/>
      <c r="BO114" s="120"/>
      <c r="BP114" s="120"/>
      <c r="BQ114" s="120"/>
      <c r="BR114" s="120"/>
      <c r="BS114" s="120"/>
      <c r="BT114" s="120"/>
      <c r="BU114" s="120"/>
      <c r="BV114" s="120"/>
      <c r="BW114" s="120"/>
      <c r="BX114" s="120"/>
      <c r="BY114" s="120"/>
      <c r="BZ114" s="120"/>
      <c r="CA114" s="120"/>
      <c r="CB114" s="120"/>
      <c r="CC114" s="120"/>
      <c r="CD114" s="120"/>
      <c r="CE114" s="120"/>
      <c r="CF114" s="120"/>
      <c r="CG114" s="120"/>
      <c r="CH114" s="120"/>
      <c r="CI114" s="120"/>
      <c r="CJ114" s="120"/>
      <c r="CK114" s="120"/>
      <c r="CL114" s="120"/>
      <c r="CM114" s="120"/>
      <c r="CN114" s="120"/>
      <c r="CO114" s="120"/>
      <c r="CP114" s="120"/>
      <c r="CQ114" s="120"/>
      <c r="CR114" s="120"/>
      <c r="CS114" s="120"/>
      <c r="CT114" s="120"/>
    </row>
    <row r="115" spans="1:98">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c r="AU115" s="120"/>
      <c r="AV115" s="120"/>
      <c r="AW115" s="120"/>
      <c r="AX115" s="120"/>
      <c r="AY115" s="120"/>
      <c r="AZ115" s="120"/>
      <c r="BA115" s="120"/>
      <c r="BB115" s="120"/>
      <c r="BC115" s="120"/>
      <c r="BD115" s="120"/>
      <c r="BE115" s="120"/>
      <c r="BF115" s="120"/>
      <c r="BG115" s="120"/>
      <c r="BH115" s="120"/>
      <c r="BI115" s="120"/>
      <c r="BJ115" s="120"/>
      <c r="BK115" s="120"/>
      <c r="BL115" s="120"/>
      <c r="BM115" s="120"/>
      <c r="BN115" s="120"/>
      <c r="BO115" s="120"/>
      <c r="BP115" s="120"/>
      <c r="BQ115" s="120"/>
      <c r="BR115" s="120"/>
      <c r="BS115" s="120"/>
      <c r="BT115" s="120"/>
      <c r="BU115" s="120"/>
      <c r="BV115" s="120"/>
      <c r="BW115" s="120"/>
      <c r="BX115" s="120"/>
      <c r="BY115" s="120"/>
      <c r="BZ115" s="120"/>
      <c r="CA115" s="120"/>
      <c r="CB115" s="120"/>
      <c r="CC115" s="120"/>
      <c r="CD115" s="120"/>
      <c r="CE115" s="120"/>
      <c r="CF115" s="120"/>
      <c r="CG115" s="120"/>
      <c r="CH115" s="120"/>
      <c r="CI115" s="120"/>
      <c r="CJ115" s="120"/>
      <c r="CK115" s="120"/>
      <c r="CL115" s="120"/>
      <c r="CM115" s="120"/>
      <c r="CN115" s="120"/>
      <c r="CO115" s="120"/>
      <c r="CP115" s="120"/>
      <c r="CQ115" s="120"/>
      <c r="CR115" s="120"/>
      <c r="CS115" s="120"/>
      <c r="CT115" s="120"/>
    </row>
    <row r="116" spans="1:98">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c r="AU116" s="120"/>
      <c r="AV116" s="120"/>
      <c r="AW116" s="120"/>
      <c r="AX116" s="120"/>
      <c r="AY116" s="120"/>
      <c r="AZ116" s="120"/>
      <c r="BA116" s="120"/>
      <c r="BB116" s="120"/>
      <c r="BC116" s="120"/>
      <c r="BD116" s="120"/>
      <c r="BE116" s="120"/>
      <c r="BF116" s="120"/>
      <c r="BG116" s="120"/>
      <c r="BH116" s="120"/>
      <c r="BI116" s="120"/>
      <c r="BJ116" s="120"/>
      <c r="BK116" s="120"/>
      <c r="BL116" s="120"/>
      <c r="BM116" s="120"/>
      <c r="BN116" s="120"/>
      <c r="BO116" s="120"/>
      <c r="BP116" s="120"/>
      <c r="BQ116" s="120"/>
      <c r="BR116" s="120"/>
      <c r="BS116" s="120"/>
      <c r="BT116" s="120"/>
      <c r="BU116" s="120"/>
      <c r="BV116" s="120"/>
      <c r="BW116" s="120"/>
      <c r="BX116" s="120"/>
      <c r="BY116" s="120"/>
      <c r="BZ116" s="120"/>
      <c r="CA116" s="120"/>
      <c r="CB116" s="120"/>
      <c r="CC116" s="120"/>
      <c r="CD116" s="120"/>
      <c r="CE116" s="120"/>
      <c r="CF116" s="120"/>
      <c r="CG116" s="120"/>
      <c r="CH116" s="120"/>
      <c r="CI116" s="120"/>
      <c r="CJ116" s="120"/>
      <c r="CK116" s="120"/>
      <c r="CL116" s="120"/>
      <c r="CM116" s="120"/>
      <c r="CN116" s="120"/>
      <c r="CO116" s="120"/>
      <c r="CP116" s="120"/>
      <c r="CQ116" s="120"/>
      <c r="CR116" s="120"/>
      <c r="CS116" s="120"/>
      <c r="CT116" s="120"/>
    </row>
    <row r="117" spans="1:98">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c r="AU117" s="120"/>
      <c r="AV117" s="120"/>
      <c r="AW117" s="120"/>
      <c r="AX117" s="120"/>
      <c r="AY117" s="120"/>
      <c r="AZ117" s="120"/>
      <c r="BA117" s="120"/>
      <c r="BB117" s="120"/>
      <c r="BC117" s="120"/>
      <c r="BD117" s="120"/>
      <c r="BE117" s="120"/>
      <c r="BF117" s="120"/>
      <c r="BG117" s="120"/>
      <c r="BH117" s="120"/>
      <c r="BI117" s="120"/>
      <c r="BJ117" s="120"/>
      <c r="BK117" s="120"/>
      <c r="BL117" s="120"/>
      <c r="BM117" s="120"/>
      <c r="BN117" s="120"/>
      <c r="BO117" s="120"/>
      <c r="BP117" s="120"/>
      <c r="BQ117" s="120"/>
      <c r="BR117" s="120"/>
      <c r="BS117" s="120"/>
      <c r="BT117" s="120"/>
      <c r="BU117" s="120"/>
      <c r="BV117" s="120"/>
      <c r="BW117" s="120"/>
      <c r="BX117" s="120"/>
      <c r="BY117" s="120"/>
      <c r="BZ117" s="120"/>
      <c r="CA117" s="120"/>
      <c r="CB117" s="120"/>
      <c r="CC117" s="120"/>
      <c r="CD117" s="120"/>
      <c r="CE117" s="120"/>
      <c r="CF117" s="120"/>
      <c r="CG117" s="120"/>
      <c r="CH117" s="120"/>
      <c r="CI117" s="120"/>
      <c r="CJ117" s="120"/>
      <c r="CK117" s="120"/>
      <c r="CL117" s="120"/>
      <c r="CM117" s="120"/>
      <c r="CN117" s="120"/>
      <c r="CO117" s="120"/>
      <c r="CP117" s="120"/>
      <c r="CQ117" s="120"/>
      <c r="CR117" s="120"/>
      <c r="CS117" s="120"/>
      <c r="CT117" s="120"/>
    </row>
    <row r="118" spans="1:98">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c r="AU118" s="120"/>
      <c r="AV118" s="120"/>
      <c r="AW118" s="120"/>
      <c r="AX118" s="120"/>
      <c r="AY118" s="120"/>
      <c r="AZ118" s="120"/>
      <c r="BA118" s="120"/>
      <c r="BB118" s="120"/>
      <c r="BC118" s="120"/>
      <c r="BD118" s="120"/>
      <c r="BE118" s="120"/>
      <c r="BF118" s="120"/>
      <c r="BG118" s="120"/>
      <c r="BH118" s="120"/>
      <c r="BI118" s="120"/>
      <c r="BJ118" s="120"/>
      <c r="BK118" s="120"/>
      <c r="BL118" s="120"/>
      <c r="BM118" s="120"/>
      <c r="BN118" s="120"/>
      <c r="BO118" s="120"/>
      <c r="BP118" s="120"/>
      <c r="BQ118" s="120"/>
      <c r="BR118" s="120"/>
      <c r="BS118" s="120"/>
      <c r="BT118" s="120"/>
      <c r="BU118" s="120"/>
      <c r="BV118" s="120"/>
      <c r="BW118" s="120"/>
      <c r="BX118" s="120"/>
      <c r="BY118" s="120"/>
      <c r="BZ118" s="120"/>
      <c r="CA118" s="120"/>
      <c r="CB118" s="120"/>
      <c r="CC118" s="120"/>
      <c r="CD118" s="120"/>
      <c r="CE118" s="120"/>
      <c r="CF118" s="120"/>
      <c r="CG118" s="120"/>
      <c r="CH118" s="120"/>
      <c r="CI118" s="120"/>
      <c r="CJ118" s="120"/>
      <c r="CK118" s="120"/>
      <c r="CL118" s="120"/>
      <c r="CM118" s="120"/>
      <c r="CN118" s="120"/>
      <c r="CO118" s="120"/>
      <c r="CP118" s="120"/>
      <c r="CQ118" s="120"/>
      <c r="CR118" s="120"/>
      <c r="CS118" s="120"/>
      <c r="CT118" s="120"/>
    </row>
    <row r="119" spans="1:98">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c r="AU119" s="120"/>
      <c r="AV119" s="120"/>
      <c r="AW119" s="120"/>
      <c r="AX119" s="120"/>
      <c r="AY119" s="120"/>
      <c r="AZ119" s="120"/>
      <c r="BA119" s="120"/>
      <c r="BB119" s="120"/>
      <c r="BC119" s="120"/>
      <c r="BD119" s="120"/>
      <c r="BE119" s="120"/>
      <c r="BF119" s="120"/>
      <c r="BG119" s="120"/>
      <c r="BH119" s="120"/>
      <c r="BI119" s="120"/>
      <c r="BJ119" s="120"/>
      <c r="BK119" s="120"/>
      <c r="BL119" s="120"/>
      <c r="BM119" s="120"/>
      <c r="BN119" s="120"/>
      <c r="BO119" s="120"/>
      <c r="BP119" s="120"/>
      <c r="BQ119" s="120"/>
      <c r="BR119" s="120"/>
      <c r="BS119" s="120"/>
      <c r="BT119" s="120"/>
      <c r="BU119" s="120"/>
      <c r="BV119" s="120"/>
      <c r="BW119" s="120"/>
      <c r="BX119" s="120"/>
      <c r="BY119" s="120"/>
      <c r="BZ119" s="120"/>
      <c r="CA119" s="120"/>
      <c r="CB119" s="120"/>
      <c r="CC119" s="120"/>
      <c r="CD119" s="120"/>
      <c r="CE119" s="120"/>
      <c r="CF119" s="120"/>
      <c r="CG119" s="120"/>
      <c r="CH119" s="120"/>
      <c r="CI119" s="120"/>
      <c r="CJ119" s="120"/>
      <c r="CK119" s="120"/>
      <c r="CL119" s="120"/>
      <c r="CM119" s="120"/>
      <c r="CN119" s="120"/>
      <c r="CO119" s="120"/>
      <c r="CP119" s="120"/>
      <c r="CQ119" s="120"/>
      <c r="CR119" s="120"/>
      <c r="CS119" s="120"/>
      <c r="CT119" s="120"/>
    </row>
    <row r="120" spans="1:98">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c r="AU120" s="120"/>
      <c r="AV120" s="120"/>
      <c r="AW120" s="120"/>
      <c r="AX120" s="120"/>
      <c r="AY120" s="120"/>
      <c r="AZ120" s="120"/>
      <c r="BA120" s="120"/>
      <c r="BB120" s="120"/>
      <c r="BC120" s="120"/>
      <c r="BD120" s="120"/>
      <c r="BE120" s="120"/>
      <c r="BF120" s="120"/>
      <c r="BG120" s="120"/>
      <c r="BH120" s="120"/>
      <c r="BI120" s="120"/>
      <c r="BJ120" s="120"/>
      <c r="BK120" s="120"/>
      <c r="BL120" s="120"/>
      <c r="BM120" s="120"/>
      <c r="BN120" s="120"/>
      <c r="BO120" s="120"/>
      <c r="BP120" s="120"/>
      <c r="BQ120" s="120"/>
      <c r="BR120" s="120"/>
      <c r="BS120" s="120"/>
      <c r="BT120" s="120"/>
      <c r="BU120" s="120"/>
      <c r="BV120" s="120"/>
      <c r="BW120" s="120"/>
      <c r="BX120" s="120"/>
      <c r="BY120" s="120"/>
      <c r="BZ120" s="120"/>
      <c r="CA120" s="120"/>
      <c r="CB120" s="120"/>
      <c r="CC120" s="120"/>
      <c r="CD120" s="120"/>
      <c r="CE120" s="120"/>
      <c r="CF120" s="120"/>
      <c r="CG120" s="120"/>
      <c r="CH120" s="120"/>
      <c r="CI120" s="120"/>
      <c r="CJ120" s="120"/>
      <c r="CK120" s="120"/>
      <c r="CL120" s="120"/>
      <c r="CM120" s="120"/>
      <c r="CN120" s="120"/>
      <c r="CO120" s="120"/>
      <c r="CP120" s="120"/>
      <c r="CQ120" s="120"/>
      <c r="CR120" s="120"/>
      <c r="CS120" s="120"/>
      <c r="CT120" s="120"/>
    </row>
    <row r="121" spans="1:98">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c r="AU121" s="120"/>
      <c r="AV121" s="120"/>
      <c r="AW121" s="120"/>
      <c r="AX121" s="120"/>
      <c r="AY121" s="120"/>
      <c r="AZ121" s="120"/>
      <c r="BA121" s="120"/>
      <c r="BB121" s="120"/>
      <c r="BC121" s="120"/>
      <c r="BD121" s="120"/>
      <c r="BE121" s="120"/>
      <c r="BF121" s="120"/>
      <c r="BG121" s="120"/>
      <c r="BH121" s="120"/>
      <c r="BI121" s="120"/>
      <c r="BJ121" s="120"/>
      <c r="BK121" s="120"/>
      <c r="BL121" s="120"/>
      <c r="BM121" s="120"/>
      <c r="BN121" s="120"/>
      <c r="BO121" s="120"/>
      <c r="BP121" s="120"/>
      <c r="BQ121" s="120"/>
      <c r="BR121" s="120"/>
      <c r="BS121" s="120"/>
      <c r="BT121" s="120"/>
      <c r="BU121" s="120"/>
      <c r="BV121" s="120"/>
      <c r="BW121" s="120"/>
      <c r="BX121" s="120"/>
      <c r="BY121" s="120"/>
      <c r="BZ121" s="120"/>
      <c r="CA121" s="120"/>
      <c r="CB121" s="120"/>
      <c r="CC121" s="120"/>
      <c r="CD121" s="120"/>
      <c r="CE121" s="120"/>
      <c r="CF121" s="120"/>
      <c r="CG121" s="120"/>
      <c r="CH121" s="120"/>
      <c r="CI121" s="120"/>
      <c r="CJ121" s="120"/>
      <c r="CK121" s="120"/>
      <c r="CL121" s="120"/>
      <c r="CM121" s="120"/>
      <c r="CN121" s="120"/>
      <c r="CO121" s="120"/>
      <c r="CP121" s="120"/>
      <c r="CQ121" s="120"/>
      <c r="CR121" s="120"/>
      <c r="CS121" s="120"/>
      <c r="CT121" s="120"/>
    </row>
    <row r="122" spans="1:98">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c r="AU122" s="120"/>
      <c r="AV122" s="120"/>
      <c r="AW122" s="120"/>
      <c r="AX122" s="120"/>
      <c r="AY122" s="120"/>
      <c r="AZ122" s="120"/>
      <c r="BA122" s="120"/>
      <c r="BB122" s="120"/>
      <c r="BC122" s="120"/>
      <c r="BD122" s="120"/>
      <c r="BE122" s="120"/>
      <c r="BF122" s="120"/>
      <c r="BG122" s="120"/>
      <c r="BH122" s="120"/>
      <c r="BI122" s="120"/>
      <c r="BJ122" s="120"/>
      <c r="BK122" s="120"/>
      <c r="BL122" s="120"/>
      <c r="BM122" s="120"/>
      <c r="BN122" s="120"/>
      <c r="BO122" s="120"/>
      <c r="BP122" s="120"/>
      <c r="BQ122" s="120"/>
      <c r="BR122" s="120"/>
      <c r="BS122" s="120"/>
      <c r="BT122" s="120"/>
      <c r="BU122" s="120"/>
      <c r="BV122" s="120"/>
      <c r="BW122" s="120"/>
      <c r="BX122" s="120"/>
      <c r="BY122" s="120"/>
      <c r="BZ122" s="120"/>
      <c r="CA122" s="120"/>
      <c r="CB122" s="120"/>
      <c r="CC122" s="120"/>
      <c r="CD122" s="120"/>
      <c r="CE122" s="120"/>
      <c r="CF122" s="120"/>
      <c r="CG122" s="120"/>
      <c r="CH122" s="120"/>
      <c r="CI122" s="120"/>
      <c r="CJ122" s="120"/>
      <c r="CK122" s="120"/>
      <c r="CL122" s="120"/>
      <c r="CM122" s="120"/>
      <c r="CN122" s="120"/>
      <c r="CO122" s="120"/>
      <c r="CP122" s="120"/>
      <c r="CQ122" s="120"/>
      <c r="CR122" s="120"/>
      <c r="CS122" s="120"/>
      <c r="CT122" s="120"/>
    </row>
    <row r="123" spans="1:98">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c r="AU123" s="120"/>
      <c r="AV123" s="120"/>
      <c r="AW123" s="120"/>
      <c r="AX123" s="120"/>
      <c r="AY123" s="120"/>
      <c r="AZ123" s="120"/>
      <c r="BA123" s="120"/>
      <c r="BB123" s="120"/>
      <c r="BC123" s="120"/>
      <c r="BD123" s="120"/>
      <c r="BE123" s="120"/>
      <c r="BF123" s="120"/>
      <c r="BG123" s="120"/>
      <c r="BH123" s="120"/>
      <c r="BI123" s="120"/>
      <c r="BJ123" s="120"/>
      <c r="BK123" s="120"/>
      <c r="BL123" s="120"/>
      <c r="BM123" s="120"/>
      <c r="BN123" s="120"/>
      <c r="BO123" s="120"/>
      <c r="BP123" s="120"/>
      <c r="BQ123" s="120"/>
      <c r="BR123" s="120"/>
      <c r="BS123" s="120"/>
      <c r="BT123" s="120"/>
      <c r="BU123" s="120"/>
      <c r="BV123" s="120"/>
      <c r="BW123" s="120"/>
      <c r="BX123" s="120"/>
      <c r="BY123" s="120"/>
      <c r="BZ123" s="120"/>
      <c r="CA123" s="120"/>
      <c r="CB123" s="120"/>
      <c r="CC123" s="120"/>
      <c r="CD123" s="120"/>
      <c r="CE123" s="120"/>
      <c r="CF123" s="120"/>
      <c r="CG123" s="120"/>
      <c r="CH123" s="120"/>
      <c r="CI123" s="120"/>
      <c r="CJ123" s="120"/>
      <c r="CK123" s="120"/>
      <c r="CL123" s="120"/>
      <c r="CM123" s="120"/>
      <c r="CN123" s="120"/>
      <c r="CO123" s="120"/>
      <c r="CP123" s="120"/>
      <c r="CQ123" s="120"/>
      <c r="CR123" s="120"/>
      <c r="CS123" s="120"/>
      <c r="CT123" s="120"/>
    </row>
    <row r="124" spans="1:98">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c r="BC124" s="120"/>
      <c r="BD124" s="120"/>
      <c r="BE124" s="120"/>
      <c r="BF124" s="120"/>
      <c r="BG124" s="120"/>
      <c r="BH124" s="120"/>
      <c r="BI124" s="120"/>
      <c r="BJ124" s="120"/>
      <c r="BK124" s="120"/>
      <c r="BL124" s="120"/>
      <c r="BM124" s="120"/>
      <c r="BN124" s="120"/>
      <c r="BO124" s="120"/>
      <c r="BP124" s="120"/>
      <c r="BQ124" s="120"/>
      <c r="BR124" s="120"/>
      <c r="BS124" s="120"/>
      <c r="BT124" s="120"/>
      <c r="BU124" s="120"/>
      <c r="BV124" s="120"/>
      <c r="BW124" s="120"/>
      <c r="BX124" s="120"/>
      <c r="BY124" s="120"/>
      <c r="BZ124" s="120"/>
      <c r="CA124" s="120"/>
      <c r="CB124" s="120"/>
      <c r="CC124" s="120"/>
      <c r="CD124" s="120"/>
      <c r="CE124" s="120"/>
      <c r="CF124" s="120"/>
      <c r="CG124" s="120"/>
      <c r="CH124" s="120"/>
      <c r="CI124" s="120"/>
      <c r="CJ124" s="120"/>
      <c r="CK124" s="120"/>
      <c r="CL124" s="120"/>
      <c r="CM124" s="120"/>
      <c r="CN124" s="120"/>
      <c r="CO124" s="120"/>
      <c r="CP124" s="120"/>
      <c r="CQ124" s="120"/>
      <c r="CR124" s="120"/>
      <c r="CS124" s="120"/>
      <c r="CT124" s="120"/>
    </row>
    <row r="125" spans="1:98">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c r="AU125" s="120"/>
      <c r="AV125" s="120"/>
      <c r="AW125" s="120"/>
      <c r="AX125" s="120"/>
      <c r="AY125" s="120"/>
      <c r="AZ125" s="120"/>
      <c r="BA125" s="120"/>
      <c r="BB125" s="120"/>
      <c r="BC125" s="120"/>
      <c r="BD125" s="120"/>
      <c r="BE125" s="120"/>
      <c r="BF125" s="120"/>
      <c r="BG125" s="120"/>
      <c r="BH125" s="120"/>
      <c r="BI125" s="120"/>
      <c r="BJ125" s="120"/>
      <c r="BK125" s="120"/>
      <c r="BL125" s="120"/>
      <c r="BM125" s="120"/>
      <c r="BN125" s="120"/>
      <c r="BO125" s="120"/>
      <c r="BP125" s="120"/>
      <c r="BQ125" s="120"/>
      <c r="BR125" s="120"/>
      <c r="BS125" s="120"/>
      <c r="BT125" s="120"/>
      <c r="BU125" s="120"/>
      <c r="BV125" s="120"/>
      <c r="BW125" s="120"/>
      <c r="BX125" s="120"/>
      <c r="BY125" s="120"/>
      <c r="BZ125" s="120"/>
      <c r="CA125" s="120"/>
      <c r="CB125" s="120"/>
      <c r="CC125" s="120"/>
      <c r="CD125" s="120"/>
      <c r="CE125" s="120"/>
      <c r="CF125" s="120"/>
      <c r="CG125" s="120"/>
      <c r="CH125" s="120"/>
      <c r="CI125" s="120"/>
      <c r="CJ125" s="120"/>
      <c r="CK125" s="120"/>
      <c r="CL125" s="120"/>
      <c r="CM125" s="120"/>
      <c r="CN125" s="120"/>
      <c r="CO125" s="120"/>
      <c r="CP125" s="120"/>
      <c r="CQ125" s="120"/>
      <c r="CR125" s="120"/>
      <c r="CS125" s="120"/>
      <c r="CT125" s="120"/>
    </row>
    <row r="126" spans="1:98">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c r="AU126" s="120"/>
      <c r="AV126" s="120"/>
      <c r="AW126" s="120"/>
      <c r="AX126" s="120"/>
      <c r="AY126" s="120"/>
      <c r="AZ126" s="120"/>
      <c r="BA126" s="120"/>
      <c r="BB126" s="120"/>
      <c r="BC126" s="120"/>
      <c r="BD126" s="120"/>
      <c r="BE126" s="120"/>
      <c r="BF126" s="120"/>
      <c r="BG126" s="120"/>
      <c r="BH126" s="120"/>
      <c r="BI126" s="120"/>
      <c r="BJ126" s="120"/>
      <c r="BK126" s="120"/>
      <c r="BL126" s="120"/>
      <c r="BM126" s="120"/>
      <c r="BN126" s="120"/>
      <c r="BO126" s="120"/>
      <c r="BP126" s="120"/>
      <c r="BQ126" s="120"/>
      <c r="BR126" s="120"/>
      <c r="BS126" s="120"/>
      <c r="BT126" s="120"/>
      <c r="BU126" s="120"/>
      <c r="BV126" s="120"/>
      <c r="BW126" s="120"/>
      <c r="BX126" s="120"/>
      <c r="BY126" s="120"/>
      <c r="BZ126" s="120"/>
      <c r="CA126" s="120"/>
      <c r="CB126" s="120"/>
      <c r="CC126" s="120"/>
      <c r="CD126" s="120"/>
      <c r="CE126" s="120"/>
      <c r="CF126" s="120"/>
      <c r="CG126" s="120"/>
      <c r="CH126" s="120"/>
      <c r="CI126" s="120"/>
      <c r="CJ126" s="120"/>
      <c r="CK126" s="120"/>
      <c r="CL126" s="120"/>
      <c r="CM126" s="120"/>
      <c r="CN126" s="120"/>
      <c r="CO126" s="120"/>
      <c r="CP126" s="120"/>
      <c r="CQ126" s="120"/>
      <c r="CR126" s="120"/>
      <c r="CS126" s="120"/>
      <c r="CT126" s="120"/>
    </row>
    <row r="127" spans="1:98">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c r="AU127" s="120"/>
      <c r="AV127" s="120"/>
      <c r="AW127" s="120"/>
      <c r="AX127" s="120"/>
      <c r="AY127" s="120"/>
      <c r="AZ127" s="120"/>
      <c r="BA127" s="120"/>
      <c r="BB127" s="120"/>
      <c r="BC127" s="120"/>
      <c r="BD127" s="120"/>
      <c r="BE127" s="120"/>
      <c r="BF127" s="120"/>
      <c r="BG127" s="120"/>
      <c r="BH127" s="120"/>
      <c r="BI127" s="120"/>
      <c r="BJ127" s="120"/>
      <c r="BK127" s="120"/>
      <c r="BL127" s="120"/>
      <c r="BM127" s="120"/>
      <c r="BN127" s="120"/>
      <c r="BO127" s="120"/>
      <c r="BP127" s="120"/>
      <c r="BQ127" s="120"/>
      <c r="BR127" s="120"/>
      <c r="BS127" s="120"/>
      <c r="BT127" s="120"/>
      <c r="BU127" s="120"/>
      <c r="BV127" s="120"/>
      <c r="BW127" s="120"/>
      <c r="BX127" s="120"/>
      <c r="BY127" s="120"/>
      <c r="BZ127" s="120"/>
      <c r="CA127" s="120"/>
      <c r="CB127" s="120"/>
      <c r="CC127" s="120"/>
      <c r="CD127" s="120"/>
      <c r="CE127" s="120"/>
      <c r="CF127" s="120"/>
      <c r="CG127" s="120"/>
      <c r="CH127" s="120"/>
      <c r="CI127" s="120"/>
      <c r="CJ127" s="120"/>
      <c r="CK127" s="120"/>
      <c r="CL127" s="120"/>
      <c r="CM127" s="120"/>
      <c r="CN127" s="120"/>
      <c r="CO127" s="120"/>
      <c r="CP127" s="120"/>
      <c r="CQ127" s="120"/>
      <c r="CR127" s="120"/>
      <c r="CS127" s="120"/>
      <c r="CT127" s="120"/>
    </row>
    <row r="128" spans="1:98">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c r="AX128" s="120"/>
      <c r="AY128" s="120"/>
      <c r="AZ128" s="120"/>
      <c r="BA128" s="120"/>
      <c r="BB128" s="120"/>
      <c r="BC128" s="120"/>
      <c r="BD128" s="120"/>
      <c r="BE128" s="120"/>
      <c r="BF128" s="120"/>
      <c r="BG128" s="120"/>
      <c r="BH128" s="120"/>
      <c r="BI128" s="120"/>
      <c r="BJ128" s="120"/>
      <c r="BK128" s="120"/>
      <c r="BL128" s="120"/>
      <c r="BM128" s="120"/>
      <c r="BN128" s="120"/>
      <c r="BO128" s="120"/>
      <c r="BP128" s="120"/>
      <c r="BQ128" s="120"/>
      <c r="BR128" s="120"/>
      <c r="BS128" s="120"/>
      <c r="BT128" s="120"/>
      <c r="BU128" s="120"/>
      <c r="BV128" s="120"/>
      <c r="BW128" s="120"/>
      <c r="BX128" s="120"/>
      <c r="BY128" s="120"/>
      <c r="BZ128" s="120"/>
      <c r="CA128" s="120"/>
      <c r="CB128" s="120"/>
      <c r="CC128" s="120"/>
      <c r="CD128" s="120"/>
      <c r="CE128" s="120"/>
      <c r="CF128" s="120"/>
      <c r="CG128" s="120"/>
      <c r="CH128" s="120"/>
      <c r="CI128" s="120"/>
      <c r="CJ128" s="120"/>
      <c r="CK128" s="120"/>
      <c r="CL128" s="120"/>
      <c r="CM128" s="120"/>
      <c r="CN128" s="120"/>
      <c r="CO128" s="120"/>
      <c r="CP128" s="120"/>
      <c r="CQ128" s="120"/>
      <c r="CR128" s="120"/>
      <c r="CS128" s="120"/>
      <c r="CT128" s="120"/>
    </row>
    <row r="129" spans="1:98">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c r="AX129" s="120"/>
      <c r="AY129" s="120"/>
      <c r="AZ129" s="120"/>
      <c r="BA129" s="120"/>
      <c r="BB129" s="120"/>
      <c r="BC129" s="120"/>
      <c r="BD129" s="120"/>
      <c r="BE129" s="120"/>
      <c r="BF129" s="120"/>
      <c r="BG129" s="120"/>
      <c r="BH129" s="120"/>
      <c r="BI129" s="120"/>
      <c r="BJ129" s="120"/>
      <c r="BK129" s="120"/>
      <c r="BL129" s="120"/>
      <c r="BM129" s="120"/>
      <c r="BN129" s="120"/>
      <c r="BO129" s="120"/>
      <c r="BP129" s="120"/>
      <c r="BQ129" s="120"/>
      <c r="BR129" s="120"/>
      <c r="BS129" s="120"/>
      <c r="BT129" s="120"/>
      <c r="BU129" s="120"/>
      <c r="BV129" s="120"/>
      <c r="BW129" s="120"/>
      <c r="BX129" s="120"/>
      <c r="BY129" s="120"/>
      <c r="BZ129" s="120"/>
      <c r="CA129" s="120"/>
      <c r="CB129" s="120"/>
      <c r="CC129" s="120"/>
      <c r="CD129" s="120"/>
      <c r="CE129" s="120"/>
      <c r="CF129" s="120"/>
      <c r="CG129" s="120"/>
      <c r="CH129" s="120"/>
      <c r="CI129" s="120"/>
      <c r="CJ129" s="120"/>
      <c r="CK129" s="120"/>
      <c r="CL129" s="120"/>
      <c r="CM129" s="120"/>
      <c r="CN129" s="120"/>
      <c r="CO129" s="120"/>
      <c r="CP129" s="120"/>
      <c r="CQ129" s="120"/>
      <c r="CR129" s="120"/>
      <c r="CS129" s="120"/>
      <c r="CT129" s="120"/>
    </row>
    <row r="130" spans="1:98">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c r="BI130" s="120"/>
      <c r="BJ130" s="120"/>
      <c r="BK130" s="120"/>
      <c r="BL130" s="120"/>
      <c r="BM130" s="120"/>
      <c r="BN130" s="120"/>
      <c r="BO130" s="120"/>
      <c r="BP130" s="120"/>
      <c r="BQ130" s="120"/>
      <c r="BR130" s="120"/>
      <c r="BS130" s="120"/>
      <c r="BT130" s="120"/>
      <c r="BU130" s="120"/>
      <c r="BV130" s="120"/>
      <c r="BW130" s="120"/>
      <c r="BX130" s="120"/>
      <c r="BY130" s="120"/>
      <c r="BZ130" s="120"/>
      <c r="CA130" s="120"/>
      <c r="CB130" s="120"/>
      <c r="CC130" s="120"/>
      <c r="CD130" s="120"/>
      <c r="CE130" s="120"/>
      <c r="CF130" s="120"/>
      <c r="CG130" s="120"/>
      <c r="CH130" s="120"/>
      <c r="CI130" s="120"/>
      <c r="CJ130" s="120"/>
      <c r="CK130" s="120"/>
      <c r="CL130" s="120"/>
      <c r="CM130" s="120"/>
      <c r="CN130" s="120"/>
      <c r="CO130" s="120"/>
      <c r="CP130" s="120"/>
      <c r="CQ130" s="120"/>
      <c r="CR130" s="120"/>
      <c r="CS130" s="120"/>
      <c r="CT130" s="120"/>
    </row>
    <row r="131" spans="1:98">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0"/>
      <c r="BH131" s="120"/>
      <c r="BI131" s="120"/>
      <c r="BJ131" s="120"/>
      <c r="BK131" s="120"/>
      <c r="BL131" s="120"/>
      <c r="BM131" s="120"/>
      <c r="BN131" s="120"/>
      <c r="BO131" s="120"/>
      <c r="BP131" s="120"/>
      <c r="BQ131" s="120"/>
      <c r="BR131" s="120"/>
      <c r="BS131" s="120"/>
      <c r="BT131" s="120"/>
      <c r="BU131" s="120"/>
      <c r="BV131" s="120"/>
      <c r="BW131" s="120"/>
      <c r="BX131" s="120"/>
      <c r="BY131" s="120"/>
      <c r="BZ131" s="120"/>
      <c r="CA131" s="120"/>
      <c r="CB131" s="120"/>
      <c r="CC131" s="120"/>
      <c r="CD131" s="120"/>
      <c r="CE131" s="120"/>
      <c r="CF131" s="120"/>
      <c r="CG131" s="120"/>
      <c r="CH131" s="120"/>
      <c r="CI131" s="120"/>
      <c r="CJ131" s="120"/>
      <c r="CK131" s="120"/>
      <c r="CL131" s="120"/>
      <c r="CM131" s="120"/>
      <c r="CN131" s="120"/>
      <c r="CO131" s="120"/>
      <c r="CP131" s="120"/>
      <c r="CQ131" s="120"/>
      <c r="CR131" s="120"/>
      <c r="CS131" s="120"/>
      <c r="CT131" s="120"/>
    </row>
    <row r="132" spans="1:98">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c r="AX132" s="120"/>
      <c r="AY132" s="120"/>
      <c r="AZ132" s="120"/>
      <c r="BA132" s="120"/>
      <c r="BB132" s="120"/>
      <c r="BC132" s="120"/>
      <c r="BD132" s="120"/>
      <c r="BE132" s="120"/>
      <c r="BF132" s="120"/>
      <c r="BG132" s="120"/>
      <c r="BH132" s="120"/>
      <c r="BI132" s="120"/>
      <c r="BJ132" s="120"/>
      <c r="BK132" s="120"/>
      <c r="BL132" s="120"/>
      <c r="BM132" s="120"/>
      <c r="BN132" s="120"/>
      <c r="BO132" s="120"/>
      <c r="BP132" s="120"/>
      <c r="BQ132" s="120"/>
      <c r="BR132" s="120"/>
      <c r="BS132" s="120"/>
      <c r="BT132" s="120"/>
      <c r="BU132" s="120"/>
      <c r="BV132" s="120"/>
      <c r="BW132" s="120"/>
      <c r="BX132" s="120"/>
      <c r="BY132" s="120"/>
      <c r="BZ132" s="120"/>
      <c r="CA132" s="120"/>
      <c r="CB132" s="120"/>
      <c r="CC132" s="120"/>
      <c r="CD132" s="120"/>
      <c r="CE132" s="120"/>
      <c r="CF132" s="120"/>
      <c r="CG132" s="120"/>
      <c r="CH132" s="120"/>
      <c r="CI132" s="120"/>
      <c r="CJ132" s="120"/>
      <c r="CK132" s="120"/>
      <c r="CL132" s="120"/>
      <c r="CM132" s="120"/>
      <c r="CN132" s="120"/>
      <c r="CO132" s="120"/>
      <c r="CP132" s="120"/>
      <c r="CQ132" s="120"/>
      <c r="CR132" s="120"/>
      <c r="CS132" s="120"/>
      <c r="CT132" s="120"/>
    </row>
    <row r="133" spans="1:98">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c r="AU133" s="120"/>
      <c r="AV133" s="120"/>
      <c r="AW133" s="120"/>
      <c r="AX133" s="120"/>
      <c r="AY133" s="120"/>
      <c r="AZ133" s="120"/>
      <c r="BA133" s="120"/>
      <c r="BB133" s="120"/>
      <c r="BC133" s="120"/>
      <c r="BD133" s="120"/>
      <c r="BE133" s="120"/>
      <c r="BF133" s="120"/>
      <c r="BG133" s="120"/>
      <c r="BH133" s="120"/>
      <c r="BI133" s="120"/>
      <c r="BJ133" s="120"/>
      <c r="BK133" s="120"/>
      <c r="BL133" s="120"/>
      <c r="BM133" s="120"/>
      <c r="BN133" s="120"/>
      <c r="BO133" s="120"/>
      <c r="BP133" s="120"/>
      <c r="BQ133" s="120"/>
      <c r="BR133" s="120"/>
      <c r="BS133" s="120"/>
      <c r="BT133" s="120"/>
      <c r="BU133" s="120"/>
      <c r="BV133" s="120"/>
      <c r="BW133" s="120"/>
      <c r="BX133" s="120"/>
      <c r="BY133" s="120"/>
      <c r="BZ133" s="120"/>
      <c r="CA133" s="120"/>
      <c r="CB133" s="120"/>
      <c r="CC133" s="120"/>
      <c r="CD133" s="120"/>
      <c r="CE133" s="120"/>
      <c r="CF133" s="120"/>
      <c r="CG133" s="120"/>
      <c r="CH133" s="120"/>
      <c r="CI133" s="120"/>
      <c r="CJ133" s="120"/>
      <c r="CK133" s="120"/>
      <c r="CL133" s="120"/>
      <c r="CM133" s="120"/>
      <c r="CN133" s="120"/>
      <c r="CO133" s="120"/>
      <c r="CP133" s="120"/>
      <c r="CQ133" s="120"/>
      <c r="CR133" s="120"/>
      <c r="CS133" s="120"/>
      <c r="CT133" s="120"/>
    </row>
    <row r="134" spans="1:98">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c r="BC134" s="120"/>
      <c r="BD134" s="120"/>
      <c r="BE134" s="120"/>
      <c r="BF134" s="120"/>
      <c r="BG134" s="120"/>
      <c r="BH134" s="120"/>
      <c r="BI134" s="120"/>
      <c r="BJ134" s="120"/>
      <c r="BK134" s="120"/>
      <c r="BL134" s="120"/>
      <c r="BM134" s="120"/>
      <c r="BN134" s="120"/>
      <c r="BO134" s="120"/>
      <c r="BP134" s="120"/>
      <c r="BQ134" s="120"/>
      <c r="BR134" s="120"/>
      <c r="BS134" s="120"/>
      <c r="BT134" s="120"/>
      <c r="BU134" s="120"/>
      <c r="BV134" s="120"/>
      <c r="BW134" s="120"/>
      <c r="BX134" s="120"/>
      <c r="BY134" s="120"/>
      <c r="BZ134" s="120"/>
      <c r="CA134" s="120"/>
      <c r="CB134" s="120"/>
      <c r="CC134" s="120"/>
      <c r="CD134" s="120"/>
      <c r="CE134" s="120"/>
      <c r="CF134" s="120"/>
      <c r="CG134" s="120"/>
      <c r="CH134" s="120"/>
      <c r="CI134" s="120"/>
      <c r="CJ134" s="120"/>
      <c r="CK134" s="120"/>
      <c r="CL134" s="120"/>
      <c r="CM134" s="120"/>
      <c r="CN134" s="120"/>
      <c r="CO134" s="120"/>
      <c r="CP134" s="120"/>
      <c r="CQ134" s="120"/>
      <c r="CR134" s="120"/>
      <c r="CS134" s="120"/>
      <c r="CT134" s="120"/>
    </row>
    <row r="135" spans="1:98">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120"/>
      <c r="BC135" s="120"/>
      <c r="BD135" s="120"/>
      <c r="BE135" s="120"/>
      <c r="BF135" s="120"/>
      <c r="BG135" s="120"/>
      <c r="BH135" s="120"/>
      <c r="BI135" s="120"/>
      <c r="BJ135" s="120"/>
      <c r="BK135" s="120"/>
      <c r="BL135" s="120"/>
      <c r="BM135" s="120"/>
      <c r="BN135" s="120"/>
      <c r="BO135" s="120"/>
      <c r="BP135" s="120"/>
      <c r="BQ135" s="120"/>
      <c r="BR135" s="120"/>
      <c r="BS135" s="120"/>
      <c r="BT135" s="120"/>
      <c r="BU135" s="120"/>
      <c r="BV135" s="120"/>
      <c r="BW135" s="120"/>
      <c r="BX135" s="120"/>
      <c r="BY135" s="120"/>
      <c r="BZ135" s="120"/>
      <c r="CA135" s="120"/>
      <c r="CB135" s="120"/>
      <c r="CC135" s="120"/>
      <c r="CD135" s="120"/>
      <c r="CE135" s="120"/>
      <c r="CF135" s="120"/>
      <c r="CG135" s="120"/>
      <c r="CH135" s="120"/>
      <c r="CI135" s="120"/>
      <c r="CJ135" s="120"/>
      <c r="CK135" s="120"/>
      <c r="CL135" s="120"/>
      <c r="CM135" s="120"/>
      <c r="CN135" s="120"/>
      <c r="CO135" s="120"/>
      <c r="CP135" s="120"/>
      <c r="CQ135" s="120"/>
      <c r="CR135" s="120"/>
      <c r="CS135" s="120"/>
      <c r="CT135" s="120"/>
    </row>
    <row r="136" spans="1:98">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20"/>
      <c r="BI136" s="120"/>
      <c r="BJ136" s="120"/>
      <c r="BK136" s="120"/>
      <c r="BL136" s="120"/>
      <c r="BM136" s="120"/>
      <c r="BN136" s="120"/>
      <c r="BO136" s="120"/>
      <c r="BP136" s="120"/>
      <c r="BQ136" s="120"/>
      <c r="BR136" s="120"/>
      <c r="BS136" s="120"/>
      <c r="BT136" s="120"/>
      <c r="BU136" s="120"/>
      <c r="BV136" s="120"/>
      <c r="BW136" s="120"/>
      <c r="BX136" s="120"/>
      <c r="BY136" s="120"/>
      <c r="BZ136" s="120"/>
      <c r="CA136" s="120"/>
      <c r="CB136" s="120"/>
      <c r="CC136" s="120"/>
      <c r="CD136" s="120"/>
      <c r="CE136" s="120"/>
      <c r="CF136" s="120"/>
      <c r="CG136" s="120"/>
      <c r="CH136" s="120"/>
      <c r="CI136" s="120"/>
      <c r="CJ136" s="120"/>
      <c r="CK136" s="120"/>
      <c r="CL136" s="120"/>
      <c r="CM136" s="120"/>
      <c r="CN136" s="120"/>
      <c r="CO136" s="120"/>
      <c r="CP136" s="120"/>
      <c r="CQ136" s="120"/>
      <c r="CR136" s="120"/>
      <c r="CS136" s="120"/>
      <c r="CT136" s="120"/>
    </row>
    <row r="137" spans="1:98">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20"/>
      <c r="BI137" s="120"/>
      <c r="BJ137" s="120"/>
      <c r="BK137" s="120"/>
      <c r="BL137" s="120"/>
      <c r="BM137" s="120"/>
      <c r="BN137" s="120"/>
      <c r="BO137" s="120"/>
      <c r="BP137" s="120"/>
      <c r="BQ137" s="120"/>
      <c r="BR137" s="120"/>
      <c r="BS137" s="120"/>
      <c r="BT137" s="120"/>
      <c r="BU137" s="120"/>
      <c r="BV137" s="120"/>
      <c r="BW137" s="120"/>
      <c r="BX137" s="120"/>
      <c r="BY137" s="120"/>
      <c r="BZ137" s="120"/>
      <c r="CA137" s="120"/>
      <c r="CB137" s="120"/>
      <c r="CC137" s="120"/>
      <c r="CD137" s="120"/>
      <c r="CE137" s="120"/>
      <c r="CF137" s="120"/>
      <c r="CG137" s="120"/>
      <c r="CH137" s="120"/>
      <c r="CI137" s="120"/>
      <c r="CJ137" s="120"/>
      <c r="CK137" s="120"/>
      <c r="CL137" s="120"/>
      <c r="CM137" s="120"/>
      <c r="CN137" s="120"/>
      <c r="CO137" s="120"/>
      <c r="CP137" s="120"/>
      <c r="CQ137" s="120"/>
      <c r="CR137" s="120"/>
      <c r="CS137" s="120"/>
      <c r="CT137" s="120"/>
    </row>
    <row r="138" spans="1:98">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20"/>
      <c r="BI138" s="120"/>
      <c r="BJ138" s="120"/>
      <c r="BK138" s="120"/>
      <c r="BL138" s="120"/>
      <c r="BM138" s="120"/>
      <c r="BN138" s="120"/>
      <c r="BO138" s="120"/>
      <c r="BP138" s="120"/>
      <c r="BQ138" s="120"/>
      <c r="BR138" s="120"/>
      <c r="BS138" s="120"/>
      <c r="BT138" s="120"/>
      <c r="BU138" s="120"/>
      <c r="BV138" s="120"/>
      <c r="BW138" s="120"/>
      <c r="BX138" s="120"/>
      <c r="BY138" s="120"/>
      <c r="BZ138" s="120"/>
      <c r="CA138" s="120"/>
      <c r="CB138" s="120"/>
      <c r="CC138" s="120"/>
      <c r="CD138" s="120"/>
      <c r="CE138" s="120"/>
      <c r="CF138" s="120"/>
      <c r="CG138" s="120"/>
      <c r="CH138" s="120"/>
      <c r="CI138" s="120"/>
      <c r="CJ138" s="120"/>
      <c r="CK138" s="120"/>
      <c r="CL138" s="120"/>
      <c r="CM138" s="120"/>
      <c r="CN138" s="120"/>
      <c r="CO138" s="120"/>
      <c r="CP138" s="120"/>
      <c r="CQ138" s="120"/>
      <c r="CR138" s="120"/>
      <c r="CS138" s="120"/>
      <c r="CT138" s="120"/>
    </row>
    <row r="139" spans="1:98">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c r="AX139" s="120"/>
      <c r="AY139" s="120"/>
      <c r="AZ139" s="120"/>
      <c r="BA139" s="120"/>
      <c r="BB139" s="120"/>
      <c r="BC139" s="120"/>
      <c r="BD139" s="120"/>
      <c r="BE139" s="120"/>
      <c r="BF139" s="120"/>
      <c r="BG139" s="120"/>
      <c r="BH139" s="120"/>
      <c r="BI139" s="120"/>
      <c r="BJ139" s="120"/>
      <c r="BK139" s="120"/>
      <c r="BL139" s="120"/>
      <c r="BM139" s="120"/>
      <c r="BN139" s="120"/>
      <c r="BO139" s="120"/>
      <c r="BP139" s="120"/>
      <c r="BQ139" s="120"/>
      <c r="BR139" s="120"/>
      <c r="BS139" s="120"/>
      <c r="BT139" s="120"/>
      <c r="BU139" s="120"/>
      <c r="BV139" s="120"/>
      <c r="BW139" s="120"/>
      <c r="BX139" s="120"/>
      <c r="BY139" s="120"/>
      <c r="BZ139" s="120"/>
      <c r="CA139" s="120"/>
      <c r="CB139" s="120"/>
      <c r="CC139" s="120"/>
      <c r="CD139" s="120"/>
      <c r="CE139" s="120"/>
      <c r="CF139" s="120"/>
      <c r="CG139" s="120"/>
      <c r="CH139" s="120"/>
      <c r="CI139" s="120"/>
      <c r="CJ139" s="120"/>
      <c r="CK139" s="120"/>
      <c r="CL139" s="120"/>
      <c r="CM139" s="120"/>
      <c r="CN139" s="120"/>
      <c r="CO139" s="120"/>
      <c r="CP139" s="120"/>
      <c r="CQ139" s="120"/>
      <c r="CR139" s="120"/>
      <c r="CS139" s="120"/>
      <c r="CT139" s="120"/>
    </row>
    <row r="140" spans="1:98">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c r="AU140" s="120"/>
      <c r="AV140" s="120"/>
      <c r="AW140" s="120"/>
      <c r="AX140" s="120"/>
      <c r="AY140" s="120"/>
      <c r="AZ140" s="120"/>
      <c r="BA140" s="120"/>
      <c r="BB140" s="120"/>
      <c r="BC140" s="120"/>
      <c r="BD140" s="120"/>
      <c r="BE140" s="120"/>
      <c r="BF140" s="120"/>
      <c r="BG140" s="120"/>
      <c r="BH140" s="120"/>
      <c r="BI140" s="120"/>
      <c r="BJ140" s="120"/>
      <c r="BK140" s="120"/>
      <c r="BL140" s="120"/>
      <c r="BM140" s="120"/>
      <c r="BN140" s="120"/>
      <c r="BO140" s="120"/>
      <c r="BP140" s="120"/>
      <c r="BQ140" s="120"/>
      <c r="BR140" s="120"/>
      <c r="BS140" s="120"/>
      <c r="BT140" s="120"/>
      <c r="BU140" s="120"/>
      <c r="BV140" s="120"/>
      <c r="BW140" s="120"/>
      <c r="BX140" s="120"/>
      <c r="BY140" s="120"/>
      <c r="BZ140" s="120"/>
      <c r="CA140" s="120"/>
      <c r="CB140" s="120"/>
      <c r="CC140" s="120"/>
      <c r="CD140" s="120"/>
      <c r="CE140" s="120"/>
      <c r="CF140" s="120"/>
      <c r="CG140" s="120"/>
      <c r="CH140" s="120"/>
      <c r="CI140" s="120"/>
      <c r="CJ140" s="120"/>
      <c r="CK140" s="120"/>
      <c r="CL140" s="120"/>
      <c r="CM140" s="120"/>
      <c r="CN140" s="120"/>
      <c r="CO140" s="120"/>
      <c r="CP140" s="120"/>
      <c r="CQ140" s="120"/>
      <c r="CR140" s="120"/>
      <c r="CS140" s="120"/>
      <c r="CT140" s="120"/>
    </row>
    <row r="141" spans="1:98">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c r="AU141" s="120"/>
      <c r="AV141" s="120"/>
      <c r="AW141" s="120"/>
      <c r="AX141" s="120"/>
      <c r="AY141" s="120"/>
      <c r="AZ141" s="120"/>
      <c r="BA141" s="120"/>
      <c r="BB141" s="120"/>
      <c r="BC141" s="120"/>
      <c r="BD141" s="120"/>
      <c r="BE141" s="120"/>
      <c r="BF141" s="120"/>
      <c r="BG141" s="120"/>
      <c r="BH141" s="120"/>
      <c r="BI141" s="120"/>
      <c r="BJ141" s="120"/>
      <c r="BK141" s="120"/>
      <c r="BL141" s="120"/>
      <c r="BM141" s="120"/>
      <c r="BN141" s="120"/>
      <c r="BO141" s="120"/>
      <c r="BP141" s="120"/>
      <c r="BQ141" s="120"/>
      <c r="BR141" s="120"/>
      <c r="BS141" s="120"/>
      <c r="BT141" s="120"/>
      <c r="BU141" s="120"/>
      <c r="BV141" s="120"/>
      <c r="BW141" s="120"/>
      <c r="BX141" s="120"/>
      <c r="BY141" s="120"/>
      <c r="BZ141" s="120"/>
      <c r="CA141" s="120"/>
      <c r="CB141" s="120"/>
      <c r="CC141" s="120"/>
      <c r="CD141" s="120"/>
      <c r="CE141" s="120"/>
      <c r="CF141" s="120"/>
      <c r="CG141" s="120"/>
      <c r="CH141" s="120"/>
      <c r="CI141" s="120"/>
      <c r="CJ141" s="120"/>
      <c r="CK141" s="120"/>
      <c r="CL141" s="120"/>
      <c r="CM141" s="120"/>
      <c r="CN141" s="120"/>
      <c r="CO141" s="120"/>
      <c r="CP141" s="120"/>
      <c r="CQ141" s="120"/>
      <c r="CR141" s="120"/>
      <c r="CS141" s="120"/>
      <c r="CT141" s="120"/>
    </row>
    <row r="142" spans="1:98">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c r="AU142" s="120"/>
      <c r="AV142" s="120"/>
      <c r="AW142" s="120"/>
      <c r="AX142" s="120"/>
      <c r="AY142" s="120"/>
      <c r="AZ142" s="120"/>
      <c r="BA142" s="120"/>
      <c r="BB142" s="120"/>
      <c r="BC142" s="120"/>
      <c r="BD142" s="120"/>
      <c r="BE142" s="120"/>
      <c r="BF142" s="120"/>
      <c r="BG142" s="120"/>
      <c r="BH142" s="120"/>
      <c r="BI142" s="120"/>
      <c r="BJ142" s="120"/>
      <c r="BK142" s="120"/>
      <c r="BL142" s="120"/>
      <c r="BM142" s="120"/>
      <c r="BN142" s="120"/>
      <c r="BO142" s="120"/>
      <c r="BP142" s="120"/>
      <c r="BQ142" s="120"/>
      <c r="BR142" s="120"/>
      <c r="BS142" s="120"/>
      <c r="BT142" s="120"/>
      <c r="BU142" s="120"/>
      <c r="BV142" s="120"/>
      <c r="BW142" s="120"/>
      <c r="BX142" s="120"/>
      <c r="BY142" s="120"/>
      <c r="BZ142" s="120"/>
      <c r="CA142" s="120"/>
      <c r="CB142" s="120"/>
      <c r="CC142" s="120"/>
      <c r="CD142" s="120"/>
      <c r="CE142" s="120"/>
      <c r="CF142" s="120"/>
      <c r="CG142" s="120"/>
      <c r="CH142" s="120"/>
      <c r="CI142" s="120"/>
      <c r="CJ142" s="120"/>
      <c r="CK142" s="120"/>
      <c r="CL142" s="120"/>
      <c r="CM142" s="120"/>
      <c r="CN142" s="120"/>
      <c r="CO142" s="120"/>
      <c r="CP142" s="120"/>
      <c r="CQ142" s="120"/>
      <c r="CR142" s="120"/>
      <c r="CS142" s="120"/>
      <c r="CT142" s="120"/>
    </row>
    <row r="143" spans="1:98">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c r="AU143" s="120"/>
      <c r="AV143" s="120"/>
      <c r="AW143" s="120"/>
      <c r="AX143" s="120"/>
      <c r="AY143" s="120"/>
      <c r="AZ143" s="120"/>
      <c r="BA143" s="120"/>
      <c r="BB143" s="120"/>
      <c r="BC143" s="120"/>
      <c r="BD143" s="120"/>
      <c r="BE143" s="120"/>
      <c r="BF143" s="120"/>
      <c r="BG143" s="120"/>
      <c r="BH143" s="120"/>
      <c r="BI143" s="120"/>
      <c r="BJ143" s="120"/>
      <c r="BK143" s="120"/>
      <c r="BL143" s="120"/>
      <c r="BM143" s="120"/>
      <c r="BN143" s="120"/>
      <c r="BO143" s="120"/>
      <c r="BP143" s="120"/>
      <c r="BQ143" s="120"/>
      <c r="BR143" s="120"/>
      <c r="BS143" s="120"/>
      <c r="BT143" s="120"/>
      <c r="BU143" s="120"/>
      <c r="BV143" s="120"/>
      <c r="BW143" s="120"/>
      <c r="BX143" s="120"/>
      <c r="BY143" s="120"/>
      <c r="BZ143" s="120"/>
      <c r="CA143" s="120"/>
      <c r="CB143" s="120"/>
      <c r="CC143" s="120"/>
      <c r="CD143" s="120"/>
      <c r="CE143" s="120"/>
      <c r="CF143" s="120"/>
      <c r="CG143" s="120"/>
      <c r="CH143" s="120"/>
      <c r="CI143" s="120"/>
      <c r="CJ143" s="120"/>
      <c r="CK143" s="120"/>
      <c r="CL143" s="120"/>
      <c r="CM143" s="120"/>
      <c r="CN143" s="120"/>
      <c r="CO143" s="120"/>
      <c r="CP143" s="120"/>
      <c r="CQ143" s="120"/>
      <c r="CR143" s="120"/>
      <c r="CS143" s="120"/>
      <c r="CT143" s="120"/>
    </row>
    <row r="144" spans="1:98">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c r="AU144" s="120"/>
      <c r="AV144" s="120"/>
      <c r="AW144" s="120"/>
      <c r="AX144" s="120"/>
      <c r="AY144" s="120"/>
      <c r="AZ144" s="120"/>
      <c r="BA144" s="120"/>
      <c r="BB144" s="120"/>
      <c r="BC144" s="120"/>
      <c r="BD144" s="120"/>
      <c r="BE144" s="120"/>
      <c r="BF144" s="120"/>
      <c r="BG144" s="120"/>
      <c r="BH144" s="120"/>
      <c r="BI144" s="120"/>
      <c r="BJ144" s="120"/>
      <c r="BK144" s="120"/>
      <c r="BL144" s="120"/>
      <c r="BM144" s="120"/>
      <c r="BN144" s="120"/>
      <c r="BO144" s="120"/>
      <c r="BP144" s="120"/>
      <c r="BQ144" s="120"/>
      <c r="BR144" s="120"/>
      <c r="BS144" s="120"/>
      <c r="BT144" s="120"/>
      <c r="BU144" s="120"/>
      <c r="BV144" s="120"/>
      <c r="BW144" s="120"/>
      <c r="BX144" s="120"/>
      <c r="BY144" s="120"/>
      <c r="BZ144" s="120"/>
      <c r="CA144" s="120"/>
      <c r="CB144" s="120"/>
      <c r="CC144" s="120"/>
      <c r="CD144" s="120"/>
      <c r="CE144" s="120"/>
      <c r="CF144" s="120"/>
      <c r="CG144" s="120"/>
      <c r="CH144" s="120"/>
      <c r="CI144" s="120"/>
      <c r="CJ144" s="120"/>
      <c r="CK144" s="120"/>
      <c r="CL144" s="120"/>
      <c r="CM144" s="120"/>
      <c r="CN144" s="120"/>
      <c r="CO144" s="120"/>
      <c r="CP144" s="120"/>
      <c r="CQ144" s="120"/>
      <c r="CR144" s="120"/>
      <c r="CS144" s="120"/>
      <c r="CT144" s="120"/>
    </row>
    <row r="145" spans="1:98">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c r="AU145" s="120"/>
      <c r="AV145" s="120"/>
      <c r="AW145" s="120"/>
      <c r="AX145" s="120"/>
      <c r="AY145" s="120"/>
      <c r="AZ145" s="120"/>
      <c r="BA145" s="120"/>
      <c r="BB145" s="120"/>
      <c r="BC145" s="120"/>
      <c r="BD145" s="120"/>
      <c r="BE145" s="120"/>
      <c r="BF145" s="120"/>
      <c r="BG145" s="120"/>
      <c r="BH145" s="120"/>
      <c r="BI145" s="120"/>
      <c r="BJ145" s="120"/>
      <c r="BK145" s="120"/>
      <c r="BL145" s="120"/>
      <c r="BM145" s="120"/>
      <c r="BN145" s="120"/>
      <c r="BO145" s="120"/>
      <c r="BP145" s="120"/>
      <c r="BQ145" s="120"/>
      <c r="BR145" s="120"/>
      <c r="BS145" s="120"/>
      <c r="BT145" s="120"/>
      <c r="BU145" s="120"/>
      <c r="BV145" s="120"/>
      <c r="BW145" s="120"/>
      <c r="BX145" s="120"/>
      <c r="BY145" s="120"/>
      <c r="BZ145" s="120"/>
      <c r="CA145" s="120"/>
      <c r="CB145" s="120"/>
      <c r="CC145" s="120"/>
      <c r="CD145" s="120"/>
      <c r="CE145" s="120"/>
      <c r="CF145" s="120"/>
      <c r="CG145" s="120"/>
      <c r="CH145" s="120"/>
      <c r="CI145" s="120"/>
      <c r="CJ145" s="120"/>
      <c r="CK145" s="120"/>
      <c r="CL145" s="120"/>
      <c r="CM145" s="120"/>
      <c r="CN145" s="120"/>
      <c r="CO145" s="120"/>
      <c r="CP145" s="120"/>
      <c r="CQ145" s="120"/>
      <c r="CR145" s="120"/>
      <c r="CS145" s="120"/>
      <c r="CT145" s="120"/>
    </row>
    <row r="146" spans="1:98">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c r="AU146" s="120"/>
      <c r="AV146" s="120"/>
      <c r="AW146" s="120"/>
      <c r="AX146" s="120"/>
      <c r="AY146" s="120"/>
      <c r="AZ146" s="120"/>
      <c r="BA146" s="120"/>
      <c r="BB146" s="120"/>
      <c r="BC146" s="120"/>
      <c r="BD146" s="120"/>
      <c r="BE146" s="120"/>
      <c r="BF146" s="120"/>
      <c r="BG146" s="120"/>
      <c r="BH146" s="120"/>
      <c r="BI146" s="120"/>
      <c r="BJ146" s="120"/>
      <c r="BK146" s="120"/>
      <c r="BL146" s="120"/>
      <c r="BM146" s="120"/>
      <c r="BN146" s="120"/>
      <c r="BO146" s="120"/>
      <c r="BP146" s="120"/>
      <c r="BQ146" s="120"/>
      <c r="BR146" s="120"/>
      <c r="BS146" s="120"/>
      <c r="BT146" s="120"/>
      <c r="BU146" s="120"/>
      <c r="BV146" s="120"/>
      <c r="BW146" s="120"/>
      <c r="BX146" s="120"/>
      <c r="BY146" s="120"/>
      <c r="BZ146" s="120"/>
      <c r="CA146" s="120"/>
      <c r="CB146" s="120"/>
      <c r="CC146" s="120"/>
      <c r="CD146" s="120"/>
      <c r="CE146" s="120"/>
      <c r="CF146" s="120"/>
      <c r="CG146" s="120"/>
      <c r="CH146" s="120"/>
      <c r="CI146" s="120"/>
      <c r="CJ146" s="120"/>
      <c r="CK146" s="120"/>
      <c r="CL146" s="120"/>
      <c r="CM146" s="120"/>
      <c r="CN146" s="120"/>
      <c r="CO146" s="120"/>
      <c r="CP146" s="120"/>
      <c r="CQ146" s="120"/>
      <c r="CR146" s="120"/>
      <c r="CS146" s="120"/>
      <c r="CT146" s="120"/>
    </row>
    <row r="147" spans="1:98">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c r="AU147" s="120"/>
      <c r="AV147" s="120"/>
      <c r="AW147" s="120"/>
      <c r="AX147" s="120"/>
      <c r="AY147" s="120"/>
      <c r="AZ147" s="120"/>
      <c r="BA147" s="120"/>
      <c r="BB147" s="120"/>
      <c r="BC147" s="120"/>
      <c r="BD147" s="120"/>
      <c r="BE147" s="120"/>
      <c r="BF147" s="120"/>
      <c r="BG147" s="120"/>
      <c r="BH147" s="120"/>
      <c r="BI147" s="120"/>
      <c r="BJ147" s="120"/>
      <c r="BK147" s="120"/>
      <c r="BL147" s="120"/>
      <c r="BM147" s="120"/>
      <c r="BN147" s="120"/>
      <c r="BO147" s="120"/>
      <c r="BP147" s="120"/>
      <c r="BQ147" s="120"/>
      <c r="BR147" s="120"/>
      <c r="BS147" s="120"/>
      <c r="BT147" s="120"/>
      <c r="BU147" s="120"/>
      <c r="BV147" s="120"/>
      <c r="BW147" s="120"/>
      <c r="BX147" s="120"/>
      <c r="BY147" s="120"/>
      <c r="BZ147" s="120"/>
      <c r="CA147" s="120"/>
      <c r="CB147" s="120"/>
      <c r="CC147" s="120"/>
      <c r="CD147" s="120"/>
      <c r="CE147" s="120"/>
      <c r="CF147" s="120"/>
      <c r="CG147" s="120"/>
      <c r="CH147" s="120"/>
      <c r="CI147" s="120"/>
      <c r="CJ147" s="120"/>
      <c r="CK147" s="120"/>
      <c r="CL147" s="120"/>
      <c r="CM147" s="120"/>
      <c r="CN147" s="120"/>
      <c r="CO147" s="120"/>
      <c r="CP147" s="120"/>
      <c r="CQ147" s="120"/>
      <c r="CR147" s="120"/>
      <c r="CS147" s="120"/>
      <c r="CT147" s="120"/>
    </row>
    <row r="148" spans="1:98">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c r="AU148" s="120"/>
      <c r="AV148" s="120"/>
      <c r="AW148" s="120"/>
      <c r="AX148" s="120"/>
      <c r="AY148" s="120"/>
      <c r="AZ148" s="120"/>
      <c r="BA148" s="120"/>
      <c r="BB148" s="120"/>
      <c r="BC148" s="120"/>
      <c r="BD148" s="120"/>
      <c r="BE148" s="120"/>
      <c r="BF148" s="120"/>
      <c r="BG148" s="120"/>
      <c r="BH148" s="120"/>
      <c r="BI148" s="120"/>
      <c r="BJ148" s="120"/>
      <c r="BK148" s="120"/>
      <c r="BL148" s="120"/>
      <c r="BM148" s="120"/>
      <c r="BN148" s="120"/>
      <c r="BO148" s="120"/>
      <c r="BP148" s="120"/>
      <c r="BQ148" s="120"/>
      <c r="BR148" s="120"/>
      <c r="BS148" s="120"/>
      <c r="BT148" s="120"/>
      <c r="BU148" s="120"/>
      <c r="BV148" s="120"/>
      <c r="BW148" s="120"/>
      <c r="BX148" s="120"/>
      <c r="BY148" s="120"/>
      <c r="BZ148" s="120"/>
      <c r="CA148" s="120"/>
      <c r="CB148" s="120"/>
      <c r="CC148" s="120"/>
      <c r="CD148" s="120"/>
      <c r="CE148" s="120"/>
      <c r="CF148" s="120"/>
      <c r="CG148" s="120"/>
      <c r="CH148" s="120"/>
      <c r="CI148" s="120"/>
      <c r="CJ148" s="120"/>
      <c r="CK148" s="120"/>
      <c r="CL148" s="120"/>
      <c r="CM148" s="120"/>
      <c r="CN148" s="120"/>
      <c r="CO148" s="120"/>
      <c r="CP148" s="120"/>
      <c r="CQ148" s="120"/>
      <c r="CR148" s="120"/>
      <c r="CS148" s="120"/>
      <c r="CT148" s="120"/>
    </row>
    <row r="149" spans="1:98">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c r="AU149" s="120"/>
      <c r="AV149" s="120"/>
      <c r="AW149" s="120"/>
      <c r="AX149" s="120"/>
      <c r="AY149" s="120"/>
      <c r="AZ149" s="120"/>
      <c r="BA149" s="120"/>
      <c r="BB149" s="120"/>
      <c r="BC149" s="120"/>
      <c r="BD149" s="120"/>
      <c r="BE149" s="120"/>
      <c r="BF149" s="120"/>
      <c r="BG149" s="120"/>
      <c r="BH149" s="120"/>
      <c r="BI149" s="120"/>
      <c r="BJ149" s="120"/>
      <c r="BK149" s="120"/>
      <c r="BL149" s="120"/>
      <c r="BM149" s="120"/>
      <c r="BN149" s="120"/>
      <c r="BO149" s="120"/>
      <c r="BP149" s="120"/>
      <c r="BQ149" s="120"/>
      <c r="BR149" s="120"/>
      <c r="BS149" s="120"/>
      <c r="BT149" s="120"/>
      <c r="BU149" s="120"/>
      <c r="BV149" s="120"/>
      <c r="BW149" s="120"/>
      <c r="BX149" s="120"/>
      <c r="BY149" s="120"/>
      <c r="BZ149" s="120"/>
      <c r="CA149" s="120"/>
      <c r="CB149" s="120"/>
      <c r="CC149" s="120"/>
      <c r="CD149" s="120"/>
      <c r="CE149" s="120"/>
      <c r="CF149" s="120"/>
      <c r="CG149" s="120"/>
      <c r="CH149" s="120"/>
      <c r="CI149" s="120"/>
      <c r="CJ149" s="120"/>
      <c r="CK149" s="120"/>
      <c r="CL149" s="120"/>
      <c r="CM149" s="120"/>
      <c r="CN149" s="120"/>
      <c r="CO149" s="120"/>
      <c r="CP149" s="120"/>
      <c r="CQ149" s="120"/>
      <c r="CR149" s="120"/>
      <c r="CS149" s="120"/>
      <c r="CT149" s="120"/>
    </row>
    <row r="150" spans="1:98">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c r="AU150" s="120"/>
      <c r="AV150" s="120"/>
      <c r="AW150" s="120"/>
      <c r="AX150" s="120"/>
      <c r="AY150" s="120"/>
      <c r="AZ150" s="120"/>
      <c r="BA150" s="120"/>
      <c r="BB150" s="120"/>
      <c r="BC150" s="120"/>
      <c r="BD150" s="120"/>
      <c r="BE150" s="120"/>
      <c r="BF150" s="120"/>
      <c r="BG150" s="120"/>
      <c r="BH150" s="120"/>
      <c r="BI150" s="120"/>
      <c r="BJ150" s="120"/>
      <c r="BK150" s="120"/>
      <c r="BL150" s="120"/>
      <c r="BM150" s="120"/>
      <c r="BN150" s="120"/>
      <c r="BO150" s="120"/>
      <c r="BP150" s="120"/>
      <c r="BQ150" s="120"/>
      <c r="BR150" s="120"/>
      <c r="BS150" s="120"/>
      <c r="BT150" s="120"/>
      <c r="BU150" s="120"/>
      <c r="BV150" s="120"/>
      <c r="BW150" s="120"/>
      <c r="BX150" s="120"/>
      <c r="BY150" s="120"/>
      <c r="BZ150" s="120"/>
      <c r="CA150" s="120"/>
      <c r="CB150" s="120"/>
      <c r="CC150" s="120"/>
      <c r="CD150" s="120"/>
      <c r="CE150" s="120"/>
      <c r="CF150" s="120"/>
      <c r="CG150" s="120"/>
      <c r="CH150" s="120"/>
      <c r="CI150" s="120"/>
      <c r="CJ150" s="120"/>
      <c r="CK150" s="120"/>
      <c r="CL150" s="120"/>
      <c r="CM150" s="120"/>
      <c r="CN150" s="120"/>
      <c r="CO150" s="120"/>
      <c r="CP150" s="120"/>
      <c r="CQ150" s="120"/>
      <c r="CR150" s="120"/>
      <c r="CS150" s="120"/>
      <c r="CT150" s="120"/>
    </row>
    <row r="151" spans="1:98">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c r="AU151" s="120"/>
      <c r="AV151" s="120"/>
      <c r="AW151" s="120"/>
      <c r="AX151" s="120"/>
      <c r="AY151" s="120"/>
      <c r="AZ151" s="120"/>
      <c r="BA151" s="120"/>
      <c r="BB151" s="120"/>
      <c r="BC151" s="120"/>
      <c r="BD151" s="120"/>
      <c r="BE151" s="120"/>
      <c r="BF151" s="120"/>
      <c r="BG151" s="120"/>
      <c r="BH151" s="120"/>
      <c r="BI151" s="120"/>
      <c r="BJ151" s="120"/>
      <c r="BK151" s="120"/>
      <c r="BL151" s="120"/>
      <c r="BM151" s="120"/>
      <c r="BN151" s="120"/>
      <c r="BO151" s="120"/>
      <c r="BP151" s="120"/>
      <c r="BQ151" s="120"/>
      <c r="BR151" s="120"/>
      <c r="BS151" s="120"/>
      <c r="BT151" s="120"/>
      <c r="BU151" s="120"/>
      <c r="BV151" s="120"/>
      <c r="BW151" s="120"/>
      <c r="BX151" s="120"/>
      <c r="BY151" s="120"/>
      <c r="BZ151" s="120"/>
      <c r="CA151" s="120"/>
      <c r="CB151" s="120"/>
      <c r="CC151" s="120"/>
      <c r="CD151" s="120"/>
      <c r="CE151" s="120"/>
      <c r="CF151" s="120"/>
      <c r="CG151" s="120"/>
      <c r="CH151" s="120"/>
      <c r="CI151" s="120"/>
      <c r="CJ151" s="120"/>
      <c r="CK151" s="120"/>
      <c r="CL151" s="120"/>
      <c r="CM151" s="120"/>
      <c r="CN151" s="120"/>
      <c r="CO151" s="120"/>
      <c r="CP151" s="120"/>
      <c r="CQ151" s="120"/>
      <c r="CR151" s="120"/>
      <c r="CS151" s="120"/>
      <c r="CT151" s="120"/>
    </row>
    <row r="152" spans="1:98">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c r="AU152" s="120"/>
      <c r="AV152" s="120"/>
      <c r="AW152" s="120"/>
      <c r="AX152" s="120"/>
      <c r="AY152" s="120"/>
      <c r="AZ152" s="120"/>
      <c r="BA152" s="120"/>
      <c r="BB152" s="120"/>
      <c r="BC152" s="120"/>
      <c r="BD152" s="120"/>
      <c r="BE152" s="120"/>
      <c r="BF152" s="120"/>
      <c r="BG152" s="120"/>
      <c r="BH152" s="120"/>
      <c r="BI152" s="120"/>
      <c r="BJ152" s="120"/>
      <c r="BK152" s="120"/>
      <c r="BL152" s="120"/>
      <c r="BM152" s="120"/>
      <c r="BN152" s="120"/>
      <c r="BO152" s="120"/>
      <c r="BP152" s="120"/>
      <c r="BQ152" s="120"/>
      <c r="BR152" s="120"/>
      <c r="BS152" s="120"/>
      <c r="BT152" s="120"/>
      <c r="BU152" s="120"/>
      <c r="BV152" s="120"/>
      <c r="BW152" s="120"/>
      <c r="BX152" s="120"/>
      <c r="BY152" s="120"/>
      <c r="BZ152" s="120"/>
      <c r="CA152" s="120"/>
      <c r="CB152" s="120"/>
      <c r="CC152" s="120"/>
      <c r="CD152" s="120"/>
      <c r="CE152" s="120"/>
      <c r="CF152" s="120"/>
      <c r="CG152" s="120"/>
      <c r="CH152" s="120"/>
      <c r="CI152" s="120"/>
      <c r="CJ152" s="120"/>
      <c r="CK152" s="120"/>
      <c r="CL152" s="120"/>
      <c r="CM152" s="120"/>
      <c r="CN152" s="120"/>
      <c r="CO152" s="120"/>
      <c r="CP152" s="120"/>
      <c r="CQ152" s="120"/>
      <c r="CR152" s="120"/>
      <c r="CS152" s="120"/>
      <c r="CT152" s="120"/>
    </row>
    <row r="153" spans="1:98">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c r="AU153" s="120"/>
      <c r="AV153" s="120"/>
      <c r="AW153" s="120"/>
      <c r="AX153" s="120"/>
      <c r="AY153" s="120"/>
      <c r="AZ153" s="120"/>
      <c r="BA153" s="120"/>
      <c r="BB153" s="120"/>
      <c r="BC153" s="120"/>
      <c r="BD153" s="120"/>
      <c r="BE153" s="120"/>
      <c r="BF153" s="120"/>
      <c r="BG153" s="120"/>
      <c r="BH153" s="120"/>
      <c r="BI153" s="120"/>
      <c r="BJ153" s="120"/>
      <c r="BK153" s="120"/>
      <c r="BL153" s="120"/>
      <c r="BM153" s="120"/>
      <c r="BN153" s="120"/>
      <c r="BO153" s="120"/>
      <c r="BP153" s="120"/>
      <c r="BQ153" s="120"/>
      <c r="BR153" s="120"/>
      <c r="BS153" s="120"/>
      <c r="BT153" s="120"/>
      <c r="BU153" s="120"/>
      <c r="BV153" s="120"/>
      <c r="BW153" s="120"/>
      <c r="BX153" s="120"/>
      <c r="BY153" s="120"/>
      <c r="BZ153" s="120"/>
      <c r="CA153" s="120"/>
      <c r="CB153" s="120"/>
      <c r="CC153" s="120"/>
      <c r="CD153" s="120"/>
      <c r="CE153" s="120"/>
      <c r="CF153" s="120"/>
      <c r="CG153" s="120"/>
      <c r="CH153" s="120"/>
      <c r="CI153" s="120"/>
      <c r="CJ153" s="120"/>
      <c r="CK153" s="120"/>
      <c r="CL153" s="120"/>
      <c r="CM153" s="120"/>
      <c r="CN153" s="120"/>
      <c r="CO153" s="120"/>
      <c r="CP153" s="120"/>
      <c r="CQ153" s="120"/>
      <c r="CR153" s="120"/>
      <c r="CS153" s="120"/>
      <c r="CT153" s="120"/>
    </row>
    <row r="154" spans="1:98">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c r="AU154" s="120"/>
      <c r="AV154" s="120"/>
      <c r="AW154" s="120"/>
      <c r="AX154" s="120"/>
      <c r="AY154" s="120"/>
      <c r="AZ154" s="120"/>
      <c r="BA154" s="120"/>
      <c r="BB154" s="120"/>
      <c r="BC154" s="120"/>
      <c r="BD154" s="120"/>
      <c r="BE154" s="120"/>
      <c r="BF154" s="120"/>
      <c r="BG154" s="120"/>
      <c r="BH154" s="120"/>
      <c r="BI154" s="120"/>
      <c r="BJ154" s="120"/>
      <c r="BK154" s="120"/>
      <c r="BL154" s="120"/>
      <c r="BM154" s="120"/>
      <c r="BN154" s="120"/>
      <c r="BO154" s="120"/>
      <c r="BP154" s="120"/>
      <c r="BQ154" s="120"/>
      <c r="BR154" s="120"/>
      <c r="BS154" s="120"/>
      <c r="BT154" s="120"/>
      <c r="BU154" s="120"/>
      <c r="BV154" s="120"/>
      <c r="BW154" s="120"/>
      <c r="BX154" s="120"/>
      <c r="BY154" s="120"/>
      <c r="BZ154" s="120"/>
      <c r="CA154" s="120"/>
      <c r="CB154" s="120"/>
      <c r="CC154" s="120"/>
      <c r="CD154" s="120"/>
      <c r="CE154" s="120"/>
      <c r="CF154" s="120"/>
      <c r="CG154" s="120"/>
      <c r="CH154" s="120"/>
      <c r="CI154" s="120"/>
      <c r="CJ154" s="120"/>
      <c r="CK154" s="120"/>
      <c r="CL154" s="120"/>
      <c r="CM154" s="120"/>
      <c r="CN154" s="120"/>
      <c r="CO154" s="120"/>
      <c r="CP154" s="120"/>
      <c r="CQ154" s="120"/>
      <c r="CR154" s="120"/>
      <c r="CS154" s="120"/>
      <c r="CT154" s="120"/>
    </row>
    <row r="155" spans="1:98">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c r="AU155" s="120"/>
      <c r="AV155" s="120"/>
      <c r="AW155" s="120"/>
      <c r="AX155" s="120"/>
      <c r="AY155" s="120"/>
      <c r="AZ155" s="120"/>
      <c r="BA155" s="120"/>
      <c r="BB155" s="120"/>
      <c r="BC155" s="120"/>
      <c r="BD155" s="120"/>
      <c r="BE155" s="120"/>
      <c r="BF155" s="120"/>
      <c r="BG155" s="120"/>
      <c r="BH155" s="120"/>
      <c r="BI155" s="120"/>
      <c r="BJ155" s="120"/>
      <c r="BK155" s="120"/>
      <c r="BL155" s="120"/>
      <c r="BM155" s="120"/>
      <c r="BN155" s="120"/>
      <c r="BO155" s="120"/>
      <c r="BP155" s="120"/>
      <c r="BQ155" s="120"/>
      <c r="BR155" s="120"/>
      <c r="BS155" s="120"/>
      <c r="BT155" s="120"/>
      <c r="BU155" s="120"/>
      <c r="BV155" s="120"/>
      <c r="BW155" s="120"/>
      <c r="BX155" s="120"/>
      <c r="BY155" s="120"/>
      <c r="BZ155" s="120"/>
      <c r="CA155" s="120"/>
      <c r="CB155" s="120"/>
      <c r="CC155" s="120"/>
      <c r="CD155" s="120"/>
      <c r="CE155" s="120"/>
      <c r="CF155" s="120"/>
      <c r="CG155" s="120"/>
      <c r="CH155" s="120"/>
      <c r="CI155" s="120"/>
      <c r="CJ155" s="120"/>
      <c r="CK155" s="120"/>
      <c r="CL155" s="120"/>
      <c r="CM155" s="120"/>
      <c r="CN155" s="120"/>
      <c r="CO155" s="120"/>
      <c r="CP155" s="120"/>
      <c r="CQ155" s="120"/>
      <c r="CR155" s="120"/>
      <c r="CS155" s="120"/>
      <c r="CT155" s="120"/>
    </row>
    <row r="156" spans="1:98">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c r="AU156" s="120"/>
      <c r="AV156" s="120"/>
      <c r="AW156" s="120"/>
      <c r="AX156" s="120"/>
      <c r="AY156" s="120"/>
      <c r="AZ156" s="120"/>
      <c r="BA156" s="120"/>
      <c r="BB156" s="120"/>
      <c r="BC156" s="120"/>
      <c r="BD156" s="120"/>
      <c r="BE156" s="120"/>
      <c r="BF156" s="120"/>
      <c r="BG156" s="120"/>
      <c r="BH156" s="120"/>
      <c r="BI156" s="120"/>
      <c r="BJ156" s="120"/>
      <c r="BK156" s="120"/>
      <c r="BL156" s="120"/>
      <c r="BM156" s="120"/>
      <c r="BN156" s="120"/>
      <c r="BO156" s="120"/>
      <c r="BP156" s="120"/>
      <c r="BQ156" s="120"/>
      <c r="BR156" s="120"/>
      <c r="BS156" s="120"/>
      <c r="BT156" s="120"/>
      <c r="BU156" s="120"/>
      <c r="BV156" s="120"/>
      <c r="BW156" s="120"/>
      <c r="BX156" s="120"/>
      <c r="BY156" s="120"/>
      <c r="BZ156" s="120"/>
      <c r="CA156" s="120"/>
      <c r="CB156" s="120"/>
      <c r="CC156" s="120"/>
      <c r="CD156" s="120"/>
      <c r="CE156" s="120"/>
      <c r="CF156" s="120"/>
      <c r="CG156" s="120"/>
      <c r="CH156" s="120"/>
      <c r="CI156" s="120"/>
      <c r="CJ156" s="120"/>
      <c r="CK156" s="120"/>
      <c r="CL156" s="120"/>
      <c r="CM156" s="120"/>
      <c r="CN156" s="120"/>
      <c r="CO156" s="120"/>
      <c r="CP156" s="120"/>
      <c r="CQ156" s="120"/>
      <c r="CR156" s="120"/>
      <c r="CS156" s="120"/>
      <c r="CT156" s="120"/>
    </row>
    <row r="157" spans="1:98">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c r="AU157" s="120"/>
      <c r="AV157" s="120"/>
      <c r="AW157" s="120"/>
      <c r="AX157" s="120"/>
      <c r="AY157" s="120"/>
      <c r="AZ157" s="120"/>
      <c r="BA157" s="120"/>
      <c r="BB157" s="120"/>
      <c r="BC157" s="120"/>
      <c r="BD157" s="120"/>
      <c r="BE157" s="120"/>
      <c r="BF157" s="120"/>
      <c r="BG157" s="120"/>
      <c r="BH157" s="120"/>
      <c r="BI157" s="120"/>
      <c r="BJ157" s="120"/>
      <c r="BK157" s="120"/>
      <c r="BL157" s="120"/>
      <c r="BM157" s="120"/>
      <c r="BN157" s="120"/>
      <c r="BO157" s="120"/>
      <c r="BP157" s="120"/>
      <c r="BQ157" s="120"/>
      <c r="BR157" s="120"/>
      <c r="BS157" s="120"/>
      <c r="BT157" s="120"/>
      <c r="BU157" s="120"/>
      <c r="BV157" s="120"/>
      <c r="BW157" s="120"/>
      <c r="BX157" s="120"/>
      <c r="BY157" s="120"/>
      <c r="BZ157" s="120"/>
      <c r="CA157" s="120"/>
      <c r="CB157" s="120"/>
      <c r="CC157" s="120"/>
      <c r="CD157" s="120"/>
      <c r="CE157" s="120"/>
      <c r="CF157" s="120"/>
      <c r="CG157" s="120"/>
      <c r="CH157" s="120"/>
      <c r="CI157" s="120"/>
      <c r="CJ157" s="120"/>
      <c r="CK157" s="120"/>
      <c r="CL157" s="120"/>
      <c r="CM157" s="120"/>
      <c r="CN157" s="120"/>
      <c r="CO157" s="120"/>
      <c r="CP157" s="120"/>
      <c r="CQ157" s="120"/>
      <c r="CR157" s="120"/>
      <c r="CS157" s="120"/>
      <c r="CT157" s="120"/>
    </row>
    <row r="158" spans="1:98">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c r="AU158" s="120"/>
      <c r="AV158" s="120"/>
      <c r="AW158" s="120"/>
      <c r="AX158" s="120"/>
      <c r="AY158" s="120"/>
      <c r="AZ158" s="120"/>
      <c r="BA158" s="120"/>
      <c r="BB158" s="120"/>
      <c r="BC158" s="120"/>
      <c r="BD158" s="120"/>
      <c r="BE158" s="120"/>
      <c r="BF158" s="120"/>
      <c r="BG158" s="120"/>
      <c r="BH158" s="120"/>
      <c r="BI158" s="120"/>
      <c r="BJ158" s="120"/>
      <c r="BK158" s="120"/>
      <c r="BL158" s="120"/>
      <c r="BM158" s="120"/>
      <c r="BN158" s="120"/>
      <c r="BO158" s="120"/>
      <c r="BP158" s="120"/>
      <c r="BQ158" s="120"/>
      <c r="BR158" s="120"/>
      <c r="BS158" s="120"/>
      <c r="BT158" s="120"/>
      <c r="BU158" s="120"/>
      <c r="BV158" s="120"/>
      <c r="BW158" s="120"/>
      <c r="BX158" s="120"/>
      <c r="BY158" s="120"/>
      <c r="BZ158" s="120"/>
      <c r="CA158" s="120"/>
      <c r="CB158" s="120"/>
      <c r="CC158" s="120"/>
      <c r="CD158" s="120"/>
      <c r="CE158" s="120"/>
      <c r="CF158" s="120"/>
      <c r="CG158" s="120"/>
      <c r="CH158" s="120"/>
      <c r="CI158" s="120"/>
      <c r="CJ158" s="120"/>
      <c r="CK158" s="120"/>
      <c r="CL158" s="120"/>
      <c r="CM158" s="120"/>
      <c r="CN158" s="120"/>
      <c r="CO158" s="120"/>
      <c r="CP158" s="120"/>
      <c r="CQ158" s="120"/>
      <c r="CR158" s="120"/>
      <c r="CS158" s="120"/>
      <c r="CT158" s="120"/>
    </row>
    <row r="159" spans="1:98">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c r="AU159" s="120"/>
      <c r="AV159" s="120"/>
      <c r="AW159" s="120"/>
      <c r="AX159" s="120"/>
      <c r="AY159" s="120"/>
      <c r="AZ159" s="120"/>
      <c r="BA159" s="120"/>
      <c r="BB159" s="120"/>
      <c r="BC159" s="120"/>
      <c r="BD159" s="120"/>
      <c r="BE159" s="120"/>
      <c r="BF159" s="120"/>
      <c r="BG159" s="120"/>
      <c r="BH159" s="120"/>
      <c r="BI159" s="120"/>
      <c r="BJ159" s="120"/>
      <c r="BK159" s="120"/>
      <c r="BL159" s="120"/>
      <c r="BM159" s="120"/>
      <c r="BN159" s="120"/>
      <c r="BO159" s="120"/>
      <c r="BP159" s="120"/>
      <c r="BQ159" s="120"/>
      <c r="BR159" s="120"/>
      <c r="BS159" s="120"/>
      <c r="BT159" s="120"/>
      <c r="BU159" s="120"/>
      <c r="BV159" s="120"/>
      <c r="BW159" s="120"/>
      <c r="BX159" s="120"/>
      <c r="BY159" s="120"/>
      <c r="BZ159" s="120"/>
      <c r="CA159" s="120"/>
      <c r="CB159" s="120"/>
      <c r="CC159" s="120"/>
      <c r="CD159" s="120"/>
      <c r="CE159" s="120"/>
      <c r="CF159" s="120"/>
      <c r="CG159" s="120"/>
      <c r="CH159" s="120"/>
      <c r="CI159" s="120"/>
      <c r="CJ159" s="120"/>
      <c r="CK159" s="120"/>
      <c r="CL159" s="120"/>
      <c r="CM159" s="120"/>
      <c r="CN159" s="120"/>
      <c r="CO159" s="120"/>
      <c r="CP159" s="120"/>
      <c r="CQ159" s="120"/>
      <c r="CR159" s="120"/>
      <c r="CS159" s="120"/>
      <c r="CT159" s="120"/>
    </row>
    <row r="160" spans="1:98">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c r="AU160" s="120"/>
      <c r="AV160" s="120"/>
      <c r="AW160" s="120"/>
      <c r="AX160" s="120"/>
      <c r="AY160" s="120"/>
      <c r="AZ160" s="120"/>
      <c r="BA160" s="120"/>
      <c r="BB160" s="120"/>
      <c r="BC160" s="120"/>
      <c r="BD160" s="120"/>
      <c r="BE160" s="120"/>
      <c r="BF160" s="120"/>
      <c r="BG160" s="120"/>
      <c r="BH160" s="120"/>
      <c r="BI160" s="120"/>
      <c r="BJ160" s="120"/>
      <c r="BK160" s="120"/>
      <c r="BL160" s="120"/>
      <c r="BM160" s="120"/>
      <c r="BN160" s="120"/>
      <c r="BO160" s="120"/>
      <c r="BP160" s="120"/>
      <c r="BQ160" s="120"/>
      <c r="BR160" s="120"/>
      <c r="BS160" s="120"/>
      <c r="BT160" s="120"/>
      <c r="BU160" s="120"/>
      <c r="BV160" s="120"/>
      <c r="BW160" s="120"/>
      <c r="BX160" s="120"/>
      <c r="BY160" s="120"/>
      <c r="BZ160" s="120"/>
      <c r="CA160" s="120"/>
      <c r="CB160" s="120"/>
      <c r="CC160" s="120"/>
      <c r="CD160" s="120"/>
      <c r="CE160" s="120"/>
      <c r="CF160" s="120"/>
      <c r="CG160" s="120"/>
      <c r="CH160" s="120"/>
      <c r="CI160" s="120"/>
      <c r="CJ160" s="120"/>
      <c r="CK160" s="120"/>
      <c r="CL160" s="120"/>
      <c r="CM160" s="120"/>
      <c r="CN160" s="120"/>
      <c r="CO160" s="120"/>
      <c r="CP160" s="120"/>
      <c r="CQ160" s="120"/>
      <c r="CR160" s="120"/>
      <c r="CS160" s="120"/>
      <c r="CT160" s="120"/>
    </row>
    <row r="161" spans="1:98">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c r="AU161" s="120"/>
      <c r="AV161" s="120"/>
      <c r="AW161" s="120"/>
      <c r="AX161" s="120"/>
      <c r="AY161" s="120"/>
      <c r="AZ161" s="120"/>
      <c r="BA161" s="120"/>
      <c r="BB161" s="120"/>
      <c r="BC161" s="120"/>
      <c r="BD161" s="120"/>
      <c r="BE161" s="120"/>
      <c r="BF161" s="120"/>
      <c r="BG161" s="120"/>
      <c r="BH161" s="120"/>
      <c r="BI161" s="120"/>
      <c r="BJ161" s="120"/>
      <c r="BK161" s="120"/>
      <c r="BL161" s="120"/>
      <c r="BM161" s="120"/>
      <c r="BN161" s="120"/>
      <c r="BO161" s="120"/>
      <c r="BP161" s="120"/>
      <c r="BQ161" s="120"/>
      <c r="BR161" s="120"/>
      <c r="BS161" s="120"/>
      <c r="BT161" s="120"/>
      <c r="BU161" s="120"/>
      <c r="BV161" s="120"/>
      <c r="BW161" s="120"/>
      <c r="BX161" s="120"/>
      <c r="BY161" s="120"/>
      <c r="BZ161" s="120"/>
      <c r="CA161" s="120"/>
      <c r="CB161" s="120"/>
      <c r="CC161" s="120"/>
      <c r="CD161" s="120"/>
      <c r="CE161" s="120"/>
      <c r="CF161" s="120"/>
      <c r="CG161" s="120"/>
      <c r="CH161" s="120"/>
      <c r="CI161" s="120"/>
      <c r="CJ161" s="120"/>
      <c r="CK161" s="120"/>
      <c r="CL161" s="120"/>
      <c r="CM161" s="120"/>
      <c r="CN161" s="120"/>
      <c r="CO161" s="120"/>
      <c r="CP161" s="120"/>
      <c r="CQ161" s="120"/>
      <c r="CR161" s="120"/>
      <c r="CS161" s="120"/>
      <c r="CT161" s="120"/>
    </row>
    <row r="162" spans="1:98">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c r="AU162" s="120"/>
      <c r="AV162" s="120"/>
      <c r="AW162" s="120"/>
      <c r="AX162" s="120"/>
      <c r="AY162" s="120"/>
      <c r="AZ162" s="120"/>
      <c r="BA162" s="120"/>
      <c r="BB162" s="120"/>
      <c r="BC162" s="120"/>
      <c r="BD162" s="120"/>
      <c r="BE162" s="120"/>
      <c r="BF162" s="120"/>
      <c r="BG162" s="120"/>
      <c r="BH162" s="120"/>
      <c r="BI162" s="120"/>
      <c r="BJ162" s="120"/>
      <c r="BK162" s="120"/>
      <c r="BL162" s="120"/>
      <c r="BM162" s="120"/>
      <c r="BN162" s="120"/>
      <c r="BO162" s="120"/>
      <c r="BP162" s="120"/>
      <c r="BQ162" s="120"/>
      <c r="BR162" s="120"/>
      <c r="BS162" s="120"/>
      <c r="BT162" s="120"/>
      <c r="BU162" s="120"/>
      <c r="BV162" s="120"/>
      <c r="BW162" s="120"/>
      <c r="BX162" s="120"/>
      <c r="BY162" s="120"/>
      <c r="BZ162" s="120"/>
      <c r="CA162" s="120"/>
      <c r="CB162" s="120"/>
      <c r="CC162" s="120"/>
      <c r="CD162" s="120"/>
      <c r="CE162" s="120"/>
      <c r="CF162" s="120"/>
      <c r="CG162" s="120"/>
      <c r="CH162" s="120"/>
      <c r="CI162" s="120"/>
      <c r="CJ162" s="120"/>
      <c r="CK162" s="120"/>
      <c r="CL162" s="120"/>
      <c r="CM162" s="120"/>
      <c r="CN162" s="120"/>
      <c r="CO162" s="120"/>
      <c r="CP162" s="120"/>
      <c r="CQ162" s="120"/>
      <c r="CR162" s="120"/>
      <c r="CS162" s="120"/>
      <c r="CT162" s="120"/>
    </row>
    <row r="163" spans="1:98">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c r="AU163" s="120"/>
      <c r="AV163" s="120"/>
      <c r="AW163" s="120"/>
      <c r="AX163" s="120"/>
      <c r="AY163" s="120"/>
      <c r="AZ163" s="120"/>
      <c r="BA163" s="120"/>
      <c r="BB163" s="120"/>
      <c r="BC163" s="120"/>
      <c r="BD163" s="120"/>
      <c r="BE163" s="120"/>
      <c r="BF163" s="120"/>
      <c r="BG163" s="120"/>
      <c r="BH163" s="120"/>
      <c r="BI163" s="120"/>
      <c r="BJ163" s="120"/>
      <c r="BK163" s="120"/>
      <c r="BL163" s="120"/>
      <c r="BM163" s="120"/>
      <c r="BN163" s="120"/>
      <c r="BO163" s="120"/>
      <c r="BP163" s="120"/>
      <c r="BQ163" s="120"/>
      <c r="BR163" s="120"/>
      <c r="BS163" s="120"/>
      <c r="BT163" s="120"/>
      <c r="BU163" s="120"/>
      <c r="BV163" s="120"/>
      <c r="BW163" s="120"/>
      <c r="BX163" s="120"/>
      <c r="BY163" s="120"/>
      <c r="BZ163" s="120"/>
      <c r="CA163" s="120"/>
      <c r="CB163" s="120"/>
      <c r="CC163" s="120"/>
      <c r="CD163" s="120"/>
      <c r="CE163" s="120"/>
      <c r="CF163" s="120"/>
      <c r="CG163" s="120"/>
      <c r="CH163" s="120"/>
      <c r="CI163" s="120"/>
      <c r="CJ163" s="120"/>
      <c r="CK163" s="120"/>
      <c r="CL163" s="120"/>
      <c r="CM163" s="120"/>
      <c r="CN163" s="120"/>
      <c r="CO163" s="120"/>
      <c r="CP163" s="120"/>
      <c r="CQ163" s="120"/>
      <c r="CR163" s="120"/>
      <c r="CS163" s="120"/>
      <c r="CT163" s="120"/>
    </row>
    <row r="164" spans="1:98">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c r="AU164" s="120"/>
      <c r="AV164" s="120"/>
      <c r="AW164" s="120"/>
      <c r="AX164" s="120"/>
      <c r="AY164" s="120"/>
      <c r="AZ164" s="120"/>
      <c r="BA164" s="120"/>
      <c r="BB164" s="120"/>
      <c r="BC164" s="120"/>
      <c r="BD164" s="120"/>
      <c r="BE164" s="120"/>
      <c r="BF164" s="120"/>
      <c r="BG164" s="120"/>
      <c r="BH164" s="120"/>
      <c r="BI164" s="120"/>
      <c r="BJ164" s="120"/>
      <c r="BK164" s="120"/>
      <c r="BL164" s="120"/>
      <c r="BM164" s="120"/>
      <c r="BN164" s="120"/>
      <c r="BO164" s="120"/>
      <c r="BP164" s="120"/>
      <c r="BQ164" s="120"/>
      <c r="BR164" s="120"/>
      <c r="BS164" s="120"/>
      <c r="BT164" s="120"/>
      <c r="BU164" s="120"/>
      <c r="BV164" s="120"/>
      <c r="BW164" s="120"/>
      <c r="BX164" s="120"/>
      <c r="BY164" s="120"/>
      <c r="BZ164" s="120"/>
      <c r="CA164" s="120"/>
      <c r="CB164" s="120"/>
      <c r="CC164" s="120"/>
      <c r="CD164" s="120"/>
      <c r="CE164" s="120"/>
      <c r="CF164" s="120"/>
      <c r="CG164" s="120"/>
      <c r="CH164" s="120"/>
      <c r="CI164" s="120"/>
      <c r="CJ164" s="120"/>
      <c r="CK164" s="120"/>
      <c r="CL164" s="120"/>
      <c r="CM164" s="120"/>
      <c r="CN164" s="120"/>
      <c r="CO164" s="120"/>
      <c r="CP164" s="120"/>
      <c r="CQ164" s="120"/>
      <c r="CR164" s="120"/>
      <c r="CS164" s="120"/>
      <c r="CT164" s="120"/>
    </row>
    <row r="165" spans="1:98">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c r="AU165" s="120"/>
      <c r="AV165" s="120"/>
      <c r="AW165" s="120"/>
      <c r="AX165" s="120"/>
      <c r="AY165" s="120"/>
      <c r="AZ165" s="120"/>
      <c r="BA165" s="120"/>
      <c r="BB165" s="120"/>
      <c r="BC165" s="120"/>
      <c r="BD165" s="120"/>
      <c r="BE165" s="120"/>
      <c r="BF165" s="120"/>
      <c r="BG165" s="120"/>
      <c r="BH165" s="120"/>
      <c r="BI165" s="120"/>
      <c r="BJ165" s="120"/>
      <c r="BK165" s="120"/>
      <c r="BL165" s="120"/>
      <c r="BM165" s="120"/>
      <c r="BN165" s="120"/>
      <c r="BO165" s="120"/>
      <c r="BP165" s="120"/>
      <c r="BQ165" s="120"/>
      <c r="BR165" s="120"/>
      <c r="BS165" s="120"/>
      <c r="BT165" s="120"/>
      <c r="BU165" s="120"/>
      <c r="BV165" s="120"/>
      <c r="BW165" s="120"/>
      <c r="BX165" s="120"/>
      <c r="BY165" s="120"/>
      <c r="BZ165" s="120"/>
      <c r="CA165" s="120"/>
      <c r="CB165" s="120"/>
      <c r="CC165" s="120"/>
      <c r="CD165" s="120"/>
      <c r="CE165" s="120"/>
      <c r="CF165" s="120"/>
      <c r="CG165" s="120"/>
      <c r="CH165" s="120"/>
      <c r="CI165" s="120"/>
      <c r="CJ165" s="120"/>
      <c r="CK165" s="120"/>
      <c r="CL165" s="120"/>
      <c r="CM165" s="120"/>
      <c r="CN165" s="120"/>
      <c r="CO165" s="120"/>
      <c r="CP165" s="120"/>
      <c r="CQ165" s="120"/>
      <c r="CR165" s="120"/>
      <c r="CS165" s="120"/>
      <c r="CT165" s="120"/>
    </row>
    <row r="166" spans="1:98">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c r="AX166" s="120"/>
      <c r="AY166" s="120"/>
      <c r="AZ166" s="120"/>
      <c r="BA166" s="120"/>
      <c r="BB166" s="120"/>
      <c r="BC166" s="120"/>
      <c r="BD166" s="120"/>
      <c r="BE166" s="120"/>
      <c r="BF166" s="120"/>
      <c r="BG166" s="120"/>
      <c r="BH166" s="120"/>
      <c r="BI166" s="120"/>
      <c r="BJ166" s="120"/>
      <c r="BK166" s="120"/>
      <c r="BL166" s="120"/>
      <c r="BM166" s="120"/>
      <c r="BN166" s="120"/>
      <c r="BO166" s="120"/>
      <c r="BP166" s="120"/>
      <c r="BQ166" s="120"/>
      <c r="BR166" s="120"/>
      <c r="BS166" s="120"/>
      <c r="BT166" s="120"/>
      <c r="BU166" s="120"/>
      <c r="BV166" s="120"/>
      <c r="BW166" s="120"/>
      <c r="BX166" s="120"/>
      <c r="BY166" s="120"/>
      <c r="BZ166" s="120"/>
      <c r="CA166" s="120"/>
      <c r="CB166" s="120"/>
      <c r="CC166" s="120"/>
      <c r="CD166" s="120"/>
      <c r="CE166" s="120"/>
      <c r="CF166" s="120"/>
      <c r="CG166" s="120"/>
      <c r="CH166" s="120"/>
      <c r="CI166" s="120"/>
      <c r="CJ166" s="120"/>
      <c r="CK166" s="120"/>
      <c r="CL166" s="120"/>
      <c r="CM166" s="120"/>
      <c r="CN166" s="120"/>
      <c r="CO166" s="120"/>
      <c r="CP166" s="120"/>
      <c r="CQ166" s="120"/>
      <c r="CR166" s="120"/>
      <c r="CS166" s="120"/>
      <c r="CT166" s="120"/>
    </row>
    <row r="167" spans="1:98">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c r="AU167" s="120"/>
      <c r="AV167" s="120"/>
      <c r="AW167" s="120"/>
      <c r="AX167" s="120"/>
      <c r="AY167" s="120"/>
      <c r="AZ167" s="120"/>
      <c r="BA167" s="120"/>
      <c r="BB167" s="120"/>
      <c r="BC167" s="120"/>
      <c r="BD167" s="120"/>
      <c r="BE167" s="120"/>
      <c r="BF167" s="120"/>
      <c r="BG167" s="120"/>
      <c r="BH167" s="120"/>
      <c r="BI167" s="120"/>
      <c r="BJ167" s="120"/>
      <c r="BK167" s="120"/>
      <c r="BL167" s="120"/>
      <c r="BM167" s="120"/>
      <c r="BN167" s="120"/>
      <c r="BO167" s="120"/>
      <c r="BP167" s="120"/>
      <c r="BQ167" s="120"/>
      <c r="BR167" s="120"/>
      <c r="BS167" s="120"/>
      <c r="BT167" s="120"/>
      <c r="BU167" s="120"/>
      <c r="BV167" s="120"/>
      <c r="BW167" s="120"/>
      <c r="BX167" s="120"/>
      <c r="BY167" s="120"/>
      <c r="BZ167" s="120"/>
      <c r="CA167" s="120"/>
      <c r="CB167" s="120"/>
      <c r="CC167" s="120"/>
      <c r="CD167" s="120"/>
      <c r="CE167" s="120"/>
      <c r="CF167" s="120"/>
      <c r="CG167" s="120"/>
      <c r="CH167" s="120"/>
      <c r="CI167" s="120"/>
      <c r="CJ167" s="120"/>
      <c r="CK167" s="120"/>
      <c r="CL167" s="120"/>
      <c r="CM167" s="120"/>
      <c r="CN167" s="120"/>
      <c r="CO167" s="120"/>
      <c r="CP167" s="120"/>
      <c r="CQ167" s="120"/>
      <c r="CR167" s="120"/>
      <c r="CS167" s="120"/>
      <c r="CT167" s="120"/>
    </row>
    <row r="168" spans="1:98">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c r="AU168" s="120"/>
      <c r="AV168" s="120"/>
      <c r="AW168" s="120"/>
      <c r="AX168" s="120"/>
      <c r="AY168" s="120"/>
      <c r="AZ168" s="120"/>
      <c r="BA168" s="120"/>
      <c r="BB168" s="120"/>
      <c r="BC168" s="120"/>
      <c r="BD168" s="120"/>
      <c r="BE168" s="120"/>
      <c r="BF168" s="120"/>
      <c r="BG168" s="120"/>
      <c r="BH168" s="120"/>
      <c r="BI168" s="120"/>
      <c r="BJ168" s="120"/>
      <c r="BK168" s="120"/>
      <c r="BL168" s="120"/>
      <c r="BM168" s="120"/>
      <c r="BN168" s="120"/>
      <c r="BO168" s="120"/>
      <c r="BP168" s="120"/>
      <c r="BQ168" s="120"/>
      <c r="BR168" s="120"/>
      <c r="BS168" s="120"/>
      <c r="BT168" s="120"/>
      <c r="BU168" s="120"/>
      <c r="BV168" s="120"/>
      <c r="BW168" s="120"/>
      <c r="BX168" s="120"/>
      <c r="BY168" s="120"/>
      <c r="BZ168" s="120"/>
      <c r="CA168" s="120"/>
      <c r="CB168" s="120"/>
      <c r="CC168" s="120"/>
      <c r="CD168" s="120"/>
      <c r="CE168" s="120"/>
      <c r="CF168" s="120"/>
      <c r="CG168" s="120"/>
      <c r="CH168" s="120"/>
      <c r="CI168" s="120"/>
      <c r="CJ168" s="120"/>
      <c r="CK168" s="120"/>
      <c r="CL168" s="120"/>
      <c r="CM168" s="120"/>
      <c r="CN168" s="120"/>
      <c r="CO168" s="120"/>
      <c r="CP168" s="120"/>
      <c r="CQ168" s="120"/>
      <c r="CR168" s="120"/>
      <c r="CS168" s="120"/>
      <c r="CT168" s="120"/>
    </row>
    <row r="169" spans="1:98">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c r="AU169" s="120"/>
      <c r="AV169" s="120"/>
      <c r="AW169" s="120"/>
      <c r="AX169" s="120"/>
      <c r="AY169" s="120"/>
      <c r="AZ169" s="120"/>
      <c r="BA169" s="120"/>
      <c r="BB169" s="120"/>
      <c r="BC169" s="120"/>
      <c r="BD169" s="120"/>
      <c r="BE169" s="120"/>
      <c r="BF169" s="120"/>
      <c r="BG169" s="120"/>
      <c r="BH169" s="120"/>
      <c r="BI169" s="120"/>
      <c r="BJ169" s="120"/>
      <c r="BK169" s="120"/>
      <c r="BL169" s="120"/>
      <c r="BM169" s="120"/>
      <c r="BN169" s="120"/>
      <c r="BO169" s="120"/>
      <c r="BP169" s="120"/>
      <c r="BQ169" s="120"/>
      <c r="BR169" s="120"/>
      <c r="BS169" s="120"/>
      <c r="BT169" s="120"/>
      <c r="BU169" s="120"/>
      <c r="BV169" s="120"/>
      <c r="BW169" s="120"/>
      <c r="BX169" s="120"/>
      <c r="BY169" s="120"/>
      <c r="BZ169" s="120"/>
      <c r="CA169" s="120"/>
      <c r="CB169" s="120"/>
      <c r="CC169" s="120"/>
      <c r="CD169" s="120"/>
      <c r="CE169" s="120"/>
      <c r="CF169" s="120"/>
      <c r="CG169" s="120"/>
      <c r="CH169" s="120"/>
      <c r="CI169" s="120"/>
      <c r="CJ169" s="120"/>
      <c r="CK169" s="120"/>
      <c r="CL169" s="120"/>
      <c r="CM169" s="120"/>
      <c r="CN169" s="120"/>
      <c r="CO169" s="120"/>
      <c r="CP169" s="120"/>
      <c r="CQ169" s="120"/>
      <c r="CR169" s="120"/>
      <c r="CS169" s="120"/>
      <c r="CT169" s="120"/>
    </row>
    <row r="170" spans="1:98">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0"/>
      <c r="AY170" s="120"/>
      <c r="AZ170" s="120"/>
      <c r="BA170" s="120"/>
      <c r="BB170" s="120"/>
      <c r="BC170" s="120"/>
      <c r="BD170" s="120"/>
      <c r="BE170" s="120"/>
      <c r="BF170" s="120"/>
      <c r="BG170" s="120"/>
      <c r="BH170" s="120"/>
      <c r="BI170" s="120"/>
      <c r="BJ170" s="120"/>
      <c r="BK170" s="120"/>
      <c r="BL170" s="120"/>
      <c r="BM170" s="120"/>
      <c r="BN170" s="120"/>
      <c r="BO170" s="120"/>
      <c r="BP170" s="120"/>
      <c r="BQ170" s="120"/>
      <c r="BR170" s="120"/>
      <c r="BS170" s="120"/>
      <c r="BT170" s="120"/>
      <c r="BU170" s="120"/>
      <c r="BV170" s="120"/>
      <c r="BW170" s="120"/>
      <c r="BX170" s="120"/>
      <c r="BY170" s="120"/>
      <c r="BZ170" s="120"/>
      <c r="CA170" s="120"/>
      <c r="CB170" s="120"/>
      <c r="CC170" s="120"/>
      <c r="CD170" s="120"/>
      <c r="CE170" s="120"/>
      <c r="CF170" s="120"/>
      <c r="CG170" s="120"/>
      <c r="CH170" s="120"/>
      <c r="CI170" s="120"/>
      <c r="CJ170" s="120"/>
      <c r="CK170" s="120"/>
      <c r="CL170" s="120"/>
      <c r="CM170" s="120"/>
      <c r="CN170" s="120"/>
      <c r="CO170" s="120"/>
      <c r="CP170" s="120"/>
      <c r="CQ170" s="120"/>
      <c r="CR170" s="120"/>
      <c r="CS170" s="120"/>
      <c r="CT170" s="120"/>
    </row>
    <row r="171" spans="1:98">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0"/>
      <c r="AY171" s="120"/>
      <c r="AZ171" s="120"/>
      <c r="BA171" s="120"/>
      <c r="BB171" s="120"/>
      <c r="BC171" s="120"/>
      <c r="BD171" s="120"/>
      <c r="BE171" s="120"/>
      <c r="BF171" s="120"/>
      <c r="BG171" s="120"/>
      <c r="BH171" s="120"/>
      <c r="BI171" s="120"/>
      <c r="BJ171" s="120"/>
      <c r="BK171" s="120"/>
      <c r="BL171" s="120"/>
      <c r="BM171" s="120"/>
      <c r="BN171" s="120"/>
      <c r="BO171" s="120"/>
      <c r="BP171" s="120"/>
      <c r="BQ171" s="120"/>
      <c r="BR171" s="120"/>
      <c r="BS171" s="120"/>
      <c r="BT171" s="120"/>
      <c r="BU171" s="120"/>
      <c r="BV171" s="120"/>
      <c r="BW171" s="120"/>
      <c r="BX171" s="120"/>
      <c r="BY171" s="120"/>
      <c r="BZ171" s="120"/>
      <c r="CA171" s="120"/>
      <c r="CB171" s="120"/>
      <c r="CC171" s="120"/>
      <c r="CD171" s="120"/>
      <c r="CE171" s="120"/>
      <c r="CF171" s="120"/>
      <c r="CG171" s="120"/>
      <c r="CH171" s="120"/>
      <c r="CI171" s="120"/>
      <c r="CJ171" s="120"/>
      <c r="CK171" s="120"/>
      <c r="CL171" s="120"/>
      <c r="CM171" s="120"/>
      <c r="CN171" s="120"/>
      <c r="CO171" s="120"/>
      <c r="CP171" s="120"/>
      <c r="CQ171" s="120"/>
      <c r="CR171" s="120"/>
      <c r="CS171" s="120"/>
      <c r="CT171" s="120"/>
    </row>
    <row r="172" spans="1:98">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c r="AX172" s="120"/>
      <c r="AY172" s="120"/>
      <c r="AZ172" s="120"/>
      <c r="BA172" s="120"/>
      <c r="BB172" s="120"/>
      <c r="BC172" s="120"/>
      <c r="BD172" s="120"/>
      <c r="BE172" s="120"/>
      <c r="BF172" s="120"/>
      <c r="BG172" s="120"/>
      <c r="BH172" s="120"/>
      <c r="BI172" s="120"/>
      <c r="BJ172" s="120"/>
      <c r="BK172" s="120"/>
      <c r="BL172" s="120"/>
      <c r="BM172" s="120"/>
      <c r="BN172" s="120"/>
      <c r="BO172" s="120"/>
      <c r="BP172" s="120"/>
      <c r="BQ172" s="120"/>
      <c r="BR172" s="120"/>
      <c r="BS172" s="120"/>
      <c r="BT172" s="120"/>
      <c r="BU172" s="120"/>
      <c r="BV172" s="120"/>
      <c r="BW172" s="120"/>
      <c r="BX172" s="120"/>
      <c r="BY172" s="120"/>
      <c r="BZ172" s="120"/>
      <c r="CA172" s="120"/>
      <c r="CB172" s="120"/>
      <c r="CC172" s="120"/>
      <c r="CD172" s="120"/>
      <c r="CE172" s="120"/>
      <c r="CF172" s="120"/>
      <c r="CG172" s="120"/>
      <c r="CH172" s="120"/>
      <c r="CI172" s="120"/>
      <c r="CJ172" s="120"/>
      <c r="CK172" s="120"/>
      <c r="CL172" s="120"/>
      <c r="CM172" s="120"/>
      <c r="CN172" s="120"/>
      <c r="CO172" s="120"/>
      <c r="CP172" s="120"/>
      <c r="CQ172" s="120"/>
      <c r="CR172" s="120"/>
      <c r="CS172" s="120"/>
      <c r="CT172" s="120"/>
    </row>
    <row r="173" spans="1:98">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c r="AU173" s="120"/>
      <c r="AV173" s="120"/>
      <c r="AW173" s="120"/>
      <c r="AX173" s="120"/>
      <c r="AY173" s="120"/>
      <c r="AZ173" s="120"/>
      <c r="BA173" s="120"/>
      <c r="BB173" s="120"/>
      <c r="BC173" s="120"/>
      <c r="BD173" s="120"/>
      <c r="BE173" s="120"/>
      <c r="BF173" s="120"/>
      <c r="BG173" s="120"/>
      <c r="BH173" s="120"/>
      <c r="BI173" s="120"/>
      <c r="BJ173" s="120"/>
      <c r="BK173" s="120"/>
      <c r="BL173" s="120"/>
      <c r="BM173" s="120"/>
      <c r="BN173" s="120"/>
      <c r="BO173" s="120"/>
      <c r="BP173" s="120"/>
      <c r="BQ173" s="120"/>
      <c r="BR173" s="120"/>
      <c r="BS173" s="120"/>
      <c r="BT173" s="120"/>
      <c r="BU173" s="120"/>
      <c r="BV173" s="120"/>
      <c r="BW173" s="120"/>
      <c r="BX173" s="120"/>
      <c r="BY173" s="120"/>
      <c r="BZ173" s="120"/>
      <c r="CA173" s="120"/>
      <c r="CB173" s="120"/>
      <c r="CC173" s="120"/>
      <c r="CD173" s="120"/>
      <c r="CE173" s="120"/>
      <c r="CF173" s="120"/>
      <c r="CG173" s="120"/>
      <c r="CH173" s="120"/>
      <c r="CI173" s="120"/>
      <c r="CJ173" s="120"/>
      <c r="CK173" s="120"/>
      <c r="CL173" s="120"/>
      <c r="CM173" s="120"/>
      <c r="CN173" s="120"/>
      <c r="CO173" s="120"/>
      <c r="CP173" s="120"/>
      <c r="CQ173" s="120"/>
      <c r="CR173" s="120"/>
      <c r="CS173" s="120"/>
      <c r="CT173" s="120"/>
    </row>
    <row r="174" spans="1:98">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c r="AX174" s="120"/>
      <c r="AY174" s="120"/>
      <c r="AZ174" s="120"/>
      <c r="BA174" s="120"/>
      <c r="BB174" s="120"/>
      <c r="BC174" s="120"/>
      <c r="BD174" s="120"/>
      <c r="BE174" s="120"/>
      <c r="BF174" s="120"/>
      <c r="BG174" s="120"/>
      <c r="BH174" s="120"/>
      <c r="BI174" s="120"/>
      <c r="BJ174" s="120"/>
      <c r="BK174" s="120"/>
      <c r="BL174" s="120"/>
      <c r="BM174" s="120"/>
      <c r="BN174" s="120"/>
      <c r="BO174" s="120"/>
      <c r="BP174" s="120"/>
      <c r="BQ174" s="120"/>
      <c r="BR174" s="120"/>
      <c r="BS174" s="120"/>
      <c r="BT174" s="120"/>
      <c r="BU174" s="120"/>
      <c r="BV174" s="120"/>
      <c r="BW174" s="120"/>
      <c r="BX174" s="120"/>
      <c r="BY174" s="120"/>
      <c r="BZ174" s="120"/>
      <c r="CA174" s="120"/>
      <c r="CB174" s="120"/>
      <c r="CC174" s="120"/>
      <c r="CD174" s="120"/>
      <c r="CE174" s="120"/>
      <c r="CF174" s="120"/>
      <c r="CG174" s="120"/>
      <c r="CH174" s="120"/>
      <c r="CI174" s="120"/>
      <c r="CJ174" s="120"/>
      <c r="CK174" s="120"/>
      <c r="CL174" s="120"/>
      <c r="CM174" s="120"/>
      <c r="CN174" s="120"/>
      <c r="CO174" s="120"/>
      <c r="CP174" s="120"/>
      <c r="CQ174" s="120"/>
      <c r="CR174" s="120"/>
      <c r="CS174" s="120"/>
      <c r="CT174" s="120"/>
    </row>
    <row r="175" spans="1:98">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c r="AX175" s="120"/>
      <c r="AY175" s="120"/>
      <c r="AZ175" s="120"/>
      <c r="BA175" s="120"/>
      <c r="BB175" s="120"/>
      <c r="BC175" s="120"/>
      <c r="BD175" s="120"/>
      <c r="BE175" s="120"/>
      <c r="BF175" s="120"/>
      <c r="BG175" s="120"/>
      <c r="BH175" s="120"/>
      <c r="BI175" s="120"/>
      <c r="BJ175" s="120"/>
      <c r="BK175" s="120"/>
      <c r="BL175" s="120"/>
      <c r="BM175" s="120"/>
      <c r="BN175" s="120"/>
      <c r="BO175" s="120"/>
      <c r="BP175" s="120"/>
      <c r="BQ175" s="120"/>
      <c r="BR175" s="120"/>
      <c r="BS175" s="120"/>
      <c r="BT175" s="120"/>
      <c r="BU175" s="120"/>
      <c r="BV175" s="120"/>
      <c r="BW175" s="120"/>
      <c r="BX175" s="120"/>
      <c r="BY175" s="120"/>
      <c r="BZ175" s="120"/>
      <c r="CA175" s="120"/>
      <c r="CB175" s="120"/>
      <c r="CC175" s="120"/>
      <c r="CD175" s="120"/>
      <c r="CE175" s="120"/>
      <c r="CF175" s="120"/>
      <c r="CG175" s="120"/>
      <c r="CH175" s="120"/>
      <c r="CI175" s="120"/>
      <c r="CJ175" s="120"/>
      <c r="CK175" s="120"/>
      <c r="CL175" s="120"/>
      <c r="CM175" s="120"/>
      <c r="CN175" s="120"/>
      <c r="CO175" s="120"/>
      <c r="CP175" s="120"/>
      <c r="CQ175" s="120"/>
      <c r="CR175" s="120"/>
      <c r="CS175" s="120"/>
      <c r="CT175" s="120"/>
    </row>
    <row r="176" spans="1:98">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c r="AU176" s="120"/>
      <c r="AV176" s="120"/>
      <c r="AW176" s="120"/>
      <c r="AX176" s="120"/>
      <c r="AY176" s="120"/>
      <c r="AZ176" s="120"/>
      <c r="BA176" s="120"/>
      <c r="BB176" s="120"/>
      <c r="BC176" s="120"/>
      <c r="BD176" s="120"/>
      <c r="BE176" s="120"/>
      <c r="BF176" s="120"/>
      <c r="BG176" s="120"/>
      <c r="BH176" s="120"/>
      <c r="BI176" s="120"/>
      <c r="BJ176" s="120"/>
      <c r="BK176" s="120"/>
      <c r="BL176" s="120"/>
      <c r="BM176" s="120"/>
      <c r="BN176" s="120"/>
      <c r="BO176" s="120"/>
      <c r="BP176" s="120"/>
      <c r="BQ176" s="120"/>
      <c r="BR176" s="120"/>
      <c r="BS176" s="120"/>
      <c r="BT176" s="120"/>
      <c r="BU176" s="120"/>
      <c r="BV176" s="120"/>
      <c r="BW176" s="120"/>
      <c r="BX176" s="120"/>
      <c r="BY176" s="120"/>
      <c r="BZ176" s="120"/>
      <c r="CA176" s="120"/>
      <c r="CB176" s="120"/>
      <c r="CC176" s="120"/>
      <c r="CD176" s="120"/>
      <c r="CE176" s="120"/>
      <c r="CF176" s="120"/>
      <c r="CG176" s="120"/>
      <c r="CH176" s="120"/>
      <c r="CI176" s="120"/>
      <c r="CJ176" s="120"/>
      <c r="CK176" s="120"/>
      <c r="CL176" s="120"/>
      <c r="CM176" s="120"/>
      <c r="CN176" s="120"/>
      <c r="CO176" s="120"/>
      <c r="CP176" s="120"/>
      <c r="CQ176" s="120"/>
      <c r="CR176" s="120"/>
      <c r="CS176" s="120"/>
      <c r="CT176" s="120"/>
    </row>
    <row r="177" spans="1:98">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c r="AU177" s="120"/>
      <c r="AV177" s="120"/>
      <c r="AW177" s="120"/>
      <c r="AX177" s="120"/>
      <c r="AY177" s="120"/>
      <c r="AZ177" s="120"/>
      <c r="BA177" s="120"/>
      <c r="BB177" s="120"/>
      <c r="BC177" s="120"/>
      <c r="BD177" s="120"/>
      <c r="BE177" s="120"/>
      <c r="BF177" s="120"/>
      <c r="BG177" s="120"/>
      <c r="BH177" s="120"/>
      <c r="BI177" s="120"/>
      <c r="BJ177" s="120"/>
      <c r="BK177" s="120"/>
      <c r="BL177" s="120"/>
      <c r="BM177" s="120"/>
      <c r="BN177" s="120"/>
      <c r="BO177" s="120"/>
      <c r="BP177" s="120"/>
      <c r="BQ177" s="120"/>
      <c r="BR177" s="120"/>
      <c r="BS177" s="120"/>
      <c r="BT177" s="120"/>
      <c r="BU177" s="120"/>
      <c r="BV177" s="120"/>
      <c r="BW177" s="120"/>
      <c r="BX177" s="120"/>
      <c r="BY177" s="120"/>
      <c r="BZ177" s="120"/>
      <c r="CA177" s="120"/>
      <c r="CB177" s="120"/>
      <c r="CC177" s="120"/>
      <c r="CD177" s="120"/>
      <c r="CE177" s="120"/>
      <c r="CF177" s="120"/>
      <c r="CG177" s="120"/>
      <c r="CH177" s="120"/>
      <c r="CI177" s="120"/>
      <c r="CJ177" s="120"/>
      <c r="CK177" s="120"/>
      <c r="CL177" s="120"/>
      <c r="CM177" s="120"/>
      <c r="CN177" s="120"/>
      <c r="CO177" s="120"/>
      <c r="CP177" s="120"/>
      <c r="CQ177" s="120"/>
      <c r="CR177" s="120"/>
      <c r="CS177" s="120"/>
      <c r="CT177" s="120"/>
    </row>
    <row r="178" spans="1:98">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c r="AX178" s="120"/>
      <c r="AY178" s="120"/>
      <c r="AZ178" s="120"/>
      <c r="BA178" s="120"/>
      <c r="BB178" s="120"/>
      <c r="BC178" s="120"/>
      <c r="BD178" s="120"/>
      <c r="BE178" s="120"/>
      <c r="BF178" s="120"/>
      <c r="BG178" s="120"/>
      <c r="BH178" s="120"/>
      <c r="BI178" s="120"/>
      <c r="BJ178" s="120"/>
      <c r="BK178" s="120"/>
      <c r="BL178" s="120"/>
      <c r="BM178" s="120"/>
      <c r="BN178" s="120"/>
      <c r="BO178" s="120"/>
      <c r="BP178" s="120"/>
      <c r="BQ178" s="120"/>
      <c r="BR178" s="120"/>
      <c r="BS178" s="120"/>
      <c r="BT178" s="120"/>
      <c r="BU178" s="120"/>
      <c r="BV178" s="120"/>
      <c r="BW178" s="120"/>
      <c r="BX178" s="120"/>
      <c r="BY178" s="120"/>
      <c r="BZ178" s="120"/>
      <c r="CA178" s="120"/>
      <c r="CB178" s="120"/>
      <c r="CC178" s="120"/>
      <c r="CD178" s="120"/>
      <c r="CE178" s="120"/>
      <c r="CF178" s="120"/>
      <c r="CG178" s="120"/>
      <c r="CH178" s="120"/>
      <c r="CI178" s="120"/>
      <c r="CJ178" s="120"/>
      <c r="CK178" s="120"/>
      <c r="CL178" s="120"/>
      <c r="CM178" s="120"/>
      <c r="CN178" s="120"/>
      <c r="CO178" s="120"/>
      <c r="CP178" s="120"/>
      <c r="CQ178" s="120"/>
      <c r="CR178" s="120"/>
      <c r="CS178" s="120"/>
      <c r="CT178" s="120"/>
    </row>
    <row r="179" spans="1:98">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c r="AU179" s="120"/>
      <c r="AV179" s="120"/>
      <c r="AW179" s="120"/>
      <c r="AX179" s="120"/>
      <c r="AY179" s="120"/>
      <c r="AZ179" s="120"/>
      <c r="BA179" s="120"/>
      <c r="BB179" s="120"/>
      <c r="BC179" s="120"/>
      <c r="BD179" s="120"/>
      <c r="BE179" s="120"/>
      <c r="BF179" s="120"/>
      <c r="BG179" s="120"/>
      <c r="BH179" s="120"/>
      <c r="BI179" s="120"/>
      <c r="BJ179" s="120"/>
      <c r="BK179" s="120"/>
      <c r="BL179" s="120"/>
      <c r="BM179" s="120"/>
      <c r="BN179" s="120"/>
      <c r="BO179" s="120"/>
      <c r="BP179" s="120"/>
      <c r="BQ179" s="120"/>
      <c r="BR179" s="120"/>
      <c r="BS179" s="120"/>
      <c r="BT179" s="120"/>
      <c r="BU179" s="120"/>
      <c r="BV179" s="120"/>
      <c r="BW179" s="120"/>
      <c r="BX179" s="120"/>
      <c r="BY179" s="120"/>
      <c r="BZ179" s="120"/>
      <c r="CA179" s="120"/>
      <c r="CB179" s="120"/>
      <c r="CC179" s="120"/>
      <c r="CD179" s="120"/>
      <c r="CE179" s="120"/>
      <c r="CF179" s="120"/>
      <c r="CG179" s="120"/>
      <c r="CH179" s="120"/>
      <c r="CI179" s="120"/>
      <c r="CJ179" s="120"/>
      <c r="CK179" s="120"/>
      <c r="CL179" s="120"/>
      <c r="CM179" s="120"/>
      <c r="CN179" s="120"/>
      <c r="CO179" s="120"/>
      <c r="CP179" s="120"/>
      <c r="CQ179" s="120"/>
      <c r="CR179" s="120"/>
      <c r="CS179" s="120"/>
      <c r="CT179" s="120"/>
    </row>
    <row r="180" spans="1:98">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c r="AU180" s="120"/>
      <c r="AV180" s="120"/>
      <c r="AW180" s="120"/>
      <c r="AX180" s="120"/>
      <c r="AY180" s="120"/>
      <c r="AZ180" s="120"/>
      <c r="BA180" s="120"/>
      <c r="BB180" s="120"/>
      <c r="BC180" s="120"/>
      <c r="BD180" s="120"/>
      <c r="BE180" s="120"/>
      <c r="BF180" s="120"/>
      <c r="BG180" s="120"/>
      <c r="BH180" s="120"/>
      <c r="BI180" s="120"/>
      <c r="BJ180" s="120"/>
      <c r="BK180" s="120"/>
      <c r="BL180" s="120"/>
      <c r="BM180" s="120"/>
      <c r="BN180" s="120"/>
      <c r="BO180" s="120"/>
      <c r="BP180" s="120"/>
      <c r="BQ180" s="120"/>
      <c r="BR180" s="120"/>
      <c r="BS180" s="120"/>
      <c r="BT180" s="120"/>
      <c r="BU180" s="120"/>
      <c r="BV180" s="120"/>
      <c r="BW180" s="120"/>
      <c r="BX180" s="120"/>
      <c r="BY180" s="120"/>
      <c r="BZ180" s="120"/>
      <c r="CA180" s="120"/>
      <c r="CB180" s="120"/>
      <c r="CC180" s="120"/>
      <c r="CD180" s="120"/>
      <c r="CE180" s="120"/>
      <c r="CF180" s="120"/>
      <c r="CG180" s="120"/>
      <c r="CH180" s="120"/>
      <c r="CI180" s="120"/>
      <c r="CJ180" s="120"/>
      <c r="CK180" s="120"/>
      <c r="CL180" s="120"/>
      <c r="CM180" s="120"/>
      <c r="CN180" s="120"/>
      <c r="CO180" s="120"/>
      <c r="CP180" s="120"/>
      <c r="CQ180" s="120"/>
      <c r="CR180" s="120"/>
      <c r="CS180" s="120"/>
      <c r="CT180" s="120"/>
    </row>
    <row r="181" spans="1:98">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c r="AU181" s="120"/>
      <c r="AV181" s="120"/>
      <c r="AW181" s="120"/>
      <c r="AX181" s="120"/>
      <c r="AY181" s="120"/>
      <c r="AZ181" s="120"/>
      <c r="BA181" s="120"/>
      <c r="BB181" s="120"/>
      <c r="BC181" s="120"/>
      <c r="BD181" s="120"/>
      <c r="BE181" s="120"/>
      <c r="BF181" s="120"/>
      <c r="BG181" s="120"/>
      <c r="BH181" s="120"/>
      <c r="BI181" s="120"/>
      <c r="BJ181" s="120"/>
      <c r="BK181" s="120"/>
      <c r="BL181" s="120"/>
      <c r="BM181" s="120"/>
      <c r="BN181" s="120"/>
      <c r="BO181" s="120"/>
      <c r="BP181" s="120"/>
      <c r="BQ181" s="120"/>
      <c r="BR181" s="120"/>
      <c r="BS181" s="120"/>
      <c r="BT181" s="120"/>
      <c r="BU181" s="120"/>
      <c r="BV181" s="120"/>
      <c r="BW181" s="120"/>
      <c r="BX181" s="120"/>
      <c r="BY181" s="120"/>
      <c r="BZ181" s="120"/>
      <c r="CA181" s="120"/>
      <c r="CB181" s="120"/>
      <c r="CC181" s="120"/>
      <c r="CD181" s="120"/>
      <c r="CE181" s="120"/>
      <c r="CF181" s="120"/>
      <c r="CG181" s="120"/>
      <c r="CH181" s="120"/>
      <c r="CI181" s="120"/>
      <c r="CJ181" s="120"/>
      <c r="CK181" s="120"/>
      <c r="CL181" s="120"/>
      <c r="CM181" s="120"/>
      <c r="CN181" s="120"/>
      <c r="CO181" s="120"/>
      <c r="CP181" s="120"/>
      <c r="CQ181" s="120"/>
      <c r="CR181" s="120"/>
      <c r="CS181" s="120"/>
      <c r="CT181" s="120"/>
    </row>
    <row r="182" spans="1:98">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c r="AX182" s="120"/>
      <c r="AY182" s="120"/>
      <c r="AZ182" s="120"/>
      <c r="BA182" s="120"/>
      <c r="BB182" s="120"/>
      <c r="BC182" s="120"/>
      <c r="BD182" s="120"/>
      <c r="BE182" s="120"/>
      <c r="BF182" s="120"/>
      <c r="BG182" s="120"/>
      <c r="BH182" s="120"/>
      <c r="BI182" s="120"/>
      <c r="BJ182" s="120"/>
      <c r="BK182" s="120"/>
      <c r="BL182" s="120"/>
      <c r="BM182" s="120"/>
      <c r="BN182" s="120"/>
      <c r="BO182" s="120"/>
      <c r="BP182" s="120"/>
      <c r="BQ182" s="120"/>
      <c r="BR182" s="120"/>
      <c r="BS182" s="120"/>
      <c r="BT182" s="120"/>
      <c r="BU182" s="120"/>
      <c r="BV182" s="120"/>
      <c r="BW182" s="120"/>
      <c r="BX182" s="120"/>
      <c r="BY182" s="120"/>
      <c r="BZ182" s="120"/>
      <c r="CA182" s="120"/>
      <c r="CB182" s="120"/>
      <c r="CC182" s="120"/>
      <c r="CD182" s="120"/>
      <c r="CE182" s="120"/>
      <c r="CF182" s="120"/>
      <c r="CG182" s="120"/>
      <c r="CH182" s="120"/>
      <c r="CI182" s="120"/>
      <c r="CJ182" s="120"/>
      <c r="CK182" s="120"/>
      <c r="CL182" s="120"/>
      <c r="CM182" s="120"/>
      <c r="CN182" s="120"/>
      <c r="CO182" s="120"/>
      <c r="CP182" s="120"/>
      <c r="CQ182" s="120"/>
      <c r="CR182" s="120"/>
      <c r="CS182" s="120"/>
      <c r="CT182" s="120"/>
    </row>
    <row r="183" spans="1:98">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c r="AU183" s="120"/>
      <c r="AV183" s="120"/>
      <c r="AW183" s="120"/>
      <c r="AX183" s="120"/>
      <c r="AY183" s="120"/>
      <c r="AZ183" s="120"/>
      <c r="BA183" s="120"/>
      <c r="BB183" s="120"/>
      <c r="BC183" s="120"/>
      <c r="BD183" s="120"/>
      <c r="BE183" s="120"/>
      <c r="BF183" s="120"/>
      <c r="BG183" s="120"/>
      <c r="BH183" s="120"/>
      <c r="BI183" s="120"/>
      <c r="BJ183" s="120"/>
      <c r="BK183" s="120"/>
      <c r="BL183" s="120"/>
      <c r="BM183" s="120"/>
      <c r="BN183" s="120"/>
      <c r="BO183" s="120"/>
      <c r="BP183" s="120"/>
      <c r="BQ183" s="120"/>
      <c r="BR183" s="120"/>
      <c r="BS183" s="120"/>
      <c r="BT183" s="120"/>
      <c r="BU183" s="120"/>
      <c r="BV183" s="120"/>
      <c r="BW183" s="120"/>
      <c r="BX183" s="120"/>
      <c r="BY183" s="120"/>
      <c r="BZ183" s="120"/>
      <c r="CA183" s="120"/>
      <c r="CB183" s="120"/>
      <c r="CC183" s="120"/>
      <c r="CD183" s="120"/>
      <c r="CE183" s="120"/>
      <c r="CF183" s="120"/>
      <c r="CG183" s="120"/>
      <c r="CH183" s="120"/>
      <c r="CI183" s="120"/>
      <c r="CJ183" s="120"/>
      <c r="CK183" s="120"/>
      <c r="CL183" s="120"/>
      <c r="CM183" s="120"/>
      <c r="CN183" s="120"/>
      <c r="CO183" s="120"/>
      <c r="CP183" s="120"/>
      <c r="CQ183" s="120"/>
      <c r="CR183" s="120"/>
      <c r="CS183" s="120"/>
      <c r="CT183" s="120"/>
    </row>
    <row r="184" spans="1:98">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c r="AU184" s="120"/>
      <c r="AV184" s="120"/>
      <c r="AW184" s="120"/>
      <c r="AX184" s="120"/>
      <c r="AY184" s="120"/>
      <c r="AZ184" s="120"/>
      <c r="BA184" s="120"/>
      <c r="BB184" s="120"/>
      <c r="BC184" s="120"/>
      <c r="BD184" s="120"/>
      <c r="BE184" s="120"/>
      <c r="BF184" s="120"/>
      <c r="BG184" s="120"/>
      <c r="BH184" s="120"/>
      <c r="BI184" s="120"/>
      <c r="BJ184" s="120"/>
      <c r="BK184" s="120"/>
      <c r="BL184" s="120"/>
      <c r="BM184" s="120"/>
      <c r="BN184" s="120"/>
      <c r="BO184" s="120"/>
      <c r="BP184" s="120"/>
      <c r="BQ184" s="120"/>
      <c r="BR184" s="120"/>
      <c r="BS184" s="120"/>
      <c r="BT184" s="120"/>
      <c r="BU184" s="120"/>
      <c r="BV184" s="120"/>
      <c r="BW184" s="120"/>
      <c r="BX184" s="120"/>
      <c r="BY184" s="120"/>
      <c r="BZ184" s="120"/>
      <c r="CA184" s="120"/>
      <c r="CB184" s="120"/>
      <c r="CC184" s="120"/>
      <c r="CD184" s="120"/>
      <c r="CE184" s="120"/>
      <c r="CF184" s="120"/>
      <c r="CG184" s="120"/>
      <c r="CH184" s="120"/>
      <c r="CI184" s="120"/>
      <c r="CJ184" s="120"/>
      <c r="CK184" s="120"/>
      <c r="CL184" s="120"/>
      <c r="CM184" s="120"/>
      <c r="CN184" s="120"/>
      <c r="CO184" s="120"/>
      <c r="CP184" s="120"/>
      <c r="CQ184" s="120"/>
      <c r="CR184" s="120"/>
      <c r="CS184" s="120"/>
      <c r="CT184" s="120"/>
    </row>
    <row r="185" spans="1:98">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c r="AU185" s="120"/>
      <c r="AV185" s="120"/>
      <c r="AW185" s="120"/>
      <c r="AX185" s="120"/>
      <c r="AY185" s="120"/>
      <c r="AZ185" s="120"/>
      <c r="BA185" s="120"/>
      <c r="BB185" s="120"/>
      <c r="BC185" s="120"/>
      <c r="BD185" s="120"/>
      <c r="BE185" s="120"/>
      <c r="BF185" s="120"/>
      <c r="BG185" s="120"/>
      <c r="BH185" s="120"/>
      <c r="BI185" s="120"/>
      <c r="BJ185" s="120"/>
      <c r="BK185" s="120"/>
      <c r="BL185" s="120"/>
      <c r="BM185" s="120"/>
      <c r="BN185" s="120"/>
      <c r="BO185" s="120"/>
      <c r="BP185" s="120"/>
      <c r="BQ185" s="120"/>
      <c r="BR185" s="120"/>
      <c r="BS185" s="120"/>
      <c r="BT185" s="120"/>
      <c r="BU185" s="120"/>
      <c r="BV185" s="120"/>
      <c r="BW185" s="120"/>
      <c r="BX185" s="120"/>
      <c r="BY185" s="120"/>
      <c r="BZ185" s="120"/>
      <c r="CA185" s="120"/>
      <c r="CB185" s="120"/>
      <c r="CC185" s="120"/>
      <c r="CD185" s="120"/>
      <c r="CE185" s="120"/>
      <c r="CF185" s="120"/>
      <c r="CG185" s="120"/>
      <c r="CH185" s="120"/>
      <c r="CI185" s="120"/>
      <c r="CJ185" s="120"/>
      <c r="CK185" s="120"/>
      <c r="CL185" s="120"/>
      <c r="CM185" s="120"/>
      <c r="CN185" s="120"/>
      <c r="CO185" s="120"/>
      <c r="CP185" s="120"/>
      <c r="CQ185" s="120"/>
      <c r="CR185" s="120"/>
      <c r="CS185" s="120"/>
      <c r="CT185" s="120"/>
    </row>
    <row r="186" spans="1:98">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c r="AU186" s="120"/>
      <c r="AV186" s="120"/>
      <c r="AW186" s="120"/>
      <c r="AX186" s="120"/>
      <c r="AY186" s="120"/>
      <c r="AZ186" s="120"/>
      <c r="BA186" s="120"/>
      <c r="BB186" s="120"/>
      <c r="BC186" s="120"/>
      <c r="BD186" s="120"/>
      <c r="BE186" s="120"/>
      <c r="BF186" s="120"/>
      <c r="BG186" s="120"/>
      <c r="BH186" s="120"/>
      <c r="BI186" s="120"/>
      <c r="BJ186" s="120"/>
      <c r="BK186" s="120"/>
      <c r="BL186" s="120"/>
      <c r="BM186" s="120"/>
      <c r="BN186" s="120"/>
      <c r="BO186" s="120"/>
      <c r="BP186" s="120"/>
      <c r="BQ186" s="120"/>
      <c r="BR186" s="120"/>
      <c r="BS186" s="120"/>
      <c r="BT186" s="120"/>
      <c r="BU186" s="120"/>
      <c r="BV186" s="120"/>
      <c r="BW186" s="120"/>
      <c r="BX186" s="120"/>
      <c r="BY186" s="120"/>
      <c r="BZ186" s="120"/>
      <c r="CA186" s="120"/>
      <c r="CB186" s="120"/>
      <c r="CC186" s="120"/>
      <c r="CD186" s="120"/>
      <c r="CE186" s="120"/>
      <c r="CF186" s="120"/>
      <c r="CG186" s="120"/>
      <c r="CH186" s="120"/>
      <c r="CI186" s="120"/>
      <c r="CJ186" s="120"/>
      <c r="CK186" s="120"/>
      <c r="CL186" s="120"/>
      <c r="CM186" s="120"/>
      <c r="CN186" s="120"/>
      <c r="CO186" s="120"/>
      <c r="CP186" s="120"/>
      <c r="CQ186" s="120"/>
      <c r="CR186" s="120"/>
      <c r="CS186" s="120"/>
      <c r="CT186" s="120"/>
    </row>
    <row r="187" spans="1:98">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c r="AX187" s="120"/>
      <c r="AY187" s="120"/>
      <c r="AZ187" s="120"/>
      <c r="BA187" s="120"/>
      <c r="BB187" s="120"/>
      <c r="BC187" s="120"/>
      <c r="BD187" s="120"/>
      <c r="BE187" s="120"/>
      <c r="BF187" s="120"/>
      <c r="BG187" s="120"/>
      <c r="BH187" s="120"/>
      <c r="BI187" s="120"/>
      <c r="BJ187" s="120"/>
      <c r="BK187" s="120"/>
      <c r="BL187" s="120"/>
      <c r="BM187" s="120"/>
      <c r="BN187" s="120"/>
      <c r="BO187" s="120"/>
      <c r="BP187" s="120"/>
      <c r="BQ187" s="120"/>
      <c r="BR187" s="120"/>
      <c r="BS187" s="120"/>
      <c r="BT187" s="120"/>
      <c r="BU187" s="120"/>
      <c r="BV187" s="120"/>
      <c r="BW187" s="120"/>
      <c r="BX187" s="120"/>
      <c r="BY187" s="120"/>
      <c r="BZ187" s="120"/>
      <c r="CA187" s="120"/>
      <c r="CB187" s="120"/>
      <c r="CC187" s="120"/>
      <c r="CD187" s="120"/>
      <c r="CE187" s="120"/>
      <c r="CF187" s="120"/>
      <c r="CG187" s="120"/>
      <c r="CH187" s="120"/>
      <c r="CI187" s="120"/>
      <c r="CJ187" s="120"/>
      <c r="CK187" s="120"/>
      <c r="CL187" s="120"/>
      <c r="CM187" s="120"/>
      <c r="CN187" s="120"/>
      <c r="CO187" s="120"/>
      <c r="CP187" s="120"/>
      <c r="CQ187" s="120"/>
      <c r="CR187" s="120"/>
      <c r="CS187" s="120"/>
      <c r="CT187" s="120"/>
    </row>
    <row r="188" spans="1:98">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c r="AU188" s="120"/>
      <c r="AV188" s="120"/>
      <c r="AW188" s="120"/>
      <c r="AX188" s="120"/>
      <c r="AY188" s="120"/>
      <c r="AZ188" s="120"/>
      <c r="BA188" s="120"/>
      <c r="BB188" s="120"/>
      <c r="BC188" s="120"/>
      <c r="BD188" s="120"/>
      <c r="BE188" s="120"/>
      <c r="BF188" s="120"/>
      <c r="BG188" s="120"/>
      <c r="BH188" s="120"/>
      <c r="BI188" s="120"/>
      <c r="BJ188" s="120"/>
      <c r="BK188" s="120"/>
      <c r="BL188" s="120"/>
      <c r="BM188" s="120"/>
      <c r="BN188" s="120"/>
      <c r="BO188" s="120"/>
      <c r="BP188" s="120"/>
      <c r="BQ188" s="120"/>
      <c r="BR188" s="120"/>
      <c r="BS188" s="120"/>
      <c r="BT188" s="120"/>
      <c r="BU188" s="120"/>
      <c r="BV188" s="120"/>
      <c r="BW188" s="120"/>
      <c r="BX188" s="120"/>
      <c r="BY188" s="120"/>
      <c r="BZ188" s="120"/>
      <c r="CA188" s="120"/>
      <c r="CB188" s="120"/>
      <c r="CC188" s="120"/>
      <c r="CD188" s="120"/>
      <c r="CE188" s="120"/>
      <c r="CF188" s="120"/>
      <c r="CG188" s="120"/>
      <c r="CH188" s="120"/>
      <c r="CI188" s="120"/>
      <c r="CJ188" s="120"/>
      <c r="CK188" s="120"/>
      <c r="CL188" s="120"/>
      <c r="CM188" s="120"/>
      <c r="CN188" s="120"/>
      <c r="CO188" s="120"/>
      <c r="CP188" s="120"/>
      <c r="CQ188" s="120"/>
      <c r="CR188" s="120"/>
      <c r="CS188" s="120"/>
      <c r="CT188" s="120"/>
    </row>
    <row r="189" spans="1:98">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c r="AU189" s="120"/>
      <c r="AV189" s="120"/>
      <c r="AW189" s="120"/>
      <c r="AX189" s="120"/>
      <c r="AY189" s="120"/>
      <c r="AZ189" s="120"/>
      <c r="BA189" s="120"/>
      <c r="BB189" s="120"/>
      <c r="BC189" s="120"/>
      <c r="BD189" s="120"/>
      <c r="BE189" s="120"/>
      <c r="BF189" s="120"/>
      <c r="BG189" s="120"/>
      <c r="BH189" s="120"/>
      <c r="BI189" s="120"/>
      <c r="BJ189" s="120"/>
      <c r="BK189" s="120"/>
      <c r="BL189" s="120"/>
      <c r="BM189" s="120"/>
      <c r="BN189" s="120"/>
      <c r="BO189" s="120"/>
      <c r="BP189" s="120"/>
      <c r="BQ189" s="120"/>
      <c r="BR189" s="120"/>
      <c r="BS189" s="120"/>
      <c r="BT189" s="120"/>
      <c r="BU189" s="120"/>
      <c r="BV189" s="120"/>
      <c r="BW189" s="120"/>
      <c r="BX189" s="120"/>
      <c r="BY189" s="120"/>
      <c r="BZ189" s="120"/>
      <c r="CA189" s="120"/>
      <c r="CB189" s="120"/>
      <c r="CC189" s="120"/>
      <c r="CD189" s="120"/>
      <c r="CE189" s="120"/>
      <c r="CF189" s="120"/>
      <c r="CG189" s="120"/>
      <c r="CH189" s="120"/>
      <c r="CI189" s="120"/>
      <c r="CJ189" s="120"/>
      <c r="CK189" s="120"/>
      <c r="CL189" s="120"/>
      <c r="CM189" s="120"/>
      <c r="CN189" s="120"/>
      <c r="CO189" s="120"/>
      <c r="CP189" s="120"/>
      <c r="CQ189" s="120"/>
      <c r="CR189" s="120"/>
      <c r="CS189" s="120"/>
      <c r="CT189" s="120"/>
    </row>
    <row r="190" spans="1:98">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c r="AU190" s="120"/>
      <c r="AV190" s="120"/>
      <c r="AW190" s="120"/>
      <c r="AX190" s="120"/>
      <c r="AY190" s="120"/>
      <c r="AZ190" s="120"/>
      <c r="BA190" s="120"/>
      <c r="BB190" s="120"/>
      <c r="BC190" s="120"/>
      <c r="BD190" s="120"/>
      <c r="BE190" s="120"/>
      <c r="BF190" s="120"/>
      <c r="BG190" s="120"/>
      <c r="BH190" s="120"/>
      <c r="BI190" s="120"/>
      <c r="BJ190" s="120"/>
      <c r="BK190" s="120"/>
      <c r="BL190" s="120"/>
      <c r="BM190" s="120"/>
      <c r="BN190" s="120"/>
      <c r="BO190" s="120"/>
      <c r="BP190" s="120"/>
      <c r="BQ190" s="120"/>
      <c r="BR190" s="120"/>
      <c r="BS190" s="120"/>
      <c r="BT190" s="120"/>
      <c r="BU190" s="120"/>
      <c r="BV190" s="120"/>
      <c r="BW190" s="120"/>
      <c r="BX190" s="120"/>
      <c r="BY190" s="120"/>
      <c r="BZ190" s="120"/>
      <c r="CA190" s="120"/>
      <c r="CB190" s="120"/>
      <c r="CC190" s="120"/>
      <c r="CD190" s="120"/>
      <c r="CE190" s="120"/>
      <c r="CF190" s="120"/>
      <c r="CG190" s="120"/>
      <c r="CH190" s="120"/>
      <c r="CI190" s="120"/>
      <c r="CJ190" s="120"/>
      <c r="CK190" s="120"/>
      <c r="CL190" s="120"/>
      <c r="CM190" s="120"/>
      <c r="CN190" s="120"/>
      <c r="CO190" s="120"/>
      <c r="CP190" s="120"/>
      <c r="CQ190" s="120"/>
      <c r="CR190" s="120"/>
      <c r="CS190" s="120"/>
      <c r="CT190" s="120"/>
    </row>
    <row r="191" spans="1:98">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c r="BI191" s="120"/>
      <c r="BJ191" s="120"/>
      <c r="BK191" s="120"/>
      <c r="BL191" s="120"/>
      <c r="BM191" s="120"/>
      <c r="BN191" s="120"/>
      <c r="BO191" s="120"/>
      <c r="BP191" s="120"/>
      <c r="BQ191" s="120"/>
      <c r="BR191" s="120"/>
      <c r="BS191" s="120"/>
      <c r="BT191" s="120"/>
      <c r="BU191" s="120"/>
      <c r="BV191" s="120"/>
      <c r="BW191" s="120"/>
      <c r="BX191" s="120"/>
      <c r="BY191" s="120"/>
      <c r="BZ191" s="120"/>
      <c r="CA191" s="120"/>
      <c r="CB191" s="120"/>
      <c r="CC191" s="120"/>
      <c r="CD191" s="120"/>
      <c r="CE191" s="120"/>
      <c r="CF191" s="120"/>
      <c r="CG191" s="120"/>
      <c r="CH191" s="120"/>
      <c r="CI191" s="120"/>
      <c r="CJ191" s="120"/>
      <c r="CK191" s="120"/>
      <c r="CL191" s="120"/>
      <c r="CM191" s="120"/>
      <c r="CN191" s="120"/>
      <c r="CO191" s="120"/>
      <c r="CP191" s="120"/>
      <c r="CQ191" s="120"/>
      <c r="CR191" s="120"/>
      <c r="CS191" s="120"/>
      <c r="CT191" s="120"/>
    </row>
    <row r="192" spans="1:98">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c r="AU192" s="120"/>
      <c r="AV192" s="120"/>
      <c r="AW192" s="120"/>
      <c r="AX192" s="120"/>
      <c r="AY192" s="120"/>
      <c r="AZ192" s="120"/>
      <c r="BA192" s="120"/>
      <c r="BB192" s="120"/>
      <c r="BC192" s="120"/>
      <c r="BD192" s="120"/>
      <c r="BE192" s="120"/>
      <c r="BF192" s="120"/>
      <c r="BG192" s="120"/>
      <c r="BH192" s="120"/>
      <c r="BI192" s="120"/>
      <c r="BJ192" s="120"/>
      <c r="BK192" s="120"/>
      <c r="BL192" s="120"/>
      <c r="BM192" s="120"/>
      <c r="BN192" s="120"/>
      <c r="BO192" s="120"/>
      <c r="BP192" s="120"/>
      <c r="BQ192" s="120"/>
      <c r="BR192" s="120"/>
      <c r="BS192" s="120"/>
      <c r="BT192" s="120"/>
      <c r="BU192" s="120"/>
      <c r="BV192" s="120"/>
      <c r="BW192" s="120"/>
      <c r="BX192" s="120"/>
      <c r="BY192" s="120"/>
      <c r="BZ192" s="120"/>
      <c r="CA192" s="120"/>
      <c r="CB192" s="120"/>
      <c r="CC192" s="120"/>
      <c r="CD192" s="120"/>
      <c r="CE192" s="120"/>
      <c r="CF192" s="120"/>
      <c r="CG192" s="120"/>
      <c r="CH192" s="120"/>
      <c r="CI192" s="120"/>
      <c r="CJ192" s="120"/>
      <c r="CK192" s="120"/>
      <c r="CL192" s="120"/>
      <c r="CM192" s="120"/>
      <c r="CN192" s="120"/>
      <c r="CO192" s="120"/>
      <c r="CP192" s="120"/>
      <c r="CQ192" s="120"/>
      <c r="CR192" s="120"/>
      <c r="CS192" s="120"/>
      <c r="CT192" s="120"/>
    </row>
    <row r="193" spans="1:98">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c r="AU193" s="120"/>
      <c r="AV193" s="120"/>
      <c r="AW193" s="120"/>
      <c r="AX193" s="120"/>
      <c r="AY193" s="120"/>
      <c r="AZ193" s="120"/>
      <c r="BA193" s="120"/>
      <c r="BB193" s="120"/>
      <c r="BC193" s="120"/>
      <c r="BD193" s="120"/>
      <c r="BE193" s="120"/>
      <c r="BF193" s="120"/>
      <c r="BG193" s="120"/>
      <c r="BH193" s="120"/>
      <c r="BI193" s="120"/>
      <c r="BJ193" s="120"/>
      <c r="BK193" s="120"/>
      <c r="BL193" s="120"/>
      <c r="BM193" s="120"/>
      <c r="BN193" s="120"/>
      <c r="BO193" s="120"/>
      <c r="BP193" s="120"/>
      <c r="BQ193" s="120"/>
      <c r="BR193" s="120"/>
      <c r="BS193" s="120"/>
      <c r="BT193" s="120"/>
      <c r="BU193" s="120"/>
      <c r="BV193" s="120"/>
      <c r="BW193" s="120"/>
      <c r="BX193" s="120"/>
      <c r="BY193" s="120"/>
      <c r="BZ193" s="120"/>
      <c r="CA193" s="120"/>
      <c r="CB193" s="120"/>
      <c r="CC193" s="120"/>
      <c r="CD193" s="120"/>
      <c r="CE193" s="120"/>
      <c r="CF193" s="120"/>
      <c r="CG193" s="120"/>
      <c r="CH193" s="120"/>
      <c r="CI193" s="120"/>
      <c r="CJ193" s="120"/>
      <c r="CK193" s="120"/>
      <c r="CL193" s="120"/>
      <c r="CM193" s="120"/>
      <c r="CN193" s="120"/>
      <c r="CO193" s="120"/>
      <c r="CP193" s="120"/>
      <c r="CQ193" s="120"/>
      <c r="CR193" s="120"/>
      <c r="CS193" s="120"/>
      <c r="CT193" s="120"/>
    </row>
    <row r="194" spans="1:98">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c r="AU194" s="120"/>
      <c r="AV194" s="120"/>
      <c r="AW194" s="120"/>
      <c r="AX194" s="120"/>
      <c r="AY194" s="120"/>
      <c r="AZ194" s="120"/>
      <c r="BA194" s="120"/>
      <c r="BB194" s="120"/>
      <c r="BC194" s="120"/>
      <c r="BD194" s="120"/>
      <c r="BE194" s="120"/>
      <c r="BF194" s="120"/>
      <c r="BG194" s="120"/>
      <c r="BH194" s="120"/>
      <c r="BI194" s="120"/>
      <c r="BJ194" s="120"/>
      <c r="BK194" s="120"/>
      <c r="BL194" s="120"/>
      <c r="BM194" s="120"/>
      <c r="BN194" s="120"/>
      <c r="BO194" s="120"/>
      <c r="BP194" s="120"/>
      <c r="BQ194" s="120"/>
      <c r="BR194" s="120"/>
      <c r="BS194" s="120"/>
      <c r="BT194" s="120"/>
      <c r="BU194" s="120"/>
      <c r="BV194" s="120"/>
      <c r="BW194" s="120"/>
      <c r="BX194" s="120"/>
      <c r="BY194" s="120"/>
      <c r="BZ194" s="120"/>
      <c r="CA194" s="120"/>
      <c r="CB194" s="120"/>
      <c r="CC194" s="120"/>
      <c r="CD194" s="120"/>
      <c r="CE194" s="120"/>
      <c r="CF194" s="120"/>
      <c r="CG194" s="120"/>
      <c r="CH194" s="120"/>
      <c r="CI194" s="120"/>
      <c r="CJ194" s="120"/>
      <c r="CK194" s="120"/>
      <c r="CL194" s="120"/>
      <c r="CM194" s="120"/>
      <c r="CN194" s="120"/>
      <c r="CO194" s="120"/>
      <c r="CP194" s="120"/>
      <c r="CQ194" s="120"/>
      <c r="CR194" s="120"/>
      <c r="CS194" s="120"/>
      <c r="CT194" s="120"/>
    </row>
    <row r="195" spans="1:98">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c r="AU195" s="120"/>
      <c r="AV195" s="120"/>
      <c r="AW195" s="120"/>
      <c r="AX195" s="120"/>
      <c r="AY195" s="120"/>
      <c r="AZ195" s="120"/>
      <c r="BA195" s="120"/>
      <c r="BB195" s="120"/>
      <c r="BC195" s="120"/>
      <c r="BD195" s="120"/>
      <c r="BE195" s="120"/>
      <c r="BF195" s="120"/>
      <c r="BG195" s="120"/>
      <c r="BH195" s="120"/>
      <c r="BI195" s="120"/>
      <c r="BJ195" s="120"/>
      <c r="BK195" s="120"/>
      <c r="BL195" s="120"/>
      <c r="BM195" s="120"/>
      <c r="BN195" s="120"/>
      <c r="BO195" s="120"/>
      <c r="BP195" s="120"/>
      <c r="BQ195" s="120"/>
      <c r="BR195" s="120"/>
      <c r="BS195" s="120"/>
      <c r="BT195" s="120"/>
      <c r="BU195" s="120"/>
      <c r="BV195" s="120"/>
      <c r="BW195" s="120"/>
      <c r="BX195" s="120"/>
      <c r="BY195" s="120"/>
      <c r="BZ195" s="120"/>
      <c r="CA195" s="120"/>
      <c r="CB195" s="120"/>
      <c r="CC195" s="120"/>
      <c r="CD195" s="120"/>
      <c r="CE195" s="120"/>
      <c r="CF195" s="120"/>
      <c r="CG195" s="120"/>
      <c r="CH195" s="120"/>
      <c r="CI195" s="120"/>
      <c r="CJ195" s="120"/>
      <c r="CK195" s="120"/>
      <c r="CL195" s="120"/>
      <c r="CM195" s="120"/>
      <c r="CN195" s="120"/>
      <c r="CO195" s="120"/>
      <c r="CP195" s="120"/>
      <c r="CQ195" s="120"/>
      <c r="CR195" s="120"/>
      <c r="CS195" s="120"/>
      <c r="CT195" s="120"/>
    </row>
    <row r="196" spans="1:98">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c r="AU196" s="120"/>
      <c r="AV196" s="120"/>
      <c r="AW196" s="120"/>
      <c r="AX196" s="120"/>
      <c r="AY196" s="120"/>
      <c r="AZ196" s="120"/>
      <c r="BA196" s="120"/>
      <c r="BB196" s="120"/>
      <c r="BC196" s="120"/>
      <c r="BD196" s="120"/>
      <c r="BE196" s="120"/>
      <c r="BF196" s="120"/>
      <c r="BG196" s="120"/>
      <c r="BH196" s="120"/>
      <c r="BI196" s="120"/>
      <c r="BJ196" s="120"/>
      <c r="BK196" s="120"/>
      <c r="BL196" s="120"/>
      <c r="BM196" s="120"/>
      <c r="BN196" s="120"/>
      <c r="BO196" s="120"/>
      <c r="BP196" s="120"/>
      <c r="BQ196" s="120"/>
      <c r="BR196" s="120"/>
      <c r="BS196" s="120"/>
      <c r="BT196" s="120"/>
      <c r="BU196" s="120"/>
      <c r="BV196" s="120"/>
      <c r="BW196" s="120"/>
      <c r="BX196" s="120"/>
      <c r="BY196" s="120"/>
      <c r="BZ196" s="120"/>
      <c r="CA196" s="120"/>
      <c r="CB196" s="120"/>
      <c r="CC196" s="120"/>
      <c r="CD196" s="120"/>
      <c r="CE196" s="120"/>
      <c r="CF196" s="120"/>
      <c r="CG196" s="120"/>
      <c r="CH196" s="120"/>
      <c r="CI196" s="120"/>
      <c r="CJ196" s="120"/>
      <c r="CK196" s="120"/>
      <c r="CL196" s="120"/>
      <c r="CM196" s="120"/>
      <c r="CN196" s="120"/>
      <c r="CO196" s="120"/>
      <c r="CP196" s="120"/>
      <c r="CQ196" s="120"/>
      <c r="CR196" s="120"/>
      <c r="CS196" s="120"/>
      <c r="CT196" s="120"/>
    </row>
    <row r="197" spans="1:98">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c r="AU197" s="120"/>
      <c r="AV197" s="120"/>
      <c r="AW197" s="120"/>
      <c r="AX197" s="120"/>
      <c r="AY197" s="120"/>
      <c r="AZ197" s="120"/>
      <c r="BA197" s="120"/>
      <c r="BB197" s="120"/>
      <c r="BC197" s="120"/>
      <c r="BD197" s="120"/>
      <c r="BE197" s="120"/>
      <c r="BF197" s="120"/>
      <c r="BG197" s="120"/>
      <c r="BH197" s="120"/>
      <c r="BI197" s="120"/>
      <c r="BJ197" s="120"/>
      <c r="BK197" s="120"/>
      <c r="BL197" s="120"/>
      <c r="BM197" s="120"/>
      <c r="BN197" s="120"/>
      <c r="BO197" s="120"/>
      <c r="BP197" s="120"/>
      <c r="BQ197" s="120"/>
      <c r="BR197" s="120"/>
      <c r="BS197" s="120"/>
      <c r="BT197" s="120"/>
      <c r="BU197" s="120"/>
      <c r="BV197" s="120"/>
      <c r="BW197" s="120"/>
      <c r="BX197" s="120"/>
      <c r="BY197" s="120"/>
      <c r="BZ197" s="120"/>
      <c r="CA197" s="120"/>
      <c r="CB197" s="120"/>
      <c r="CC197" s="120"/>
      <c r="CD197" s="120"/>
      <c r="CE197" s="120"/>
      <c r="CF197" s="120"/>
      <c r="CG197" s="120"/>
      <c r="CH197" s="120"/>
      <c r="CI197" s="120"/>
      <c r="CJ197" s="120"/>
      <c r="CK197" s="120"/>
      <c r="CL197" s="120"/>
      <c r="CM197" s="120"/>
      <c r="CN197" s="120"/>
      <c r="CO197" s="120"/>
      <c r="CP197" s="120"/>
      <c r="CQ197" s="120"/>
      <c r="CR197" s="120"/>
      <c r="CS197" s="120"/>
      <c r="CT197" s="120"/>
    </row>
    <row r="198" spans="1:98">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c r="AX198" s="120"/>
      <c r="AY198" s="120"/>
      <c r="AZ198" s="120"/>
      <c r="BA198" s="120"/>
      <c r="BB198" s="120"/>
      <c r="BC198" s="120"/>
      <c r="BD198" s="120"/>
      <c r="BE198" s="120"/>
      <c r="BF198" s="120"/>
      <c r="BG198" s="120"/>
      <c r="BH198" s="120"/>
      <c r="BI198" s="120"/>
      <c r="BJ198" s="120"/>
      <c r="BK198" s="120"/>
      <c r="BL198" s="120"/>
      <c r="BM198" s="120"/>
      <c r="BN198" s="120"/>
      <c r="BO198" s="120"/>
      <c r="BP198" s="120"/>
      <c r="BQ198" s="120"/>
      <c r="BR198" s="120"/>
      <c r="BS198" s="120"/>
      <c r="BT198" s="120"/>
      <c r="BU198" s="120"/>
      <c r="BV198" s="120"/>
      <c r="BW198" s="120"/>
      <c r="BX198" s="120"/>
      <c r="BY198" s="120"/>
      <c r="BZ198" s="120"/>
      <c r="CA198" s="120"/>
      <c r="CB198" s="120"/>
      <c r="CC198" s="120"/>
      <c r="CD198" s="120"/>
      <c r="CE198" s="120"/>
      <c r="CF198" s="120"/>
      <c r="CG198" s="120"/>
      <c r="CH198" s="120"/>
      <c r="CI198" s="120"/>
      <c r="CJ198" s="120"/>
      <c r="CK198" s="120"/>
      <c r="CL198" s="120"/>
      <c r="CM198" s="120"/>
      <c r="CN198" s="120"/>
      <c r="CO198" s="120"/>
      <c r="CP198" s="120"/>
      <c r="CQ198" s="120"/>
      <c r="CR198" s="120"/>
      <c r="CS198" s="120"/>
      <c r="CT198" s="120"/>
    </row>
    <row r="199" spans="1:98">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c r="AU199" s="120"/>
      <c r="AV199" s="120"/>
      <c r="AW199" s="120"/>
      <c r="AX199" s="120"/>
      <c r="AY199" s="120"/>
      <c r="AZ199" s="120"/>
      <c r="BA199" s="120"/>
      <c r="BB199" s="120"/>
      <c r="BC199" s="120"/>
      <c r="BD199" s="120"/>
      <c r="BE199" s="120"/>
      <c r="BF199" s="120"/>
      <c r="BG199" s="120"/>
      <c r="BH199" s="120"/>
      <c r="BI199" s="120"/>
      <c r="BJ199" s="120"/>
      <c r="BK199" s="120"/>
      <c r="BL199" s="120"/>
      <c r="BM199" s="120"/>
      <c r="BN199" s="120"/>
      <c r="BO199" s="120"/>
      <c r="BP199" s="120"/>
      <c r="BQ199" s="120"/>
      <c r="BR199" s="120"/>
      <c r="BS199" s="120"/>
      <c r="BT199" s="120"/>
      <c r="BU199" s="120"/>
      <c r="BV199" s="120"/>
      <c r="BW199" s="120"/>
      <c r="BX199" s="120"/>
      <c r="BY199" s="120"/>
      <c r="BZ199" s="120"/>
      <c r="CA199" s="120"/>
      <c r="CB199" s="120"/>
      <c r="CC199" s="120"/>
      <c r="CD199" s="120"/>
      <c r="CE199" s="120"/>
      <c r="CF199" s="120"/>
      <c r="CG199" s="120"/>
      <c r="CH199" s="120"/>
      <c r="CI199" s="120"/>
      <c r="CJ199" s="120"/>
      <c r="CK199" s="120"/>
      <c r="CL199" s="120"/>
      <c r="CM199" s="120"/>
      <c r="CN199" s="120"/>
      <c r="CO199" s="120"/>
      <c r="CP199" s="120"/>
      <c r="CQ199" s="120"/>
      <c r="CR199" s="120"/>
      <c r="CS199" s="120"/>
      <c r="CT199" s="120"/>
    </row>
    <row r="200" spans="1:98">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c r="BP200" s="120"/>
      <c r="BQ200" s="120"/>
      <c r="BR200" s="120"/>
      <c r="BS200" s="120"/>
      <c r="BT200" s="120"/>
      <c r="BU200" s="120"/>
      <c r="BV200" s="120"/>
      <c r="BW200" s="120"/>
      <c r="BX200" s="120"/>
      <c r="BY200" s="120"/>
      <c r="BZ200" s="120"/>
      <c r="CA200" s="120"/>
      <c r="CB200" s="120"/>
      <c r="CC200" s="120"/>
      <c r="CD200" s="120"/>
      <c r="CE200" s="120"/>
      <c r="CF200" s="120"/>
      <c r="CG200" s="120"/>
      <c r="CH200" s="120"/>
      <c r="CI200" s="120"/>
      <c r="CJ200" s="120"/>
      <c r="CK200" s="120"/>
      <c r="CL200" s="120"/>
      <c r="CM200" s="120"/>
      <c r="CN200" s="120"/>
      <c r="CO200" s="120"/>
      <c r="CP200" s="120"/>
      <c r="CQ200" s="120"/>
      <c r="CR200" s="120"/>
      <c r="CS200" s="120"/>
      <c r="CT200" s="120"/>
    </row>
    <row r="201" spans="1:98">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c r="BP201" s="120"/>
      <c r="BQ201" s="120"/>
      <c r="BR201" s="120"/>
      <c r="BS201" s="120"/>
      <c r="BT201" s="120"/>
      <c r="BU201" s="120"/>
      <c r="BV201" s="120"/>
      <c r="BW201" s="120"/>
      <c r="BX201" s="120"/>
      <c r="BY201" s="120"/>
      <c r="BZ201" s="120"/>
      <c r="CA201" s="120"/>
      <c r="CB201" s="120"/>
      <c r="CC201" s="120"/>
      <c r="CD201" s="120"/>
      <c r="CE201" s="120"/>
      <c r="CF201" s="120"/>
      <c r="CG201" s="120"/>
      <c r="CH201" s="120"/>
      <c r="CI201" s="120"/>
      <c r="CJ201" s="120"/>
      <c r="CK201" s="120"/>
      <c r="CL201" s="120"/>
      <c r="CM201" s="120"/>
      <c r="CN201" s="120"/>
      <c r="CO201" s="120"/>
      <c r="CP201" s="120"/>
      <c r="CQ201" s="120"/>
      <c r="CR201" s="120"/>
      <c r="CS201" s="120"/>
      <c r="CT201" s="120"/>
    </row>
    <row r="202" spans="1:98">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c r="BP202" s="120"/>
      <c r="BQ202" s="120"/>
      <c r="BR202" s="120"/>
      <c r="BS202" s="120"/>
      <c r="BT202" s="120"/>
      <c r="BU202" s="120"/>
      <c r="BV202" s="120"/>
      <c r="BW202" s="120"/>
      <c r="BX202" s="120"/>
      <c r="BY202" s="120"/>
      <c r="BZ202" s="120"/>
      <c r="CA202" s="120"/>
      <c r="CB202" s="120"/>
      <c r="CC202" s="120"/>
      <c r="CD202" s="120"/>
      <c r="CE202" s="120"/>
      <c r="CF202" s="120"/>
      <c r="CG202" s="120"/>
      <c r="CH202" s="120"/>
      <c r="CI202" s="120"/>
      <c r="CJ202" s="120"/>
      <c r="CK202" s="120"/>
      <c r="CL202" s="120"/>
      <c r="CM202" s="120"/>
      <c r="CN202" s="120"/>
      <c r="CO202" s="120"/>
      <c r="CP202" s="120"/>
      <c r="CQ202" s="120"/>
      <c r="CR202" s="120"/>
      <c r="CS202" s="120"/>
      <c r="CT202" s="120"/>
    </row>
    <row r="203" spans="1:98">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c r="BP203" s="120"/>
      <c r="BQ203" s="120"/>
      <c r="BR203" s="120"/>
      <c r="BS203" s="120"/>
      <c r="BT203" s="120"/>
      <c r="BU203" s="120"/>
      <c r="BV203" s="120"/>
      <c r="BW203" s="120"/>
      <c r="BX203" s="120"/>
      <c r="BY203" s="120"/>
      <c r="BZ203" s="120"/>
      <c r="CA203" s="120"/>
      <c r="CB203" s="120"/>
      <c r="CC203" s="120"/>
      <c r="CD203" s="120"/>
      <c r="CE203" s="120"/>
      <c r="CF203" s="120"/>
      <c r="CG203" s="120"/>
      <c r="CH203" s="120"/>
      <c r="CI203" s="120"/>
      <c r="CJ203" s="120"/>
      <c r="CK203" s="120"/>
      <c r="CL203" s="120"/>
      <c r="CM203" s="120"/>
      <c r="CN203" s="120"/>
      <c r="CO203" s="120"/>
      <c r="CP203" s="120"/>
      <c r="CQ203" s="120"/>
      <c r="CR203" s="120"/>
      <c r="CS203" s="120"/>
      <c r="CT203" s="120"/>
    </row>
    <row r="204" spans="1:98">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c r="BP204" s="120"/>
      <c r="BQ204" s="120"/>
      <c r="BR204" s="120"/>
      <c r="BS204" s="120"/>
      <c r="BT204" s="120"/>
      <c r="BU204" s="120"/>
      <c r="BV204" s="120"/>
      <c r="BW204" s="120"/>
      <c r="BX204" s="120"/>
      <c r="BY204" s="120"/>
      <c r="BZ204" s="120"/>
      <c r="CA204" s="120"/>
      <c r="CB204" s="120"/>
      <c r="CC204" s="120"/>
      <c r="CD204" s="120"/>
      <c r="CE204" s="120"/>
      <c r="CF204" s="120"/>
      <c r="CG204" s="120"/>
      <c r="CH204" s="120"/>
      <c r="CI204" s="120"/>
      <c r="CJ204" s="120"/>
      <c r="CK204" s="120"/>
      <c r="CL204" s="120"/>
      <c r="CM204" s="120"/>
      <c r="CN204" s="120"/>
      <c r="CO204" s="120"/>
      <c r="CP204" s="120"/>
      <c r="CQ204" s="120"/>
      <c r="CR204" s="120"/>
      <c r="CS204" s="120"/>
      <c r="CT204" s="120"/>
    </row>
    <row r="205" spans="1:98">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c r="BP205" s="120"/>
      <c r="BQ205" s="120"/>
      <c r="BR205" s="120"/>
      <c r="BS205" s="120"/>
      <c r="BT205" s="120"/>
      <c r="BU205" s="120"/>
      <c r="BV205" s="120"/>
      <c r="BW205" s="120"/>
      <c r="BX205" s="120"/>
      <c r="BY205" s="120"/>
      <c r="BZ205" s="120"/>
      <c r="CA205" s="120"/>
      <c r="CB205" s="120"/>
      <c r="CC205" s="120"/>
      <c r="CD205" s="120"/>
      <c r="CE205" s="120"/>
      <c r="CF205" s="120"/>
      <c r="CG205" s="120"/>
      <c r="CH205" s="120"/>
      <c r="CI205" s="120"/>
      <c r="CJ205" s="120"/>
      <c r="CK205" s="120"/>
      <c r="CL205" s="120"/>
      <c r="CM205" s="120"/>
      <c r="CN205" s="120"/>
      <c r="CO205" s="120"/>
      <c r="CP205" s="120"/>
      <c r="CQ205" s="120"/>
      <c r="CR205" s="120"/>
      <c r="CS205" s="120"/>
      <c r="CT205" s="120"/>
    </row>
    <row r="206" spans="1:98">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c r="BP206" s="120"/>
      <c r="BQ206" s="120"/>
      <c r="BR206" s="120"/>
      <c r="BS206" s="120"/>
      <c r="BT206" s="120"/>
      <c r="BU206" s="120"/>
      <c r="BV206" s="120"/>
      <c r="BW206" s="120"/>
      <c r="BX206" s="120"/>
      <c r="BY206" s="120"/>
      <c r="BZ206" s="120"/>
      <c r="CA206" s="120"/>
      <c r="CB206" s="120"/>
      <c r="CC206" s="120"/>
      <c r="CD206" s="120"/>
      <c r="CE206" s="120"/>
      <c r="CF206" s="120"/>
      <c r="CG206" s="120"/>
      <c r="CH206" s="120"/>
      <c r="CI206" s="120"/>
      <c r="CJ206" s="120"/>
      <c r="CK206" s="120"/>
      <c r="CL206" s="120"/>
      <c r="CM206" s="120"/>
      <c r="CN206" s="120"/>
      <c r="CO206" s="120"/>
      <c r="CP206" s="120"/>
      <c r="CQ206" s="120"/>
      <c r="CR206" s="120"/>
      <c r="CS206" s="120"/>
      <c r="CT206" s="120"/>
    </row>
    <row r="207" spans="1:98">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c r="BP207" s="120"/>
      <c r="BQ207" s="120"/>
      <c r="BR207" s="120"/>
      <c r="BS207" s="120"/>
      <c r="BT207" s="120"/>
      <c r="BU207" s="120"/>
      <c r="BV207" s="120"/>
      <c r="BW207" s="120"/>
      <c r="BX207" s="120"/>
      <c r="BY207" s="120"/>
      <c r="BZ207" s="120"/>
      <c r="CA207" s="120"/>
      <c r="CB207" s="120"/>
      <c r="CC207" s="120"/>
      <c r="CD207" s="120"/>
      <c r="CE207" s="120"/>
      <c r="CF207" s="120"/>
      <c r="CG207" s="120"/>
      <c r="CH207" s="120"/>
      <c r="CI207" s="120"/>
      <c r="CJ207" s="120"/>
      <c r="CK207" s="120"/>
      <c r="CL207" s="120"/>
      <c r="CM207" s="120"/>
      <c r="CN207" s="120"/>
      <c r="CO207" s="120"/>
      <c r="CP207" s="120"/>
      <c r="CQ207" s="120"/>
      <c r="CR207" s="120"/>
      <c r="CS207" s="120"/>
      <c r="CT207" s="120"/>
    </row>
    <row r="208" spans="1:98">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c r="BP208" s="120"/>
      <c r="BQ208" s="120"/>
      <c r="BR208" s="120"/>
      <c r="BS208" s="120"/>
      <c r="BT208" s="120"/>
      <c r="BU208" s="120"/>
      <c r="BV208" s="120"/>
      <c r="BW208" s="120"/>
      <c r="BX208" s="120"/>
      <c r="BY208" s="120"/>
      <c r="BZ208" s="120"/>
      <c r="CA208" s="120"/>
      <c r="CB208" s="120"/>
      <c r="CC208" s="120"/>
      <c r="CD208" s="120"/>
      <c r="CE208" s="120"/>
      <c r="CF208" s="120"/>
      <c r="CG208" s="120"/>
      <c r="CH208" s="120"/>
      <c r="CI208" s="120"/>
      <c r="CJ208" s="120"/>
      <c r="CK208" s="120"/>
      <c r="CL208" s="120"/>
      <c r="CM208" s="120"/>
      <c r="CN208" s="120"/>
      <c r="CO208" s="120"/>
      <c r="CP208" s="120"/>
      <c r="CQ208" s="120"/>
      <c r="CR208" s="120"/>
      <c r="CS208" s="120"/>
      <c r="CT208" s="120"/>
    </row>
    <row r="209" spans="1:98">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c r="BP209" s="120"/>
      <c r="BQ209" s="120"/>
      <c r="BR209" s="120"/>
      <c r="BS209" s="120"/>
      <c r="BT209" s="120"/>
      <c r="BU209" s="120"/>
      <c r="BV209" s="120"/>
      <c r="BW209" s="120"/>
      <c r="BX209" s="120"/>
      <c r="BY209" s="120"/>
      <c r="BZ209" s="120"/>
      <c r="CA209" s="120"/>
      <c r="CB209" s="120"/>
      <c r="CC209" s="120"/>
      <c r="CD209" s="120"/>
      <c r="CE209" s="120"/>
      <c r="CF209" s="120"/>
      <c r="CG209" s="120"/>
      <c r="CH209" s="120"/>
      <c r="CI209" s="120"/>
      <c r="CJ209" s="120"/>
      <c r="CK209" s="120"/>
      <c r="CL209" s="120"/>
      <c r="CM209" s="120"/>
      <c r="CN209" s="120"/>
      <c r="CO209" s="120"/>
      <c r="CP209" s="120"/>
      <c r="CQ209" s="120"/>
      <c r="CR209" s="120"/>
      <c r="CS209" s="120"/>
      <c r="CT209" s="120"/>
    </row>
    <row r="210" spans="1:98">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c r="BP210" s="120"/>
      <c r="BQ210" s="120"/>
      <c r="BR210" s="120"/>
      <c r="BS210" s="120"/>
      <c r="BT210" s="120"/>
      <c r="BU210" s="120"/>
      <c r="BV210" s="120"/>
      <c r="BW210" s="120"/>
      <c r="BX210" s="120"/>
      <c r="BY210" s="120"/>
      <c r="BZ210" s="120"/>
      <c r="CA210" s="120"/>
      <c r="CB210" s="120"/>
      <c r="CC210" s="120"/>
      <c r="CD210" s="120"/>
      <c r="CE210" s="120"/>
      <c r="CF210" s="120"/>
      <c r="CG210" s="120"/>
      <c r="CH210" s="120"/>
      <c r="CI210" s="120"/>
      <c r="CJ210" s="120"/>
      <c r="CK210" s="120"/>
      <c r="CL210" s="120"/>
      <c r="CM210" s="120"/>
      <c r="CN210" s="120"/>
      <c r="CO210" s="120"/>
      <c r="CP210" s="120"/>
      <c r="CQ210" s="120"/>
      <c r="CR210" s="120"/>
      <c r="CS210" s="120"/>
      <c r="CT210" s="120"/>
    </row>
    <row r="211" spans="1:98">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c r="BP211" s="120"/>
      <c r="BQ211" s="120"/>
      <c r="BR211" s="120"/>
      <c r="BS211" s="120"/>
      <c r="BT211" s="120"/>
      <c r="BU211" s="120"/>
      <c r="BV211" s="120"/>
      <c r="BW211" s="120"/>
      <c r="BX211" s="120"/>
      <c r="BY211" s="120"/>
      <c r="BZ211" s="120"/>
      <c r="CA211" s="120"/>
      <c r="CB211" s="120"/>
      <c r="CC211" s="120"/>
      <c r="CD211" s="120"/>
      <c r="CE211" s="120"/>
      <c r="CF211" s="120"/>
      <c r="CG211" s="120"/>
      <c r="CH211" s="120"/>
      <c r="CI211" s="120"/>
      <c r="CJ211" s="120"/>
      <c r="CK211" s="120"/>
      <c r="CL211" s="120"/>
      <c r="CM211" s="120"/>
      <c r="CN211" s="120"/>
      <c r="CO211" s="120"/>
      <c r="CP211" s="120"/>
      <c r="CQ211" s="120"/>
      <c r="CR211" s="120"/>
      <c r="CS211" s="120"/>
      <c r="CT211" s="120"/>
    </row>
    <row r="212" spans="1:98">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c r="BP212" s="120"/>
      <c r="BQ212" s="120"/>
      <c r="BR212" s="120"/>
      <c r="BS212" s="120"/>
      <c r="BT212" s="120"/>
      <c r="BU212" s="120"/>
      <c r="BV212" s="120"/>
      <c r="BW212" s="120"/>
      <c r="BX212" s="120"/>
      <c r="BY212" s="120"/>
      <c r="BZ212" s="120"/>
      <c r="CA212" s="120"/>
      <c r="CB212" s="120"/>
      <c r="CC212" s="120"/>
      <c r="CD212" s="120"/>
      <c r="CE212" s="120"/>
      <c r="CF212" s="120"/>
      <c r="CG212" s="120"/>
      <c r="CH212" s="120"/>
      <c r="CI212" s="120"/>
      <c r="CJ212" s="120"/>
      <c r="CK212" s="120"/>
      <c r="CL212" s="120"/>
      <c r="CM212" s="120"/>
      <c r="CN212" s="120"/>
      <c r="CO212" s="120"/>
      <c r="CP212" s="120"/>
      <c r="CQ212" s="120"/>
      <c r="CR212" s="120"/>
      <c r="CS212" s="120"/>
      <c r="CT212" s="120"/>
    </row>
    <row r="213" spans="1:98">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c r="BP213" s="120"/>
      <c r="BQ213" s="120"/>
      <c r="BR213" s="120"/>
      <c r="BS213" s="120"/>
      <c r="BT213" s="120"/>
      <c r="BU213" s="120"/>
      <c r="BV213" s="120"/>
      <c r="BW213" s="120"/>
      <c r="BX213" s="120"/>
      <c r="BY213" s="120"/>
      <c r="BZ213" s="120"/>
      <c r="CA213" s="120"/>
      <c r="CB213" s="120"/>
      <c r="CC213" s="120"/>
      <c r="CD213" s="120"/>
      <c r="CE213" s="120"/>
      <c r="CF213" s="120"/>
      <c r="CG213" s="120"/>
      <c r="CH213" s="120"/>
      <c r="CI213" s="120"/>
      <c r="CJ213" s="120"/>
      <c r="CK213" s="120"/>
      <c r="CL213" s="120"/>
      <c r="CM213" s="120"/>
      <c r="CN213" s="120"/>
      <c r="CO213" s="120"/>
      <c r="CP213" s="120"/>
      <c r="CQ213" s="120"/>
      <c r="CR213" s="120"/>
      <c r="CS213" s="120"/>
      <c r="CT213" s="120"/>
    </row>
    <row r="214" spans="1:98">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c r="BP214" s="120"/>
      <c r="BQ214" s="120"/>
      <c r="BR214" s="120"/>
      <c r="BS214" s="120"/>
      <c r="BT214" s="120"/>
      <c r="BU214" s="120"/>
      <c r="BV214" s="120"/>
      <c r="BW214" s="120"/>
      <c r="BX214" s="120"/>
      <c r="BY214" s="120"/>
      <c r="BZ214" s="120"/>
      <c r="CA214" s="120"/>
      <c r="CB214" s="120"/>
      <c r="CC214" s="120"/>
      <c r="CD214" s="120"/>
      <c r="CE214" s="120"/>
      <c r="CF214" s="120"/>
      <c r="CG214" s="120"/>
      <c r="CH214" s="120"/>
      <c r="CI214" s="120"/>
      <c r="CJ214" s="120"/>
      <c r="CK214" s="120"/>
      <c r="CL214" s="120"/>
      <c r="CM214" s="120"/>
      <c r="CN214" s="120"/>
      <c r="CO214" s="120"/>
      <c r="CP214" s="120"/>
      <c r="CQ214" s="120"/>
      <c r="CR214" s="120"/>
      <c r="CS214" s="120"/>
      <c r="CT214" s="120"/>
    </row>
    <row r="215" spans="1:98">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c r="BP215" s="120"/>
      <c r="BQ215" s="120"/>
      <c r="BR215" s="120"/>
      <c r="BS215" s="120"/>
      <c r="BT215" s="120"/>
      <c r="BU215" s="120"/>
      <c r="BV215" s="120"/>
      <c r="BW215" s="120"/>
      <c r="BX215" s="120"/>
      <c r="BY215" s="120"/>
      <c r="BZ215" s="120"/>
      <c r="CA215" s="120"/>
      <c r="CB215" s="120"/>
      <c r="CC215" s="120"/>
      <c r="CD215" s="120"/>
      <c r="CE215" s="120"/>
      <c r="CF215" s="120"/>
      <c r="CG215" s="120"/>
      <c r="CH215" s="120"/>
      <c r="CI215" s="120"/>
      <c r="CJ215" s="120"/>
      <c r="CK215" s="120"/>
      <c r="CL215" s="120"/>
      <c r="CM215" s="120"/>
      <c r="CN215" s="120"/>
      <c r="CO215" s="120"/>
      <c r="CP215" s="120"/>
      <c r="CQ215" s="120"/>
      <c r="CR215" s="120"/>
      <c r="CS215" s="120"/>
      <c r="CT215" s="120"/>
    </row>
    <row r="216" spans="1:98">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c r="BP216" s="120"/>
      <c r="BQ216" s="120"/>
      <c r="BR216" s="120"/>
      <c r="BS216" s="120"/>
      <c r="BT216" s="120"/>
      <c r="BU216" s="120"/>
      <c r="BV216" s="120"/>
      <c r="BW216" s="120"/>
      <c r="BX216" s="120"/>
      <c r="BY216" s="120"/>
      <c r="BZ216" s="120"/>
      <c r="CA216" s="120"/>
      <c r="CB216" s="120"/>
      <c r="CC216" s="120"/>
      <c r="CD216" s="120"/>
      <c r="CE216" s="120"/>
      <c r="CF216" s="120"/>
      <c r="CG216" s="120"/>
      <c r="CH216" s="120"/>
      <c r="CI216" s="120"/>
      <c r="CJ216" s="120"/>
      <c r="CK216" s="120"/>
      <c r="CL216" s="120"/>
      <c r="CM216" s="120"/>
      <c r="CN216" s="120"/>
      <c r="CO216" s="120"/>
      <c r="CP216" s="120"/>
      <c r="CQ216" s="120"/>
      <c r="CR216" s="120"/>
      <c r="CS216" s="120"/>
      <c r="CT216" s="120"/>
    </row>
    <row r="217" spans="1:98">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c r="BP217" s="120"/>
      <c r="BQ217" s="120"/>
      <c r="BR217" s="120"/>
      <c r="BS217" s="120"/>
      <c r="BT217" s="120"/>
      <c r="BU217" s="120"/>
      <c r="BV217" s="120"/>
      <c r="BW217" s="120"/>
      <c r="BX217" s="120"/>
      <c r="BY217" s="120"/>
      <c r="BZ217" s="120"/>
      <c r="CA217" s="120"/>
      <c r="CB217" s="120"/>
      <c r="CC217" s="120"/>
      <c r="CD217" s="120"/>
      <c r="CE217" s="120"/>
      <c r="CF217" s="120"/>
      <c r="CG217" s="120"/>
      <c r="CH217" s="120"/>
      <c r="CI217" s="120"/>
      <c r="CJ217" s="120"/>
      <c r="CK217" s="120"/>
      <c r="CL217" s="120"/>
      <c r="CM217" s="120"/>
      <c r="CN217" s="120"/>
      <c r="CO217" s="120"/>
      <c r="CP217" s="120"/>
      <c r="CQ217" s="120"/>
      <c r="CR217" s="120"/>
      <c r="CS217" s="120"/>
      <c r="CT217" s="120"/>
    </row>
    <row r="218" spans="1:98">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c r="BP218" s="120"/>
      <c r="BQ218" s="120"/>
      <c r="BR218" s="120"/>
      <c r="BS218" s="120"/>
      <c r="BT218" s="120"/>
      <c r="BU218" s="120"/>
      <c r="BV218" s="120"/>
      <c r="BW218" s="120"/>
      <c r="BX218" s="120"/>
      <c r="BY218" s="120"/>
      <c r="BZ218" s="120"/>
      <c r="CA218" s="120"/>
      <c r="CB218" s="120"/>
      <c r="CC218" s="120"/>
      <c r="CD218" s="120"/>
      <c r="CE218" s="120"/>
      <c r="CF218" s="120"/>
      <c r="CG218" s="120"/>
      <c r="CH218" s="120"/>
      <c r="CI218" s="120"/>
      <c r="CJ218" s="120"/>
      <c r="CK218" s="120"/>
      <c r="CL218" s="120"/>
      <c r="CM218" s="120"/>
      <c r="CN218" s="120"/>
      <c r="CO218" s="120"/>
      <c r="CP218" s="120"/>
      <c r="CQ218" s="120"/>
      <c r="CR218" s="120"/>
      <c r="CS218" s="120"/>
      <c r="CT218" s="120"/>
    </row>
    <row r="219" spans="1:98">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c r="BP219" s="120"/>
      <c r="BQ219" s="120"/>
      <c r="BR219" s="120"/>
      <c r="BS219" s="120"/>
      <c r="BT219" s="120"/>
      <c r="BU219" s="120"/>
      <c r="BV219" s="120"/>
      <c r="BW219" s="120"/>
      <c r="BX219" s="120"/>
      <c r="BY219" s="120"/>
      <c r="BZ219" s="120"/>
      <c r="CA219" s="120"/>
      <c r="CB219" s="120"/>
      <c r="CC219" s="120"/>
      <c r="CD219" s="120"/>
      <c r="CE219" s="120"/>
      <c r="CF219" s="120"/>
      <c r="CG219" s="120"/>
      <c r="CH219" s="120"/>
      <c r="CI219" s="120"/>
      <c r="CJ219" s="120"/>
      <c r="CK219" s="120"/>
      <c r="CL219" s="120"/>
      <c r="CM219" s="120"/>
      <c r="CN219" s="120"/>
      <c r="CO219" s="120"/>
      <c r="CP219" s="120"/>
      <c r="CQ219" s="120"/>
      <c r="CR219" s="120"/>
      <c r="CS219" s="120"/>
      <c r="CT219" s="120"/>
    </row>
    <row r="220" spans="1:98">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c r="BP220" s="120"/>
      <c r="BQ220" s="120"/>
      <c r="BR220" s="120"/>
      <c r="BS220" s="120"/>
      <c r="BT220" s="120"/>
      <c r="BU220" s="120"/>
      <c r="BV220" s="120"/>
      <c r="BW220" s="120"/>
      <c r="BX220" s="120"/>
      <c r="BY220" s="120"/>
      <c r="BZ220" s="120"/>
      <c r="CA220" s="120"/>
      <c r="CB220" s="120"/>
      <c r="CC220" s="120"/>
      <c r="CD220" s="120"/>
      <c r="CE220" s="120"/>
      <c r="CF220" s="120"/>
      <c r="CG220" s="120"/>
      <c r="CH220" s="120"/>
      <c r="CI220" s="120"/>
      <c r="CJ220" s="120"/>
      <c r="CK220" s="120"/>
      <c r="CL220" s="120"/>
      <c r="CM220" s="120"/>
      <c r="CN220" s="120"/>
      <c r="CO220" s="120"/>
      <c r="CP220" s="120"/>
      <c r="CQ220" s="120"/>
      <c r="CR220" s="120"/>
      <c r="CS220" s="120"/>
      <c r="CT220" s="120"/>
    </row>
    <row r="221" spans="1:98">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c r="BP221" s="120"/>
      <c r="BQ221" s="120"/>
      <c r="BR221" s="120"/>
      <c r="BS221" s="120"/>
      <c r="BT221" s="120"/>
      <c r="BU221" s="120"/>
      <c r="BV221" s="120"/>
      <c r="BW221" s="120"/>
      <c r="BX221" s="120"/>
      <c r="BY221" s="120"/>
      <c r="BZ221" s="120"/>
      <c r="CA221" s="120"/>
      <c r="CB221" s="120"/>
      <c r="CC221" s="120"/>
      <c r="CD221" s="120"/>
      <c r="CE221" s="120"/>
      <c r="CF221" s="120"/>
      <c r="CG221" s="120"/>
      <c r="CH221" s="120"/>
      <c r="CI221" s="120"/>
      <c r="CJ221" s="120"/>
      <c r="CK221" s="120"/>
      <c r="CL221" s="120"/>
      <c r="CM221" s="120"/>
      <c r="CN221" s="120"/>
      <c r="CO221" s="120"/>
      <c r="CP221" s="120"/>
      <c r="CQ221" s="120"/>
      <c r="CR221" s="120"/>
      <c r="CS221" s="120"/>
      <c r="CT221" s="120"/>
    </row>
    <row r="222" spans="1:98">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c r="BP222" s="120"/>
      <c r="BQ222" s="120"/>
      <c r="BR222" s="120"/>
      <c r="BS222" s="120"/>
      <c r="BT222" s="120"/>
      <c r="BU222" s="120"/>
      <c r="BV222" s="120"/>
      <c r="BW222" s="120"/>
      <c r="BX222" s="120"/>
      <c r="BY222" s="120"/>
      <c r="BZ222" s="120"/>
      <c r="CA222" s="120"/>
      <c r="CB222" s="120"/>
      <c r="CC222" s="120"/>
      <c r="CD222" s="120"/>
      <c r="CE222" s="120"/>
      <c r="CF222" s="120"/>
      <c r="CG222" s="120"/>
      <c r="CH222" s="120"/>
      <c r="CI222" s="120"/>
      <c r="CJ222" s="120"/>
      <c r="CK222" s="120"/>
      <c r="CL222" s="120"/>
      <c r="CM222" s="120"/>
      <c r="CN222" s="120"/>
      <c r="CO222" s="120"/>
      <c r="CP222" s="120"/>
      <c r="CQ222" s="120"/>
      <c r="CR222" s="120"/>
      <c r="CS222" s="120"/>
      <c r="CT222" s="120"/>
    </row>
    <row r="223" spans="1:98">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c r="BP223" s="120"/>
      <c r="BQ223" s="120"/>
      <c r="BR223" s="120"/>
      <c r="BS223" s="120"/>
      <c r="BT223" s="120"/>
      <c r="BU223" s="120"/>
      <c r="BV223" s="120"/>
      <c r="BW223" s="120"/>
      <c r="BX223" s="120"/>
      <c r="BY223" s="120"/>
      <c r="BZ223" s="120"/>
      <c r="CA223" s="120"/>
      <c r="CB223" s="120"/>
      <c r="CC223" s="120"/>
      <c r="CD223" s="120"/>
      <c r="CE223" s="120"/>
      <c r="CF223" s="120"/>
      <c r="CG223" s="120"/>
      <c r="CH223" s="120"/>
      <c r="CI223" s="120"/>
      <c r="CJ223" s="120"/>
      <c r="CK223" s="120"/>
      <c r="CL223" s="120"/>
      <c r="CM223" s="120"/>
      <c r="CN223" s="120"/>
      <c r="CO223" s="120"/>
      <c r="CP223" s="120"/>
      <c r="CQ223" s="120"/>
      <c r="CR223" s="120"/>
      <c r="CS223" s="120"/>
      <c r="CT223" s="120"/>
    </row>
    <row r="224" spans="1:98">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c r="BP224" s="120"/>
      <c r="BQ224" s="120"/>
      <c r="BR224" s="120"/>
      <c r="BS224" s="120"/>
      <c r="BT224" s="120"/>
      <c r="BU224" s="120"/>
      <c r="BV224" s="120"/>
      <c r="BW224" s="120"/>
      <c r="BX224" s="120"/>
      <c r="BY224" s="120"/>
      <c r="BZ224" s="120"/>
      <c r="CA224" s="120"/>
      <c r="CB224" s="120"/>
      <c r="CC224" s="120"/>
      <c r="CD224" s="120"/>
      <c r="CE224" s="120"/>
      <c r="CF224" s="120"/>
      <c r="CG224" s="120"/>
      <c r="CH224" s="120"/>
      <c r="CI224" s="120"/>
      <c r="CJ224" s="120"/>
      <c r="CK224" s="120"/>
      <c r="CL224" s="120"/>
      <c r="CM224" s="120"/>
      <c r="CN224" s="120"/>
      <c r="CO224" s="120"/>
      <c r="CP224" s="120"/>
      <c r="CQ224" s="120"/>
      <c r="CR224" s="120"/>
      <c r="CS224" s="120"/>
      <c r="CT224" s="120"/>
    </row>
    <row r="225" spans="1:98">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c r="BP225" s="120"/>
      <c r="BQ225" s="120"/>
      <c r="BR225" s="120"/>
      <c r="BS225" s="120"/>
      <c r="BT225" s="120"/>
      <c r="BU225" s="120"/>
      <c r="BV225" s="120"/>
      <c r="BW225" s="120"/>
      <c r="BX225" s="120"/>
      <c r="BY225" s="120"/>
      <c r="BZ225" s="120"/>
      <c r="CA225" s="120"/>
      <c r="CB225" s="120"/>
      <c r="CC225" s="120"/>
      <c r="CD225" s="120"/>
      <c r="CE225" s="120"/>
      <c r="CF225" s="120"/>
      <c r="CG225" s="120"/>
      <c r="CH225" s="120"/>
      <c r="CI225" s="120"/>
      <c r="CJ225" s="120"/>
      <c r="CK225" s="120"/>
      <c r="CL225" s="120"/>
      <c r="CM225" s="120"/>
      <c r="CN225" s="120"/>
      <c r="CO225" s="120"/>
      <c r="CP225" s="120"/>
      <c r="CQ225" s="120"/>
      <c r="CR225" s="120"/>
      <c r="CS225" s="120"/>
      <c r="CT225" s="120"/>
    </row>
    <row r="226" spans="1:98">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c r="BP226" s="120"/>
      <c r="BQ226" s="120"/>
      <c r="BR226" s="120"/>
      <c r="BS226" s="120"/>
      <c r="BT226" s="120"/>
      <c r="BU226" s="120"/>
      <c r="BV226" s="120"/>
      <c r="BW226" s="120"/>
      <c r="BX226" s="120"/>
      <c r="BY226" s="120"/>
      <c r="BZ226" s="120"/>
      <c r="CA226" s="120"/>
      <c r="CB226" s="120"/>
      <c r="CC226" s="120"/>
      <c r="CD226" s="120"/>
      <c r="CE226" s="120"/>
      <c r="CF226" s="120"/>
      <c r="CG226" s="120"/>
      <c r="CH226" s="120"/>
      <c r="CI226" s="120"/>
      <c r="CJ226" s="120"/>
      <c r="CK226" s="120"/>
      <c r="CL226" s="120"/>
      <c r="CM226" s="120"/>
      <c r="CN226" s="120"/>
      <c r="CO226" s="120"/>
      <c r="CP226" s="120"/>
      <c r="CQ226" s="120"/>
      <c r="CR226" s="120"/>
      <c r="CS226" s="120"/>
      <c r="CT226" s="120"/>
    </row>
    <row r="227" spans="1:98">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c r="BP227" s="120"/>
      <c r="BQ227" s="120"/>
      <c r="BR227" s="120"/>
      <c r="BS227" s="120"/>
      <c r="BT227" s="120"/>
      <c r="BU227" s="120"/>
      <c r="BV227" s="120"/>
      <c r="BW227" s="120"/>
      <c r="BX227" s="120"/>
      <c r="BY227" s="120"/>
      <c r="BZ227" s="120"/>
      <c r="CA227" s="120"/>
      <c r="CB227" s="120"/>
      <c r="CC227" s="120"/>
      <c r="CD227" s="120"/>
      <c r="CE227" s="120"/>
      <c r="CF227" s="120"/>
      <c r="CG227" s="120"/>
      <c r="CH227" s="120"/>
      <c r="CI227" s="120"/>
      <c r="CJ227" s="120"/>
      <c r="CK227" s="120"/>
      <c r="CL227" s="120"/>
      <c r="CM227" s="120"/>
      <c r="CN227" s="120"/>
      <c r="CO227" s="120"/>
      <c r="CP227" s="120"/>
      <c r="CQ227" s="120"/>
      <c r="CR227" s="120"/>
      <c r="CS227" s="120"/>
      <c r="CT227" s="120"/>
    </row>
    <row r="228" spans="1:98">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c r="BP228" s="120"/>
      <c r="BQ228" s="120"/>
      <c r="BR228" s="120"/>
      <c r="BS228" s="120"/>
      <c r="BT228" s="120"/>
      <c r="BU228" s="120"/>
      <c r="BV228" s="120"/>
      <c r="BW228" s="120"/>
      <c r="BX228" s="120"/>
      <c r="BY228" s="120"/>
      <c r="BZ228" s="120"/>
      <c r="CA228" s="120"/>
      <c r="CB228" s="120"/>
      <c r="CC228" s="120"/>
      <c r="CD228" s="120"/>
      <c r="CE228" s="120"/>
      <c r="CF228" s="120"/>
      <c r="CG228" s="120"/>
      <c r="CH228" s="120"/>
      <c r="CI228" s="120"/>
      <c r="CJ228" s="120"/>
      <c r="CK228" s="120"/>
      <c r="CL228" s="120"/>
      <c r="CM228" s="120"/>
      <c r="CN228" s="120"/>
      <c r="CO228" s="120"/>
      <c r="CP228" s="120"/>
      <c r="CQ228" s="120"/>
      <c r="CR228" s="120"/>
      <c r="CS228" s="120"/>
      <c r="CT228" s="120"/>
    </row>
    <row r="229" spans="1:98">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c r="BP229" s="120"/>
      <c r="BQ229" s="120"/>
      <c r="BR229" s="120"/>
      <c r="BS229" s="120"/>
      <c r="BT229" s="120"/>
      <c r="BU229" s="120"/>
      <c r="BV229" s="120"/>
      <c r="BW229" s="120"/>
      <c r="BX229" s="120"/>
      <c r="BY229" s="120"/>
      <c r="BZ229" s="120"/>
      <c r="CA229" s="120"/>
      <c r="CB229" s="120"/>
      <c r="CC229" s="120"/>
      <c r="CD229" s="120"/>
      <c r="CE229" s="120"/>
      <c r="CF229" s="120"/>
      <c r="CG229" s="120"/>
      <c r="CH229" s="120"/>
      <c r="CI229" s="120"/>
      <c r="CJ229" s="120"/>
      <c r="CK229" s="120"/>
      <c r="CL229" s="120"/>
      <c r="CM229" s="120"/>
      <c r="CN229" s="120"/>
      <c r="CO229" s="120"/>
      <c r="CP229" s="120"/>
      <c r="CQ229" s="120"/>
      <c r="CR229" s="120"/>
      <c r="CS229" s="120"/>
      <c r="CT229" s="120"/>
    </row>
    <row r="230" spans="1:98">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c r="BP230" s="120"/>
      <c r="BQ230" s="120"/>
      <c r="BR230" s="120"/>
      <c r="BS230" s="120"/>
      <c r="BT230" s="120"/>
      <c r="BU230" s="120"/>
      <c r="BV230" s="120"/>
      <c r="BW230" s="120"/>
      <c r="BX230" s="120"/>
      <c r="BY230" s="120"/>
      <c r="BZ230" s="120"/>
      <c r="CA230" s="120"/>
      <c r="CB230" s="120"/>
      <c r="CC230" s="120"/>
      <c r="CD230" s="120"/>
      <c r="CE230" s="120"/>
      <c r="CF230" s="120"/>
      <c r="CG230" s="120"/>
      <c r="CH230" s="120"/>
      <c r="CI230" s="120"/>
      <c r="CJ230" s="120"/>
      <c r="CK230" s="120"/>
      <c r="CL230" s="120"/>
      <c r="CM230" s="120"/>
      <c r="CN230" s="120"/>
      <c r="CO230" s="120"/>
      <c r="CP230" s="120"/>
      <c r="CQ230" s="120"/>
      <c r="CR230" s="120"/>
      <c r="CS230" s="120"/>
      <c r="CT230" s="120"/>
    </row>
    <row r="231" spans="1:98">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c r="BP231" s="120"/>
      <c r="BQ231" s="120"/>
      <c r="BR231" s="120"/>
      <c r="BS231" s="120"/>
      <c r="BT231" s="120"/>
      <c r="BU231" s="120"/>
      <c r="BV231" s="120"/>
      <c r="BW231" s="120"/>
      <c r="BX231" s="120"/>
      <c r="BY231" s="120"/>
      <c r="BZ231" s="120"/>
      <c r="CA231" s="120"/>
      <c r="CB231" s="120"/>
      <c r="CC231" s="120"/>
      <c r="CD231" s="120"/>
      <c r="CE231" s="120"/>
      <c r="CF231" s="120"/>
      <c r="CG231" s="120"/>
      <c r="CH231" s="120"/>
      <c r="CI231" s="120"/>
      <c r="CJ231" s="120"/>
      <c r="CK231" s="120"/>
      <c r="CL231" s="120"/>
      <c r="CM231" s="120"/>
      <c r="CN231" s="120"/>
      <c r="CO231" s="120"/>
      <c r="CP231" s="120"/>
      <c r="CQ231" s="120"/>
      <c r="CR231" s="120"/>
      <c r="CS231" s="120"/>
      <c r="CT231" s="120"/>
    </row>
    <row r="232" spans="1:98">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c r="BP232" s="120"/>
      <c r="BQ232" s="120"/>
      <c r="BR232" s="120"/>
      <c r="BS232" s="120"/>
      <c r="BT232" s="120"/>
      <c r="BU232" s="120"/>
      <c r="BV232" s="120"/>
      <c r="BW232" s="120"/>
      <c r="BX232" s="120"/>
      <c r="BY232" s="120"/>
      <c r="BZ232" s="120"/>
      <c r="CA232" s="120"/>
      <c r="CB232" s="120"/>
      <c r="CC232" s="120"/>
      <c r="CD232" s="120"/>
      <c r="CE232" s="120"/>
      <c r="CF232" s="120"/>
      <c r="CG232" s="120"/>
      <c r="CH232" s="120"/>
      <c r="CI232" s="120"/>
      <c r="CJ232" s="120"/>
      <c r="CK232" s="120"/>
      <c r="CL232" s="120"/>
      <c r="CM232" s="120"/>
      <c r="CN232" s="120"/>
      <c r="CO232" s="120"/>
      <c r="CP232" s="120"/>
      <c r="CQ232" s="120"/>
      <c r="CR232" s="120"/>
      <c r="CS232" s="120"/>
      <c r="CT232" s="120"/>
    </row>
    <row r="233" spans="1:98">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c r="BP233" s="120"/>
      <c r="BQ233" s="120"/>
      <c r="BR233" s="120"/>
      <c r="BS233" s="120"/>
      <c r="BT233" s="120"/>
      <c r="BU233" s="120"/>
      <c r="BV233" s="120"/>
      <c r="BW233" s="120"/>
      <c r="BX233" s="120"/>
      <c r="BY233" s="120"/>
      <c r="BZ233" s="120"/>
      <c r="CA233" s="120"/>
      <c r="CB233" s="120"/>
      <c r="CC233" s="120"/>
      <c r="CD233" s="120"/>
      <c r="CE233" s="120"/>
      <c r="CF233" s="120"/>
      <c r="CG233" s="120"/>
      <c r="CH233" s="120"/>
      <c r="CI233" s="120"/>
      <c r="CJ233" s="120"/>
      <c r="CK233" s="120"/>
      <c r="CL233" s="120"/>
      <c r="CM233" s="120"/>
      <c r="CN233" s="120"/>
      <c r="CO233" s="120"/>
      <c r="CP233" s="120"/>
      <c r="CQ233" s="120"/>
      <c r="CR233" s="120"/>
      <c r="CS233" s="120"/>
      <c r="CT233" s="120"/>
    </row>
    <row r="234" spans="1:98">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c r="BP234" s="120"/>
      <c r="BQ234" s="120"/>
      <c r="BR234" s="120"/>
      <c r="BS234" s="120"/>
      <c r="BT234" s="120"/>
      <c r="BU234" s="120"/>
      <c r="BV234" s="120"/>
      <c r="BW234" s="120"/>
      <c r="BX234" s="120"/>
      <c r="BY234" s="120"/>
      <c r="BZ234" s="120"/>
      <c r="CA234" s="120"/>
      <c r="CB234" s="120"/>
      <c r="CC234" s="120"/>
      <c r="CD234" s="120"/>
      <c r="CE234" s="120"/>
      <c r="CF234" s="120"/>
      <c r="CG234" s="120"/>
      <c r="CH234" s="120"/>
      <c r="CI234" s="120"/>
      <c r="CJ234" s="120"/>
      <c r="CK234" s="120"/>
      <c r="CL234" s="120"/>
      <c r="CM234" s="120"/>
      <c r="CN234" s="120"/>
      <c r="CO234" s="120"/>
      <c r="CP234" s="120"/>
      <c r="CQ234" s="120"/>
      <c r="CR234" s="120"/>
      <c r="CS234" s="120"/>
      <c r="CT234" s="120"/>
    </row>
    <row r="235" spans="1:98">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c r="BP235" s="120"/>
      <c r="BQ235" s="120"/>
      <c r="BR235" s="120"/>
      <c r="BS235" s="120"/>
      <c r="BT235" s="120"/>
      <c r="BU235" s="120"/>
      <c r="BV235" s="120"/>
      <c r="BW235" s="120"/>
      <c r="BX235" s="120"/>
      <c r="BY235" s="120"/>
      <c r="BZ235" s="120"/>
      <c r="CA235" s="120"/>
      <c r="CB235" s="120"/>
      <c r="CC235" s="120"/>
      <c r="CD235" s="120"/>
      <c r="CE235" s="120"/>
      <c r="CF235" s="120"/>
      <c r="CG235" s="120"/>
      <c r="CH235" s="120"/>
      <c r="CI235" s="120"/>
      <c r="CJ235" s="120"/>
      <c r="CK235" s="120"/>
      <c r="CL235" s="120"/>
      <c r="CM235" s="120"/>
      <c r="CN235" s="120"/>
      <c r="CO235" s="120"/>
      <c r="CP235" s="120"/>
      <c r="CQ235" s="120"/>
      <c r="CR235" s="120"/>
      <c r="CS235" s="120"/>
      <c r="CT235" s="120"/>
    </row>
    <row r="236" spans="1:98">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c r="BP236" s="120"/>
      <c r="BQ236" s="120"/>
      <c r="BR236" s="120"/>
      <c r="BS236" s="120"/>
      <c r="BT236" s="120"/>
      <c r="BU236" s="120"/>
      <c r="BV236" s="120"/>
      <c r="BW236" s="120"/>
      <c r="BX236" s="120"/>
      <c r="BY236" s="120"/>
      <c r="BZ236" s="120"/>
      <c r="CA236" s="120"/>
      <c r="CB236" s="120"/>
      <c r="CC236" s="120"/>
      <c r="CD236" s="120"/>
      <c r="CE236" s="120"/>
      <c r="CF236" s="120"/>
      <c r="CG236" s="120"/>
      <c r="CH236" s="120"/>
      <c r="CI236" s="120"/>
      <c r="CJ236" s="120"/>
      <c r="CK236" s="120"/>
      <c r="CL236" s="120"/>
      <c r="CM236" s="120"/>
      <c r="CN236" s="120"/>
      <c r="CO236" s="120"/>
      <c r="CP236" s="120"/>
      <c r="CQ236" s="120"/>
      <c r="CR236" s="120"/>
      <c r="CS236" s="120"/>
      <c r="CT236" s="120"/>
    </row>
    <row r="237" spans="1:98">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c r="BP237" s="120"/>
      <c r="BQ237" s="120"/>
      <c r="BR237" s="120"/>
      <c r="BS237" s="120"/>
      <c r="BT237" s="120"/>
      <c r="BU237" s="120"/>
      <c r="BV237" s="120"/>
      <c r="BW237" s="120"/>
      <c r="BX237" s="120"/>
      <c r="BY237" s="120"/>
      <c r="BZ237" s="120"/>
      <c r="CA237" s="120"/>
      <c r="CB237" s="120"/>
      <c r="CC237" s="120"/>
      <c r="CD237" s="120"/>
      <c r="CE237" s="120"/>
      <c r="CF237" s="120"/>
      <c r="CG237" s="120"/>
      <c r="CH237" s="120"/>
      <c r="CI237" s="120"/>
      <c r="CJ237" s="120"/>
      <c r="CK237" s="120"/>
      <c r="CL237" s="120"/>
      <c r="CM237" s="120"/>
      <c r="CN237" s="120"/>
      <c r="CO237" s="120"/>
      <c r="CP237" s="120"/>
      <c r="CQ237" s="120"/>
      <c r="CR237" s="120"/>
      <c r="CS237" s="120"/>
      <c r="CT237" s="120"/>
    </row>
    <row r="238" spans="1:98">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c r="BP238" s="120"/>
      <c r="BQ238" s="120"/>
      <c r="BR238" s="120"/>
      <c r="BS238" s="120"/>
      <c r="BT238" s="120"/>
      <c r="BU238" s="120"/>
      <c r="BV238" s="120"/>
      <c r="BW238" s="120"/>
      <c r="BX238" s="120"/>
      <c r="BY238" s="120"/>
      <c r="BZ238" s="120"/>
      <c r="CA238" s="120"/>
      <c r="CB238" s="120"/>
      <c r="CC238" s="120"/>
      <c r="CD238" s="120"/>
      <c r="CE238" s="120"/>
      <c r="CF238" s="120"/>
      <c r="CG238" s="120"/>
      <c r="CH238" s="120"/>
      <c r="CI238" s="120"/>
      <c r="CJ238" s="120"/>
      <c r="CK238" s="120"/>
      <c r="CL238" s="120"/>
      <c r="CM238" s="120"/>
      <c r="CN238" s="120"/>
      <c r="CO238" s="120"/>
      <c r="CP238" s="120"/>
      <c r="CQ238" s="120"/>
      <c r="CR238" s="120"/>
      <c r="CS238" s="120"/>
      <c r="CT238" s="120"/>
    </row>
    <row r="239" spans="1:98">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c r="BP239" s="120"/>
      <c r="BQ239" s="120"/>
      <c r="BR239" s="120"/>
      <c r="BS239" s="120"/>
      <c r="BT239" s="120"/>
      <c r="BU239" s="120"/>
      <c r="BV239" s="120"/>
      <c r="BW239" s="120"/>
      <c r="BX239" s="120"/>
      <c r="BY239" s="120"/>
      <c r="BZ239" s="120"/>
      <c r="CA239" s="120"/>
      <c r="CB239" s="120"/>
      <c r="CC239" s="120"/>
      <c r="CD239" s="120"/>
      <c r="CE239" s="120"/>
      <c r="CF239" s="120"/>
      <c r="CG239" s="120"/>
      <c r="CH239" s="120"/>
      <c r="CI239" s="120"/>
      <c r="CJ239" s="120"/>
      <c r="CK239" s="120"/>
      <c r="CL239" s="120"/>
      <c r="CM239" s="120"/>
      <c r="CN239" s="120"/>
      <c r="CO239" s="120"/>
      <c r="CP239" s="120"/>
      <c r="CQ239" s="120"/>
      <c r="CR239" s="120"/>
      <c r="CS239" s="120"/>
      <c r="CT239" s="120"/>
    </row>
    <row r="240" spans="1:98">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c r="BP240" s="120"/>
      <c r="BQ240" s="120"/>
      <c r="BR240" s="120"/>
      <c r="BS240" s="120"/>
      <c r="BT240" s="120"/>
      <c r="BU240" s="120"/>
      <c r="BV240" s="120"/>
      <c r="BW240" s="120"/>
      <c r="BX240" s="120"/>
      <c r="BY240" s="120"/>
      <c r="BZ240" s="120"/>
      <c r="CA240" s="120"/>
      <c r="CB240" s="120"/>
      <c r="CC240" s="120"/>
      <c r="CD240" s="120"/>
      <c r="CE240" s="120"/>
      <c r="CF240" s="120"/>
      <c r="CG240" s="120"/>
      <c r="CH240" s="120"/>
      <c r="CI240" s="120"/>
      <c r="CJ240" s="120"/>
      <c r="CK240" s="120"/>
      <c r="CL240" s="120"/>
      <c r="CM240" s="120"/>
      <c r="CN240" s="120"/>
      <c r="CO240" s="120"/>
      <c r="CP240" s="120"/>
      <c r="CQ240" s="120"/>
      <c r="CR240" s="120"/>
      <c r="CS240" s="120"/>
      <c r="CT240" s="120"/>
    </row>
    <row r="241" spans="1:98">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c r="BP241" s="120"/>
      <c r="BQ241" s="120"/>
      <c r="BR241" s="120"/>
      <c r="BS241" s="120"/>
      <c r="BT241" s="120"/>
      <c r="BU241" s="120"/>
      <c r="BV241" s="120"/>
      <c r="BW241" s="120"/>
      <c r="BX241" s="120"/>
      <c r="BY241" s="120"/>
      <c r="BZ241" s="120"/>
      <c r="CA241" s="120"/>
      <c r="CB241" s="120"/>
      <c r="CC241" s="120"/>
      <c r="CD241" s="120"/>
      <c r="CE241" s="120"/>
      <c r="CF241" s="120"/>
      <c r="CG241" s="120"/>
      <c r="CH241" s="120"/>
      <c r="CI241" s="120"/>
      <c r="CJ241" s="120"/>
      <c r="CK241" s="120"/>
      <c r="CL241" s="120"/>
      <c r="CM241" s="120"/>
      <c r="CN241" s="120"/>
      <c r="CO241" s="120"/>
      <c r="CP241" s="120"/>
      <c r="CQ241" s="120"/>
      <c r="CR241" s="120"/>
      <c r="CS241" s="120"/>
      <c r="CT241" s="120"/>
    </row>
    <row r="242" spans="1:98">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c r="BT242" s="120"/>
      <c r="BU242" s="120"/>
      <c r="BV242" s="120"/>
      <c r="BW242" s="120"/>
      <c r="BX242" s="120"/>
      <c r="BY242" s="120"/>
      <c r="BZ242" s="120"/>
      <c r="CA242" s="120"/>
      <c r="CB242" s="120"/>
      <c r="CC242" s="120"/>
      <c r="CD242" s="120"/>
      <c r="CE242" s="120"/>
      <c r="CF242" s="120"/>
      <c r="CG242" s="120"/>
      <c r="CH242" s="120"/>
      <c r="CI242" s="120"/>
      <c r="CJ242" s="120"/>
      <c r="CK242" s="120"/>
      <c r="CL242" s="120"/>
      <c r="CM242" s="120"/>
      <c r="CN242" s="120"/>
      <c r="CO242" s="120"/>
      <c r="CP242" s="120"/>
      <c r="CQ242" s="120"/>
      <c r="CR242" s="120"/>
      <c r="CS242" s="120"/>
      <c r="CT242" s="120"/>
    </row>
    <row r="243" spans="1:98">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c r="BP243" s="120"/>
      <c r="BQ243" s="120"/>
      <c r="BR243" s="120"/>
      <c r="BS243" s="120"/>
      <c r="BT243" s="120"/>
      <c r="BU243" s="120"/>
      <c r="BV243" s="120"/>
      <c r="BW243" s="120"/>
      <c r="BX243" s="120"/>
      <c r="BY243" s="120"/>
      <c r="BZ243" s="120"/>
      <c r="CA243" s="120"/>
      <c r="CB243" s="120"/>
      <c r="CC243" s="120"/>
      <c r="CD243" s="120"/>
      <c r="CE243" s="120"/>
      <c r="CF243" s="120"/>
      <c r="CG243" s="120"/>
      <c r="CH243" s="120"/>
      <c r="CI243" s="120"/>
      <c r="CJ243" s="120"/>
      <c r="CK243" s="120"/>
      <c r="CL243" s="120"/>
      <c r="CM243" s="120"/>
      <c r="CN243" s="120"/>
      <c r="CO243" s="120"/>
      <c r="CP243" s="120"/>
      <c r="CQ243" s="120"/>
      <c r="CR243" s="120"/>
      <c r="CS243" s="120"/>
      <c r="CT243" s="120"/>
    </row>
    <row r="244" spans="1:98">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c r="BP244" s="120"/>
      <c r="BQ244" s="120"/>
      <c r="BR244" s="120"/>
      <c r="BS244" s="120"/>
      <c r="BT244" s="120"/>
      <c r="BU244" s="120"/>
      <c r="BV244" s="120"/>
      <c r="BW244" s="120"/>
      <c r="BX244" s="120"/>
      <c r="BY244" s="120"/>
      <c r="BZ244" s="120"/>
      <c r="CA244" s="120"/>
      <c r="CB244" s="120"/>
      <c r="CC244" s="120"/>
      <c r="CD244" s="120"/>
      <c r="CE244" s="120"/>
      <c r="CF244" s="120"/>
      <c r="CG244" s="120"/>
      <c r="CH244" s="120"/>
      <c r="CI244" s="120"/>
      <c r="CJ244" s="120"/>
      <c r="CK244" s="120"/>
      <c r="CL244" s="120"/>
      <c r="CM244" s="120"/>
      <c r="CN244" s="120"/>
      <c r="CO244" s="120"/>
      <c r="CP244" s="120"/>
      <c r="CQ244" s="120"/>
      <c r="CR244" s="120"/>
      <c r="CS244" s="120"/>
      <c r="CT244" s="120"/>
    </row>
    <row r="245" spans="1:98">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c r="BP245" s="120"/>
      <c r="BQ245" s="120"/>
      <c r="BR245" s="120"/>
      <c r="BS245" s="120"/>
      <c r="BT245" s="120"/>
      <c r="BU245" s="120"/>
      <c r="BV245" s="120"/>
      <c r="BW245" s="120"/>
      <c r="BX245" s="120"/>
      <c r="BY245" s="120"/>
      <c r="BZ245" s="120"/>
      <c r="CA245" s="120"/>
      <c r="CB245" s="120"/>
      <c r="CC245" s="120"/>
      <c r="CD245" s="120"/>
      <c r="CE245" s="120"/>
      <c r="CF245" s="120"/>
      <c r="CG245" s="120"/>
      <c r="CH245" s="120"/>
      <c r="CI245" s="120"/>
      <c r="CJ245" s="120"/>
      <c r="CK245" s="120"/>
      <c r="CL245" s="120"/>
      <c r="CM245" s="120"/>
      <c r="CN245" s="120"/>
      <c r="CO245" s="120"/>
      <c r="CP245" s="120"/>
      <c r="CQ245" s="120"/>
      <c r="CR245" s="120"/>
      <c r="CS245" s="120"/>
      <c r="CT245" s="120"/>
    </row>
    <row r="246" spans="1:98">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c r="BP246" s="120"/>
      <c r="BQ246" s="120"/>
      <c r="BR246" s="120"/>
      <c r="BS246" s="120"/>
      <c r="BT246" s="120"/>
      <c r="BU246" s="120"/>
      <c r="BV246" s="120"/>
      <c r="BW246" s="120"/>
      <c r="BX246" s="120"/>
      <c r="BY246" s="120"/>
      <c r="BZ246" s="120"/>
      <c r="CA246" s="120"/>
      <c r="CB246" s="120"/>
      <c r="CC246" s="120"/>
      <c r="CD246" s="120"/>
      <c r="CE246" s="120"/>
      <c r="CF246" s="120"/>
      <c r="CG246" s="120"/>
      <c r="CH246" s="120"/>
      <c r="CI246" s="120"/>
      <c r="CJ246" s="120"/>
      <c r="CK246" s="120"/>
      <c r="CL246" s="120"/>
      <c r="CM246" s="120"/>
      <c r="CN246" s="120"/>
      <c r="CO246" s="120"/>
      <c r="CP246" s="120"/>
      <c r="CQ246" s="120"/>
      <c r="CR246" s="120"/>
      <c r="CS246" s="120"/>
      <c r="CT246" s="120"/>
    </row>
    <row r="247" spans="1:98">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c r="BP247" s="120"/>
      <c r="BQ247" s="120"/>
      <c r="BR247" s="120"/>
      <c r="BS247" s="120"/>
      <c r="BT247" s="120"/>
      <c r="BU247" s="120"/>
      <c r="BV247" s="120"/>
      <c r="BW247" s="120"/>
      <c r="BX247" s="120"/>
      <c r="BY247" s="120"/>
      <c r="BZ247" s="120"/>
      <c r="CA247" s="120"/>
      <c r="CB247" s="120"/>
      <c r="CC247" s="120"/>
      <c r="CD247" s="120"/>
      <c r="CE247" s="120"/>
      <c r="CF247" s="120"/>
      <c r="CG247" s="120"/>
      <c r="CH247" s="120"/>
      <c r="CI247" s="120"/>
      <c r="CJ247" s="120"/>
      <c r="CK247" s="120"/>
      <c r="CL247" s="120"/>
      <c r="CM247" s="120"/>
      <c r="CN247" s="120"/>
      <c r="CO247" s="120"/>
      <c r="CP247" s="120"/>
      <c r="CQ247" s="120"/>
      <c r="CR247" s="120"/>
      <c r="CS247" s="120"/>
      <c r="CT247" s="120"/>
    </row>
    <row r="248" spans="1:98">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c r="BP248" s="120"/>
      <c r="BQ248" s="120"/>
      <c r="BR248" s="120"/>
      <c r="BS248" s="120"/>
      <c r="BT248" s="120"/>
      <c r="BU248" s="120"/>
      <c r="BV248" s="120"/>
      <c r="BW248" s="120"/>
      <c r="BX248" s="120"/>
      <c r="BY248" s="120"/>
      <c r="BZ248" s="120"/>
      <c r="CA248" s="120"/>
      <c r="CB248" s="120"/>
      <c r="CC248" s="120"/>
      <c r="CD248" s="120"/>
      <c r="CE248" s="120"/>
      <c r="CF248" s="120"/>
      <c r="CG248" s="120"/>
      <c r="CH248" s="120"/>
      <c r="CI248" s="120"/>
      <c r="CJ248" s="120"/>
      <c r="CK248" s="120"/>
      <c r="CL248" s="120"/>
      <c r="CM248" s="120"/>
      <c r="CN248" s="120"/>
      <c r="CO248" s="120"/>
      <c r="CP248" s="120"/>
      <c r="CQ248" s="120"/>
      <c r="CR248" s="120"/>
      <c r="CS248" s="120"/>
      <c r="CT248" s="120"/>
    </row>
    <row r="249" spans="1:98">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c r="BP249" s="120"/>
      <c r="BQ249" s="120"/>
      <c r="BR249" s="120"/>
      <c r="BS249" s="120"/>
      <c r="BT249" s="120"/>
      <c r="BU249" s="120"/>
      <c r="BV249" s="120"/>
      <c r="BW249" s="120"/>
      <c r="BX249" s="120"/>
      <c r="BY249" s="120"/>
      <c r="BZ249" s="120"/>
      <c r="CA249" s="120"/>
      <c r="CB249" s="120"/>
      <c r="CC249" s="120"/>
      <c r="CD249" s="120"/>
      <c r="CE249" s="120"/>
      <c r="CF249" s="120"/>
      <c r="CG249" s="120"/>
      <c r="CH249" s="120"/>
      <c r="CI249" s="120"/>
      <c r="CJ249" s="120"/>
      <c r="CK249" s="120"/>
      <c r="CL249" s="120"/>
      <c r="CM249" s="120"/>
      <c r="CN249" s="120"/>
      <c r="CO249" s="120"/>
      <c r="CP249" s="120"/>
      <c r="CQ249" s="120"/>
      <c r="CR249" s="120"/>
      <c r="CS249" s="120"/>
      <c r="CT249" s="120"/>
    </row>
    <row r="250" spans="1:98">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c r="BP250" s="120"/>
      <c r="BQ250" s="120"/>
      <c r="BR250" s="120"/>
      <c r="BS250" s="120"/>
      <c r="BT250" s="120"/>
      <c r="BU250" s="120"/>
      <c r="BV250" s="120"/>
      <c r="BW250" s="120"/>
      <c r="BX250" s="120"/>
      <c r="BY250" s="120"/>
      <c r="BZ250" s="120"/>
      <c r="CA250" s="120"/>
      <c r="CB250" s="120"/>
      <c r="CC250" s="120"/>
      <c r="CD250" s="120"/>
      <c r="CE250" s="120"/>
      <c r="CF250" s="120"/>
      <c r="CG250" s="120"/>
      <c r="CH250" s="120"/>
      <c r="CI250" s="120"/>
      <c r="CJ250" s="120"/>
      <c r="CK250" s="120"/>
      <c r="CL250" s="120"/>
      <c r="CM250" s="120"/>
      <c r="CN250" s="120"/>
      <c r="CO250" s="120"/>
      <c r="CP250" s="120"/>
      <c r="CQ250" s="120"/>
      <c r="CR250" s="120"/>
      <c r="CS250" s="120"/>
      <c r="CT250" s="120"/>
    </row>
    <row r="251" spans="1:98">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c r="BP251" s="120"/>
      <c r="BQ251" s="120"/>
      <c r="BR251" s="120"/>
      <c r="BS251" s="120"/>
      <c r="BT251" s="120"/>
      <c r="BU251" s="120"/>
      <c r="BV251" s="120"/>
      <c r="BW251" s="120"/>
      <c r="BX251" s="120"/>
      <c r="BY251" s="120"/>
      <c r="BZ251" s="120"/>
      <c r="CA251" s="120"/>
      <c r="CB251" s="120"/>
      <c r="CC251" s="120"/>
      <c r="CD251" s="120"/>
      <c r="CE251" s="120"/>
      <c r="CF251" s="120"/>
      <c r="CG251" s="120"/>
      <c r="CH251" s="120"/>
      <c r="CI251" s="120"/>
      <c r="CJ251" s="120"/>
      <c r="CK251" s="120"/>
      <c r="CL251" s="120"/>
      <c r="CM251" s="120"/>
      <c r="CN251" s="120"/>
      <c r="CO251" s="120"/>
      <c r="CP251" s="120"/>
      <c r="CQ251" s="120"/>
      <c r="CR251" s="120"/>
      <c r="CS251" s="120"/>
      <c r="CT251" s="120"/>
    </row>
    <row r="252" spans="1:98">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c r="BP252" s="120"/>
      <c r="BQ252" s="120"/>
      <c r="BR252" s="120"/>
      <c r="BS252" s="120"/>
      <c r="BT252" s="120"/>
      <c r="BU252" s="120"/>
      <c r="BV252" s="120"/>
      <c r="BW252" s="120"/>
      <c r="BX252" s="120"/>
      <c r="BY252" s="120"/>
      <c r="BZ252" s="120"/>
      <c r="CA252" s="120"/>
      <c r="CB252" s="120"/>
      <c r="CC252" s="120"/>
      <c r="CD252" s="120"/>
      <c r="CE252" s="120"/>
      <c r="CF252" s="120"/>
      <c r="CG252" s="120"/>
      <c r="CH252" s="120"/>
      <c r="CI252" s="120"/>
      <c r="CJ252" s="120"/>
      <c r="CK252" s="120"/>
      <c r="CL252" s="120"/>
      <c r="CM252" s="120"/>
      <c r="CN252" s="120"/>
      <c r="CO252" s="120"/>
      <c r="CP252" s="120"/>
      <c r="CQ252" s="120"/>
      <c r="CR252" s="120"/>
      <c r="CS252" s="120"/>
      <c r="CT252" s="120"/>
    </row>
    <row r="253" spans="1:98">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c r="BP253" s="120"/>
      <c r="BQ253" s="120"/>
      <c r="BR253" s="120"/>
      <c r="BS253" s="120"/>
      <c r="BT253" s="120"/>
      <c r="BU253" s="120"/>
      <c r="BV253" s="120"/>
      <c r="BW253" s="120"/>
      <c r="BX253" s="120"/>
      <c r="BY253" s="120"/>
      <c r="BZ253" s="120"/>
      <c r="CA253" s="120"/>
      <c r="CB253" s="120"/>
      <c r="CC253" s="120"/>
      <c r="CD253" s="120"/>
      <c r="CE253" s="120"/>
      <c r="CF253" s="120"/>
      <c r="CG253" s="120"/>
      <c r="CH253" s="120"/>
      <c r="CI253" s="120"/>
      <c r="CJ253" s="120"/>
      <c r="CK253" s="120"/>
      <c r="CL253" s="120"/>
      <c r="CM253" s="120"/>
      <c r="CN253" s="120"/>
      <c r="CO253" s="120"/>
      <c r="CP253" s="120"/>
      <c r="CQ253" s="120"/>
      <c r="CR253" s="120"/>
      <c r="CS253" s="120"/>
      <c r="CT253" s="120"/>
    </row>
    <row r="254" spans="1:98">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c r="BP254" s="120"/>
      <c r="BQ254" s="120"/>
      <c r="BR254" s="120"/>
      <c r="BS254" s="120"/>
      <c r="BT254" s="120"/>
      <c r="BU254" s="120"/>
      <c r="BV254" s="120"/>
      <c r="BW254" s="120"/>
      <c r="BX254" s="120"/>
      <c r="BY254" s="120"/>
      <c r="BZ254" s="120"/>
      <c r="CA254" s="120"/>
      <c r="CB254" s="120"/>
      <c r="CC254" s="120"/>
      <c r="CD254" s="120"/>
      <c r="CE254" s="120"/>
      <c r="CF254" s="120"/>
      <c r="CG254" s="120"/>
      <c r="CH254" s="120"/>
      <c r="CI254" s="120"/>
      <c r="CJ254" s="120"/>
      <c r="CK254" s="120"/>
      <c r="CL254" s="120"/>
      <c r="CM254" s="120"/>
      <c r="CN254" s="120"/>
      <c r="CO254" s="120"/>
      <c r="CP254" s="120"/>
      <c r="CQ254" s="120"/>
      <c r="CR254" s="120"/>
      <c r="CS254" s="120"/>
      <c r="CT254" s="120"/>
    </row>
    <row r="255" spans="1:98">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c r="BP255" s="120"/>
      <c r="BQ255" s="120"/>
      <c r="BR255" s="120"/>
      <c r="BS255" s="120"/>
      <c r="BT255" s="120"/>
      <c r="BU255" s="120"/>
      <c r="BV255" s="120"/>
      <c r="BW255" s="120"/>
      <c r="BX255" s="120"/>
      <c r="BY255" s="120"/>
      <c r="BZ255" s="120"/>
      <c r="CA255" s="120"/>
      <c r="CB255" s="120"/>
      <c r="CC255" s="120"/>
      <c r="CD255" s="120"/>
      <c r="CE255" s="120"/>
      <c r="CF255" s="120"/>
      <c r="CG255" s="120"/>
      <c r="CH255" s="120"/>
      <c r="CI255" s="120"/>
      <c r="CJ255" s="120"/>
      <c r="CK255" s="120"/>
      <c r="CL255" s="120"/>
      <c r="CM255" s="120"/>
      <c r="CN255" s="120"/>
      <c r="CO255" s="120"/>
      <c r="CP255" s="120"/>
      <c r="CQ255" s="120"/>
      <c r="CR255" s="120"/>
      <c r="CS255" s="120"/>
      <c r="CT255" s="120"/>
    </row>
    <row r="256" spans="1:98">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c r="BP256" s="120"/>
      <c r="BQ256" s="120"/>
      <c r="BR256" s="120"/>
      <c r="BS256" s="120"/>
      <c r="BT256" s="120"/>
      <c r="BU256" s="120"/>
      <c r="BV256" s="120"/>
      <c r="BW256" s="120"/>
      <c r="BX256" s="120"/>
      <c r="BY256" s="120"/>
      <c r="BZ256" s="120"/>
      <c r="CA256" s="120"/>
      <c r="CB256" s="120"/>
      <c r="CC256" s="120"/>
      <c r="CD256" s="120"/>
      <c r="CE256" s="120"/>
      <c r="CF256" s="120"/>
      <c r="CG256" s="120"/>
      <c r="CH256" s="120"/>
      <c r="CI256" s="120"/>
      <c r="CJ256" s="120"/>
      <c r="CK256" s="120"/>
      <c r="CL256" s="120"/>
      <c r="CM256" s="120"/>
      <c r="CN256" s="120"/>
      <c r="CO256" s="120"/>
      <c r="CP256" s="120"/>
      <c r="CQ256" s="120"/>
      <c r="CR256" s="120"/>
      <c r="CS256" s="120"/>
      <c r="CT256" s="120"/>
    </row>
    <row r="257" spans="1:98">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c r="BP257" s="120"/>
      <c r="BQ257" s="120"/>
      <c r="BR257" s="120"/>
      <c r="BS257" s="120"/>
      <c r="BT257" s="120"/>
      <c r="BU257" s="120"/>
      <c r="BV257" s="120"/>
      <c r="BW257" s="120"/>
      <c r="BX257" s="120"/>
      <c r="BY257" s="120"/>
      <c r="BZ257" s="120"/>
      <c r="CA257" s="120"/>
      <c r="CB257" s="120"/>
      <c r="CC257" s="120"/>
      <c r="CD257" s="120"/>
      <c r="CE257" s="120"/>
      <c r="CF257" s="120"/>
      <c r="CG257" s="120"/>
      <c r="CH257" s="120"/>
      <c r="CI257" s="120"/>
      <c r="CJ257" s="120"/>
      <c r="CK257" s="120"/>
      <c r="CL257" s="120"/>
      <c r="CM257" s="120"/>
      <c r="CN257" s="120"/>
      <c r="CO257" s="120"/>
      <c r="CP257" s="120"/>
      <c r="CQ257" s="120"/>
      <c r="CR257" s="120"/>
      <c r="CS257" s="120"/>
      <c r="CT257" s="120"/>
    </row>
    <row r="258" spans="1:98">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c r="BP258" s="120"/>
      <c r="BQ258" s="120"/>
      <c r="BR258" s="120"/>
      <c r="BS258" s="120"/>
      <c r="BT258" s="120"/>
      <c r="BU258" s="120"/>
      <c r="BV258" s="120"/>
      <c r="BW258" s="120"/>
      <c r="BX258" s="120"/>
      <c r="BY258" s="120"/>
      <c r="BZ258" s="120"/>
      <c r="CA258" s="120"/>
      <c r="CB258" s="120"/>
      <c r="CC258" s="120"/>
      <c r="CD258" s="120"/>
      <c r="CE258" s="120"/>
      <c r="CF258" s="120"/>
      <c r="CG258" s="120"/>
      <c r="CH258" s="120"/>
      <c r="CI258" s="120"/>
      <c r="CJ258" s="120"/>
      <c r="CK258" s="120"/>
      <c r="CL258" s="120"/>
      <c r="CM258" s="120"/>
      <c r="CN258" s="120"/>
      <c r="CO258" s="120"/>
      <c r="CP258" s="120"/>
      <c r="CQ258" s="120"/>
      <c r="CR258" s="120"/>
      <c r="CS258" s="120"/>
      <c r="CT258" s="120"/>
    </row>
    <row r="259" spans="1:98">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c r="BP259" s="120"/>
      <c r="BQ259" s="120"/>
      <c r="BR259" s="120"/>
      <c r="BS259" s="120"/>
      <c r="BT259" s="120"/>
      <c r="BU259" s="120"/>
      <c r="BV259" s="120"/>
      <c r="BW259" s="120"/>
      <c r="BX259" s="120"/>
      <c r="BY259" s="120"/>
      <c r="BZ259" s="120"/>
      <c r="CA259" s="120"/>
      <c r="CB259" s="120"/>
      <c r="CC259" s="120"/>
      <c r="CD259" s="120"/>
      <c r="CE259" s="120"/>
      <c r="CF259" s="120"/>
      <c r="CG259" s="120"/>
      <c r="CH259" s="120"/>
      <c r="CI259" s="120"/>
      <c r="CJ259" s="120"/>
      <c r="CK259" s="120"/>
      <c r="CL259" s="120"/>
      <c r="CM259" s="120"/>
      <c r="CN259" s="120"/>
      <c r="CO259" s="120"/>
      <c r="CP259" s="120"/>
      <c r="CQ259" s="120"/>
      <c r="CR259" s="120"/>
      <c r="CS259" s="120"/>
      <c r="CT259" s="120"/>
    </row>
    <row r="260" spans="1:98">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c r="BP260" s="120"/>
      <c r="BQ260" s="120"/>
      <c r="BR260" s="120"/>
      <c r="BS260" s="120"/>
      <c r="BT260" s="120"/>
      <c r="BU260" s="120"/>
      <c r="BV260" s="120"/>
      <c r="BW260" s="120"/>
      <c r="BX260" s="120"/>
      <c r="BY260" s="120"/>
      <c r="BZ260" s="120"/>
      <c r="CA260" s="120"/>
      <c r="CB260" s="120"/>
      <c r="CC260" s="120"/>
      <c r="CD260" s="120"/>
      <c r="CE260" s="120"/>
      <c r="CF260" s="120"/>
      <c r="CG260" s="120"/>
      <c r="CH260" s="120"/>
      <c r="CI260" s="120"/>
      <c r="CJ260" s="120"/>
      <c r="CK260" s="120"/>
      <c r="CL260" s="120"/>
      <c r="CM260" s="120"/>
      <c r="CN260" s="120"/>
      <c r="CO260" s="120"/>
      <c r="CP260" s="120"/>
      <c r="CQ260" s="120"/>
      <c r="CR260" s="120"/>
      <c r="CS260" s="120"/>
      <c r="CT260" s="120"/>
    </row>
    <row r="261" spans="1:98">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c r="BP261" s="120"/>
      <c r="BQ261" s="120"/>
      <c r="BR261" s="120"/>
      <c r="BS261" s="120"/>
      <c r="BT261" s="120"/>
      <c r="BU261" s="120"/>
      <c r="BV261" s="120"/>
      <c r="BW261" s="120"/>
      <c r="BX261" s="120"/>
      <c r="BY261" s="120"/>
      <c r="BZ261" s="120"/>
      <c r="CA261" s="120"/>
      <c r="CB261" s="120"/>
      <c r="CC261" s="120"/>
      <c r="CD261" s="120"/>
      <c r="CE261" s="120"/>
      <c r="CF261" s="120"/>
      <c r="CG261" s="120"/>
      <c r="CH261" s="120"/>
      <c r="CI261" s="120"/>
      <c r="CJ261" s="120"/>
      <c r="CK261" s="120"/>
      <c r="CL261" s="120"/>
      <c r="CM261" s="120"/>
      <c r="CN261" s="120"/>
      <c r="CO261" s="120"/>
      <c r="CP261" s="120"/>
      <c r="CQ261" s="120"/>
      <c r="CR261" s="120"/>
      <c r="CS261" s="120"/>
      <c r="CT261" s="120"/>
    </row>
    <row r="262" spans="1:98">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c r="BP262" s="120"/>
      <c r="BQ262" s="120"/>
      <c r="BR262" s="120"/>
      <c r="BS262" s="120"/>
      <c r="BT262" s="120"/>
      <c r="BU262" s="120"/>
      <c r="BV262" s="120"/>
      <c r="BW262" s="120"/>
      <c r="BX262" s="120"/>
      <c r="BY262" s="120"/>
      <c r="BZ262" s="120"/>
      <c r="CA262" s="120"/>
      <c r="CB262" s="120"/>
      <c r="CC262" s="120"/>
      <c r="CD262" s="120"/>
      <c r="CE262" s="120"/>
      <c r="CF262" s="120"/>
      <c r="CG262" s="120"/>
      <c r="CH262" s="120"/>
      <c r="CI262" s="120"/>
      <c r="CJ262" s="120"/>
      <c r="CK262" s="120"/>
      <c r="CL262" s="120"/>
      <c r="CM262" s="120"/>
      <c r="CN262" s="120"/>
      <c r="CO262" s="120"/>
      <c r="CP262" s="120"/>
      <c r="CQ262" s="120"/>
      <c r="CR262" s="120"/>
      <c r="CS262" s="120"/>
      <c r="CT262" s="120"/>
    </row>
    <row r="263" spans="1:98">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c r="BP263" s="120"/>
      <c r="BQ263" s="120"/>
      <c r="BR263" s="120"/>
      <c r="BS263" s="120"/>
      <c r="BT263" s="120"/>
      <c r="BU263" s="120"/>
      <c r="BV263" s="120"/>
      <c r="BW263" s="120"/>
      <c r="BX263" s="120"/>
      <c r="BY263" s="120"/>
      <c r="BZ263" s="120"/>
      <c r="CA263" s="120"/>
      <c r="CB263" s="120"/>
      <c r="CC263" s="120"/>
      <c r="CD263" s="120"/>
      <c r="CE263" s="120"/>
      <c r="CF263" s="120"/>
      <c r="CG263" s="120"/>
      <c r="CH263" s="120"/>
      <c r="CI263" s="120"/>
      <c r="CJ263" s="120"/>
      <c r="CK263" s="120"/>
      <c r="CL263" s="120"/>
      <c r="CM263" s="120"/>
      <c r="CN263" s="120"/>
      <c r="CO263" s="120"/>
      <c r="CP263" s="120"/>
      <c r="CQ263" s="120"/>
      <c r="CR263" s="120"/>
      <c r="CS263" s="120"/>
      <c r="CT263" s="120"/>
    </row>
    <row r="264" spans="1:98">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c r="BP264" s="120"/>
      <c r="BQ264" s="120"/>
      <c r="BR264" s="120"/>
      <c r="BS264" s="120"/>
      <c r="BT264" s="120"/>
      <c r="BU264" s="120"/>
      <c r="BV264" s="120"/>
      <c r="BW264" s="120"/>
      <c r="BX264" s="120"/>
      <c r="BY264" s="120"/>
      <c r="BZ264" s="120"/>
      <c r="CA264" s="120"/>
      <c r="CB264" s="120"/>
      <c r="CC264" s="120"/>
      <c r="CD264" s="120"/>
      <c r="CE264" s="120"/>
      <c r="CF264" s="120"/>
      <c r="CG264" s="120"/>
      <c r="CH264" s="120"/>
      <c r="CI264" s="120"/>
      <c r="CJ264" s="120"/>
      <c r="CK264" s="120"/>
      <c r="CL264" s="120"/>
      <c r="CM264" s="120"/>
      <c r="CN264" s="120"/>
      <c r="CO264" s="120"/>
      <c r="CP264" s="120"/>
      <c r="CQ264" s="120"/>
      <c r="CR264" s="120"/>
      <c r="CS264" s="120"/>
      <c r="CT264" s="120"/>
    </row>
    <row r="265" spans="1:98">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c r="BP265" s="120"/>
      <c r="BQ265" s="120"/>
      <c r="BR265" s="120"/>
      <c r="BS265" s="120"/>
      <c r="BT265" s="120"/>
      <c r="BU265" s="120"/>
      <c r="BV265" s="120"/>
      <c r="BW265" s="120"/>
      <c r="BX265" s="120"/>
      <c r="BY265" s="120"/>
      <c r="BZ265" s="120"/>
      <c r="CA265" s="120"/>
      <c r="CB265" s="120"/>
      <c r="CC265" s="120"/>
      <c r="CD265" s="120"/>
      <c r="CE265" s="120"/>
      <c r="CF265" s="120"/>
      <c r="CG265" s="120"/>
      <c r="CH265" s="120"/>
      <c r="CI265" s="120"/>
      <c r="CJ265" s="120"/>
      <c r="CK265" s="120"/>
      <c r="CL265" s="120"/>
      <c r="CM265" s="120"/>
      <c r="CN265" s="120"/>
      <c r="CO265" s="120"/>
      <c r="CP265" s="120"/>
      <c r="CQ265" s="120"/>
      <c r="CR265" s="120"/>
      <c r="CS265" s="120"/>
      <c r="CT265" s="120"/>
    </row>
    <row r="266" spans="1:98">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c r="BP266" s="120"/>
      <c r="BQ266" s="120"/>
      <c r="BR266" s="120"/>
      <c r="BS266" s="120"/>
      <c r="BT266" s="120"/>
      <c r="BU266" s="120"/>
      <c r="BV266" s="120"/>
      <c r="BW266" s="120"/>
      <c r="BX266" s="120"/>
      <c r="BY266" s="120"/>
      <c r="BZ266" s="120"/>
      <c r="CA266" s="120"/>
      <c r="CB266" s="120"/>
      <c r="CC266" s="120"/>
      <c r="CD266" s="120"/>
      <c r="CE266" s="120"/>
      <c r="CF266" s="120"/>
      <c r="CG266" s="120"/>
      <c r="CH266" s="120"/>
      <c r="CI266" s="120"/>
      <c r="CJ266" s="120"/>
      <c r="CK266" s="120"/>
      <c r="CL266" s="120"/>
      <c r="CM266" s="120"/>
      <c r="CN266" s="120"/>
      <c r="CO266" s="120"/>
      <c r="CP266" s="120"/>
      <c r="CQ266" s="120"/>
      <c r="CR266" s="120"/>
      <c r="CS266" s="120"/>
      <c r="CT266" s="120"/>
    </row>
    <row r="267" spans="1:98">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c r="BP267" s="120"/>
      <c r="BQ267" s="120"/>
      <c r="BR267" s="120"/>
      <c r="BS267" s="120"/>
      <c r="BT267" s="120"/>
      <c r="BU267" s="120"/>
      <c r="BV267" s="120"/>
      <c r="BW267" s="120"/>
      <c r="BX267" s="120"/>
      <c r="BY267" s="120"/>
      <c r="BZ267" s="120"/>
      <c r="CA267" s="120"/>
      <c r="CB267" s="120"/>
      <c r="CC267" s="120"/>
      <c r="CD267" s="120"/>
      <c r="CE267" s="120"/>
      <c r="CF267" s="120"/>
      <c r="CG267" s="120"/>
      <c r="CH267" s="120"/>
      <c r="CI267" s="120"/>
      <c r="CJ267" s="120"/>
      <c r="CK267" s="120"/>
      <c r="CL267" s="120"/>
      <c r="CM267" s="120"/>
      <c r="CN267" s="120"/>
      <c r="CO267" s="120"/>
      <c r="CP267" s="120"/>
      <c r="CQ267" s="120"/>
      <c r="CR267" s="120"/>
      <c r="CS267" s="120"/>
      <c r="CT267" s="120"/>
    </row>
    <row r="268" spans="1:98">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c r="BP268" s="120"/>
      <c r="BQ268" s="120"/>
      <c r="BR268" s="120"/>
      <c r="BS268" s="120"/>
      <c r="BT268" s="120"/>
      <c r="BU268" s="120"/>
      <c r="BV268" s="120"/>
      <c r="BW268" s="120"/>
      <c r="BX268" s="120"/>
      <c r="BY268" s="120"/>
      <c r="BZ268" s="120"/>
      <c r="CA268" s="120"/>
      <c r="CB268" s="120"/>
      <c r="CC268" s="120"/>
      <c r="CD268" s="120"/>
      <c r="CE268" s="120"/>
      <c r="CF268" s="120"/>
      <c r="CG268" s="120"/>
      <c r="CH268" s="120"/>
      <c r="CI268" s="120"/>
      <c r="CJ268" s="120"/>
      <c r="CK268" s="120"/>
      <c r="CL268" s="120"/>
      <c r="CM268" s="120"/>
      <c r="CN268" s="120"/>
      <c r="CO268" s="120"/>
      <c r="CP268" s="120"/>
      <c r="CQ268" s="120"/>
      <c r="CR268" s="120"/>
      <c r="CS268" s="120"/>
      <c r="CT268" s="120"/>
    </row>
    <row r="269" spans="1:98">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c r="BP269" s="120"/>
      <c r="BQ269" s="120"/>
      <c r="BR269" s="120"/>
      <c r="BS269" s="120"/>
      <c r="BT269" s="120"/>
      <c r="BU269" s="120"/>
      <c r="BV269" s="120"/>
      <c r="BW269" s="120"/>
      <c r="BX269" s="120"/>
      <c r="BY269" s="120"/>
      <c r="BZ269" s="120"/>
      <c r="CA269" s="120"/>
      <c r="CB269" s="120"/>
      <c r="CC269" s="120"/>
      <c r="CD269" s="120"/>
      <c r="CE269" s="120"/>
      <c r="CF269" s="120"/>
      <c r="CG269" s="120"/>
      <c r="CH269" s="120"/>
      <c r="CI269" s="120"/>
      <c r="CJ269" s="120"/>
      <c r="CK269" s="120"/>
      <c r="CL269" s="120"/>
      <c r="CM269" s="120"/>
      <c r="CN269" s="120"/>
      <c r="CO269" s="120"/>
      <c r="CP269" s="120"/>
      <c r="CQ269" s="120"/>
      <c r="CR269" s="120"/>
      <c r="CS269" s="120"/>
      <c r="CT269" s="120"/>
    </row>
    <row r="270" spans="1:98">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c r="BP270" s="120"/>
      <c r="BQ270" s="120"/>
      <c r="BR270" s="120"/>
      <c r="BS270" s="120"/>
      <c r="BT270" s="120"/>
      <c r="BU270" s="120"/>
      <c r="BV270" s="120"/>
      <c r="BW270" s="120"/>
      <c r="BX270" s="120"/>
      <c r="BY270" s="120"/>
      <c r="BZ270" s="120"/>
      <c r="CA270" s="120"/>
      <c r="CB270" s="120"/>
      <c r="CC270" s="120"/>
      <c r="CD270" s="120"/>
      <c r="CE270" s="120"/>
      <c r="CF270" s="120"/>
      <c r="CG270" s="120"/>
      <c r="CH270" s="120"/>
      <c r="CI270" s="120"/>
      <c r="CJ270" s="120"/>
      <c r="CK270" s="120"/>
      <c r="CL270" s="120"/>
      <c r="CM270" s="120"/>
      <c r="CN270" s="120"/>
      <c r="CO270" s="120"/>
      <c r="CP270" s="120"/>
      <c r="CQ270" s="120"/>
      <c r="CR270" s="120"/>
      <c r="CS270" s="120"/>
      <c r="CT270" s="120"/>
    </row>
    <row r="271" spans="1:98">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c r="BP271" s="120"/>
      <c r="BQ271" s="120"/>
      <c r="BR271" s="120"/>
      <c r="BS271" s="120"/>
      <c r="BT271" s="120"/>
      <c r="BU271" s="120"/>
      <c r="BV271" s="120"/>
      <c r="BW271" s="120"/>
      <c r="BX271" s="120"/>
      <c r="BY271" s="120"/>
      <c r="BZ271" s="120"/>
      <c r="CA271" s="120"/>
      <c r="CB271" s="120"/>
      <c r="CC271" s="120"/>
      <c r="CD271" s="120"/>
      <c r="CE271" s="120"/>
      <c r="CF271" s="120"/>
      <c r="CG271" s="120"/>
      <c r="CH271" s="120"/>
      <c r="CI271" s="120"/>
      <c r="CJ271" s="120"/>
      <c r="CK271" s="120"/>
      <c r="CL271" s="120"/>
      <c r="CM271" s="120"/>
      <c r="CN271" s="120"/>
      <c r="CO271" s="120"/>
      <c r="CP271" s="120"/>
      <c r="CQ271" s="120"/>
      <c r="CR271" s="120"/>
      <c r="CS271" s="120"/>
      <c r="CT271" s="120"/>
    </row>
    <row r="272" spans="1:98">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c r="BP272" s="120"/>
      <c r="BQ272" s="120"/>
      <c r="BR272" s="120"/>
      <c r="BS272" s="120"/>
      <c r="BT272" s="120"/>
      <c r="BU272" s="120"/>
      <c r="BV272" s="120"/>
      <c r="BW272" s="120"/>
      <c r="BX272" s="120"/>
      <c r="BY272" s="120"/>
      <c r="BZ272" s="120"/>
      <c r="CA272" s="120"/>
      <c r="CB272" s="120"/>
      <c r="CC272" s="120"/>
      <c r="CD272" s="120"/>
      <c r="CE272" s="120"/>
      <c r="CF272" s="120"/>
      <c r="CG272" s="120"/>
      <c r="CH272" s="120"/>
      <c r="CI272" s="120"/>
      <c r="CJ272" s="120"/>
      <c r="CK272" s="120"/>
      <c r="CL272" s="120"/>
      <c r="CM272" s="120"/>
      <c r="CN272" s="120"/>
      <c r="CO272" s="120"/>
      <c r="CP272" s="120"/>
      <c r="CQ272" s="120"/>
      <c r="CR272" s="120"/>
      <c r="CS272" s="120"/>
      <c r="CT272" s="120"/>
    </row>
    <row r="273" spans="1:98">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c r="BP273" s="120"/>
      <c r="BQ273" s="120"/>
      <c r="BR273" s="120"/>
      <c r="BS273" s="120"/>
      <c r="BT273" s="120"/>
      <c r="BU273" s="120"/>
      <c r="BV273" s="120"/>
      <c r="BW273" s="120"/>
      <c r="BX273" s="120"/>
      <c r="BY273" s="120"/>
      <c r="BZ273" s="120"/>
      <c r="CA273" s="120"/>
      <c r="CB273" s="120"/>
      <c r="CC273" s="120"/>
      <c r="CD273" s="120"/>
      <c r="CE273" s="120"/>
      <c r="CF273" s="120"/>
      <c r="CG273" s="120"/>
      <c r="CH273" s="120"/>
      <c r="CI273" s="120"/>
      <c r="CJ273" s="120"/>
      <c r="CK273" s="120"/>
      <c r="CL273" s="120"/>
      <c r="CM273" s="120"/>
      <c r="CN273" s="120"/>
      <c r="CO273" s="120"/>
      <c r="CP273" s="120"/>
      <c r="CQ273" s="120"/>
      <c r="CR273" s="120"/>
      <c r="CS273" s="120"/>
      <c r="CT273" s="120"/>
    </row>
    <row r="274" spans="1:98">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c r="BP274" s="120"/>
      <c r="BQ274" s="120"/>
      <c r="BR274" s="120"/>
      <c r="BS274" s="120"/>
      <c r="BT274" s="120"/>
      <c r="BU274" s="120"/>
      <c r="BV274" s="120"/>
      <c r="BW274" s="120"/>
      <c r="BX274" s="120"/>
      <c r="BY274" s="120"/>
      <c r="BZ274" s="120"/>
      <c r="CA274" s="120"/>
      <c r="CB274" s="120"/>
      <c r="CC274" s="120"/>
      <c r="CD274" s="120"/>
      <c r="CE274" s="120"/>
      <c r="CF274" s="120"/>
      <c r="CG274" s="120"/>
      <c r="CH274" s="120"/>
      <c r="CI274" s="120"/>
      <c r="CJ274" s="120"/>
      <c r="CK274" s="120"/>
      <c r="CL274" s="120"/>
      <c r="CM274" s="120"/>
      <c r="CN274" s="120"/>
      <c r="CO274" s="120"/>
      <c r="CP274" s="120"/>
      <c r="CQ274" s="120"/>
      <c r="CR274" s="120"/>
      <c r="CS274" s="120"/>
      <c r="CT274" s="120"/>
    </row>
    <row r="275" spans="1:98">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c r="BP275" s="120"/>
      <c r="BQ275" s="120"/>
      <c r="BR275" s="120"/>
      <c r="BS275" s="120"/>
      <c r="BT275" s="120"/>
      <c r="BU275" s="120"/>
      <c r="BV275" s="120"/>
      <c r="BW275" s="120"/>
      <c r="BX275" s="120"/>
      <c r="BY275" s="120"/>
      <c r="BZ275" s="120"/>
      <c r="CA275" s="120"/>
      <c r="CB275" s="120"/>
      <c r="CC275" s="120"/>
      <c r="CD275" s="120"/>
      <c r="CE275" s="120"/>
      <c r="CF275" s="120"/>
      <c r="CG275" s="120"/>
      <c r="CH275" s="120"/>
      <c r="CI275" s="120"/>
      <c r="CJ275" s="120"/>
      <c r="CK275" s="120"/>
      <c r="CL275" s="120"/>
      <c r="CM275" s="120"/>
      <c r="CN275" s="120"/>
      <c r="CO275" s="120"/>
      <c r="CP275" s="120"/>
      <c r="CQ275" s="120"/>
      <c r="CR275" s="120"/>
      <c r="CS275" s="120"/>
      <c r="CT275" s="120"/>
    </row>
    <row r="276" spans="1:98">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c r="BP276" s="120"/>
      <c r="BQ276" s="120"/>
      <c r="BR276" s="120"/>
      <c r="BS276" s="120"/>
      <c r="BT276" s="120"/>
      <c r="BU276" s="120"/>
      <c r="BV276" s="120"/>
      <c r="BW276" s="120"/>
      <c r="BX276" s="120"/>
      <c r="BY276" s="120"/>
      <c r="BZ276" s="120"/>
      <c r="CA276" s="120"/>
      <c r="CB276" s="120"/>
      <c r="CC276" s="120"/>
      <c r="CD276" s="120"/>
      <c r="CE276" s="120"/>
      <c r="CF276" s="120"/>
      <c r="CG276" s="120"/>
      <c r="CH276" s="120"/>
      <c r="CI276" s="120"/>
      <c r="CJ276" s="120"/>
      <c r="CK276" s="120"/>
      <c r="CL276" s="120"/>
      <c r="CM276" s="120"/>
      <c r="CN276" s="120"/>
      <c r="CO276" s="120"/>
      <c r="CP276" s="120"/>
      <c r="CQ276" s="120"/>
      <c r="CR276" s="120"/>
      <c r="CS276" s="120"/>
      <c r="CT276" s="120"/>
    </row>
    <row r="277" spans="1:98">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c r="BP277" s="120"/>
      <c r="BQ277" s="120"/>
      <c r="BR277" s="120"/>
      <c r="BS277" s="120"/>
      <c r="BT277" s="120"/>
      <c r="BU277" s="120"/>
      <c r="BV277" s="120"/>
      <c r="BW277" s="120"/>
      <c r="BX277" s="120"/>
      <c r="BY277" s="120"/>
      <c r="BZ277" s="120"/>
      <c r="CA277" s="120"/>
      <c r="CB277" s="120"/>
      <c r="CC277" s="120"/>
      <c r="CD277" s="120"/>
      <c r="CE277" s="120"/>
      <c r="CF277" s="120"/>
      <c r="CG277" s="120"/>
      <c r="CH277" s="120"/>
      <c r="CI277" s="120"/>
      <c r="CJ277" s="120"/>
      <c r="CK277" s="120"/>
      <c r="CL277" s="120"/>
      <c r="CM277" s="120"/>
      <c r="CN277" s="120"/>
      <c r="CO277" s="120"/>
      <c r="CP277" s="120"/>
      <c r="CQ277" s="120"/>
      <c r="CR277" s="120"/>
      <c r="CS277" s="120"/>
      <c r="CT277" s="120"/>
    </row>
    <row r="278" spans="1:98">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c r="BP278" s="120"/>
      <c r="BQ278" s="120"/>
      <c r="BR278" s="120"/>
      <c r="BS278" s="120"/>
      <c r="BT278" s="120"/>
      <c r="BU278" s="120"/>
      <c r="BV278" s="120"/>
      <c r="BW278" s="120"/>
      <c r="BX278" s="120"/>
      <c r="BY278" s="120"/>
      <c r="BZ278" s="120"/>
      <c r="CA278" s="120"/>
      <c r="CB278" s="120"/>
      <c r="CC278" s="120"/>
      <c r="CD278" s="120"/>
      <c r="CE278" s="120"/>
      <c r="CF278" s="120"/>
      <c r="CG278" s="120"/>
      <c r="CH278" s="120"/>
      <c r="CI278" s="120"/>
      <c r="CJ278" s="120"/>
      <c r="CK278" s="120"/>
      <c r="CL278" s="120"/>
      <c r="CM278" s="120"/>
      <c r="CN278" s="120"/>
      <c r="CO278" s="120"/>
      <c r="CP278" s="120"/>
      <c r="CQ278" s="120"/>
      <c r="CR278" s="120"/>
      <c r="CS278" s="120"/>
      <c r="CT278" s="120"/>
    </row>
    <row r="279" spans="1:98">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c r="BP279" s="120"/>
      <c r="BQ279" s="120"/>
      <c r="BR279" s="120"/>
      <c r="BS279" s="120"/>
      <c r="BT279" s="120"/>
      <c r="BU279" s="120"/>
      <c r="BV279" s="120"/>
      <c r="BW279" s="120"/>
      <c r="BX279" s="120"/>
      <c r="BY279" s="120"/>
      <c r="BZ279" s="120"/>
      <c r="CA279" s="120"/>
      <c r="CB279" s="120"/>
      <c r="CC279" s="120"/>
      <c r="CD279" s="120"/>
      <c r="CE279" s="120"/>
      <c r="CF279" s="120"/>
      <c r="CG279" s="120"/>
      <c r="CH279" s="120"/>
      <c r="CI279" s="120"/>
      <c r="CJ279" s="120"/>
      <c r="CK279" s="120"/>
      <c r="CL279" s="120"/>
      <c r="CM279" s="120"/>
      <c r="CN279" s="120"/>
      <c r="CO279" s="120"/>
      <c r="CP279" s="120"/>
      <c r="CQ279" s="120"/>
      <c r="CR279" s="120"/>
      <c r="CS279" s="120"/>
      <c r="CT279" s="120"/>
    </row>
    <row r="280" spans="1:98">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c r="BP280" s="120"/>
      <c r="BQ280" s="120"/>
      <c r="BR280" s="120"/>
      <c r="BS280" s="120"/>
      <c r="BT280" s="120"/>
      <c r="BU280" s="120"/>
      <c r="BV280" s="120"/>
      <c r="BW280" s="120"/>
      <c r="BX280" s="120"/>
      <c r="BY280" s="120"/>
      <c r="BZ280" s="120"/>
      <c r="CA280" s="120"/>
      <c r="CB280" s="120"/>
      <c r="CC280" s="120"/>
      <c r="CD280" s="120"/>
      <c r="CE280" s="120"/>
      <c r="CF280" s="120"/>
      <c r="CG280" s="120"/>
      <c r="CH280" s="120"/>
      <c r="CI280" s="120"/>
      <c r="CJ280" s="120"/>
      <c r="CK280" s="120"/>
      <c r="CL280" s="120"/>
      <c r="CM280" s="120"/>
      <c r="CN280" s="120"/>
      <c r="CO280" s="120"/>
      <c r="CP280" s="120"/>
      <c r="CQ280" s="120"/>
      <c r="CR280" s="120"/>
      <c r="CS280" s="120"/>
      <c r="CT280" s="120"/>
    </row>
    <row r="281" spans="1:98">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c r="BP281" s="120"/>
      <c r="BQ281" s="120"/>
      <c r="BR281" s="120"/>
      <c r="BS281" s="120"/>
      <c r="BT281" s="120"/>
      <c r="BU281" s="120"/>
      <c r="BV281" s="120"/>
      <c r="BW281" s="120"/>
      <c r="BX281" s="120"/>
      <c r="BY281" s="120"/>
      <c r="BZ281" s="120"/>
      <c r="CA281" s="120"/>
      <c r="CB281" s="120"/>
      <c r="CC281" s="120"/>
      <c r="CD281" s="120"/>
      <c r="CE281" s="120"/>
      <c r="CF281" s="120"/>
      <c r="CG281" s="120"/>
      <c r="CH281" s="120"/>
      <c r="CI281" s="120"/>
      <c r="CJ281" s="120"/>
      <c r="CK281" s="120"/>
      <c r="CL281" s="120"/>
      <c r="CM281" s="120"/>
      <c r="CN281" s="120"/>
      <c r="CO281" s="120"/>
      <c r="CP281" s="120"/>
      <c r="CQ281" s="120"/>
      <c r="CR281" s="120"/>
      <c r="CS281" s="120"/>
      <c r="CT281" s="120"/>
    </row>
    <row r="282" spans="1:98">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c r="BP282" s="120"/>
      <c r="BQ282" s="120"/>
      <c r="BR282" s="120"/>
      <c r="BS282" s="120"/>
      <c r="BT282" s="120"/>
      <c r="BU282" s="120"/>
      <c r="BV282" s="120"/>
      <c r="BW282" s="120"/>
      <c r="BX282" s="120"/>
      <c r="BY282" s="120"/>
      <c r="BZ282" s="120"/>
      <c r="CA282" s="120"/>
      <c r="CB282" s="120"/>
      <c r="CC282" s="120"/>
      <c r="CD282" s="120"/>
      <c r="CE282" s="120"/>
      <c r="CF282" s="120"/>
      <c r="CG282" s="120"/>
      <c r="CH282" s="120"/>
      <c r="CI282" s="120"/>
      <c r="CJ282" s="120"/>
      <c r="CK282" s="120"/>
      <c r="CL282" s="120"/>
      <c r="CM282" s="120"/>
      <c r="CN282" s="120"/>
      <c r="CO282" s="120"/>
      <c r="CP282" s="120"/>
      <c r="CQ282" s="120"/>
      <c r="CR282" s="120"/>
      <c r="CS282" s="120"/>
      <c r="CT282" s="120"/>
    </row>
    <row r="283" spans="1:98">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c r="BP283" s="120"/>
      <c r="BQ283" s="120"/>
      <c r="BR283" s="120"/>
      <c r="BS283" s="120"/>
      <c r="BT283" s="120"/>
      <c r="BU283" s="120"/>
      <c r="BV283" s="120"/>
      <c r="BW283" s="120"/>
      <c r="BX283" s="120"/>
      <c r="BY283" s="120"/>
      <c r="BZ283" s="120"/>
      <c r="CA283" s="120"/>
      <c r="CB283" s="120"/>
      <c r="CC283" s="120"/>
      <c r="CD283" s="120"/>
      <c r="CE283" s="120"/>
      <c r="CF283" s="120"/>
      <c r="CG283" s="120"/>
      <c r="CH283" s="120"/>
      <c r="CI283" s="120"/>
      <c r="CJ283" s="120"/>
      <c r="CK283" s="120"/>
      <c r="CL283" s="120"/>
      <c r="CM283" s="120"/>
      <c r="CN283" s="120"/>
      <c r="CO283" s="120"/>
      <c r="CP283" s="120"/>
      <c r="CQ283" s="120"/>
      <c r="CR283" s="120"/>
      <c r="CS283" s="120"/>
      <c r="CT283" s="120"/>
    </row>
    <row r="284" spans="1:98">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c r="BP284" s="120"/>
      <c r="BQ284" s="120"/>
      <c r="BR284" s="120"/>
      <c r="BS284" s="120"/>
      <c r="BT284" s="120"/>
      <c r="BU284" s="120"/>
      <c r="BV284" s="120"/>
      <c r="BW284" s="120"/>
      <c r="BX284" s="120"/>
      <c r="BY284" s="120"/>
      <c r="BZ284" s="120"/>
      <c r="CA284" s="120"/>
      <c r="CB284" s="120"/>
      <c r="CC284" s="120"/>
      <c r="CD284" s="120"/>
      <c r="CE284" s="120"/>
      <c r="CF284" s="120"/>
      <c r="CG284" s="120"/>
      <c r="CH284" s="120"/>
      <c r="CI284" s="120"/>
      <c r="CJ284" s="120"/>
      <c r="CK284" s="120"/>
      <c r="CL284" s="120"/>
      <c r="CM284" s="120"/>
      <c r="CN284" s="120"/>
      <c r="CO284" s="120"/>
      <c r="CP284" s="120"/>
      <c r="CQ284" s="120"/>
      <c r="CR284" s="120"/>
      <c r="CS284" s="120"/>
      <c r="CT284" s="120"/>
    </row>
    <row r="285" spans="1:98">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c r="BP285" s="120"/>
      <c r="BQ285" s="120"/>
      <c r="BR285" s="120"/>
      <c r="BS285" s="120"/>
      <c r="BT285" s="120"/>
      <c r="BU285" s="120"/>
      <c r="BV285" s="120"/>
      <c r="BW285" s="120"/>
      <c r="BX285" s="120"/>
      <c r="BY285" s="120"/>
      <c r="BZ285" s="120"/>
      <c r="CA285" s="120"/>
      <c r="CB285" s="120"/>
      <c r="CC285" s="120"/>
      <c r="CD285" s="120"/>
      <c r="CE285" s="120"/>
      <c r="CF285" s="120"/>
      <c r="CG285" s="120"/>
      <c r="CH285" s="120"/>
      <c r="CI285" s="120"/>
      <c r="CJ285" s="120"/>
      <c r="CK285" s="120"/>
      <c r="CL285" s="120"/>
      <c r="CM285" s="120"/>
      <c r="CN285" s="120"/>
      <c r="CO285" s="120"/>
      <c r="CP285" s="120"/>
      <c r="CQ285" s="120"/>
      <c r="CR285" s="120"/>
      <c r="CS285" s="120"/>
      <c r="CT285" s="120"/>
    </row>
    <row r="286" spans="1:98">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c r="BP286" s="120"/>
      <c r="BQ286" s="120"/>
      <c r="BR286" s="120"/>
      <c r="BS286" s="120"/>
      <c r="BT286" s="120"/>
      <c r="BU286" s="120"/>
      <c r="BV286" s="120"/>
      <c r="BW286" s="120"/>
      <c r="BX286" s="120"/>
      <c r="BY286" s="120"/>
      <c r="BZ286" s="120"/>
      <c r="CA286" s="120"/>
      <c r="CB286" s="120"/>
      <c r="CC286" s="120"/>
      <c r="CD286" s="120"/>
      <c r="CE286" s="120"/>
      <c r="CF286" s="120"/>
      <c r="CG286" s="120"/>
      <c r="CH286" s="120"/>
      <c r="CI286" s="120"/>
      <c r="CJ286" s="120"/>
      <c r="CK286" s="120"/>
      <c r="CL286" s="120"/>
      <c r="CM286" s="120"/>
      <c r="CN286" s="120"/>
      <c r="CO286" s="120"/>
      <c r="CP286" s="120"/>
      <c r="CQ286" s="120"/>
      <c r="CR286" s="120"/>
      <c r="CS286" s="120"/>
      <c r="CT286" s="120"/>
    </row>
    <row r="287" spans="1:98">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c r="BP287" s="120"/>
      <c r="BQ287" s="120"/>
      <c r="BR287" s="120"/>
      <c r="BS287" s="120"/>
      <c r="BT287" s="120"/>
      <c r="BU287" s="120"/>
      <c r="BV287" s="120"/>
      <c r="BW287" s="120"/>
      <c r="BX287" s="120"/>
      <c r="BY287" s="120"/>
      <c r="BZ287" s="120"/>
      <c r="CA287" s="120"/>
      <c r="CB287" s="120"/>
      <c r="CC287" s="120"/>
      <c r="CD287" s="120"/>
      <c r="CE287" s="120"/>
      <c r="CF287" s="120"/>
      <c r="CG287" s="120"/>
      <c r="CH287" s="120"/>
      <c r="CI287" s="120"/>
      <c r="CJ287" s="120"/>
      <c r="CK287" s="120"/>
      <c r="CL287" s="120"/>
      <c r="CM287" s="120"/>
      <c r="CN287" s="120"/>
      <c r="CO287" s="120"/>
      <c r="CP287" s="120"/>
      <c r="CQ287" s="120"/>
      <c r="CR287" s="120"/>
      <c r="CS287" s="120"/>
      <c r="CT287" s="120"/>
    </row>
    <row r="288" spans="1:98">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c r="BP288" s="120"/>
      <c r="BQ288" s="120"/>
      <c r="BR288" s="120"/>
      <c r="BS288" s="120"/>
      <c r="BT288" s="120"/>
      <c r="BU288" s="120"/>
      <c r="BV288" s="120"/>
      <c r="BW288" s="120"/>
      <c r="BX288" s="120"/>
      <c r="BY288" s="120"/>
      <c r="BZ288" s="120"/>
      <c r="CA288" s="120"/>
      <c r="CB288" s="120"/>
      <c r="CC288" s="120"/>
      <c r="CD288" s="120"/>
      <c r="CE288" s="120"/>
      <c r="CF288" s="120"/>
      <c r="CG288" s="120"/>
      <c r="CH288" s="120"/>
      <c r="CI288" s="120"/>
      <c r="CJ288" s="120"/>
      <c r="CK288" s="120"/>
      <c r="CL288" s="120"/>
      <c r="CM288" s="120"/>
      <c r="CN288" s="120"/>
      <c r="CO288" s="120"/>
      <c r="CP288" s="120"/>
      <c r="CQ288" s="120"/>
      <c r="CR288" s="120"/>
      <c r="CS288" s="120"/>
      <c r="CT288" s="120"/>
    </row>
    <row r="289" spans="1:98">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c r="BP289" s="120"/>
      <c r="BQ289" s="120"/>
      <c r="BR289" s="120"/>
      <c r="BS289" s="120"/>
      <c r="BT289" s="120"/>
      <c r="BU289" s="120"/>
      <c r="BV289" s="120"/>
      <c r="BW289" s="120"/>
      <c r="BX289" s="120"/>
      <c r="BY289" s="120"/>
      <c r="BZ289" s="120"/>
      <c r="CA289" s="120"/>
      <c r="CB289" s="120"/>
      <c r="CC289" s="120"/>
      <c r="CD289" s="120"/>
      <c r="CE289" s="120"/>
      <c r="CF289" s="120"/>
      <c r="CG289" s="120"/>
      <c r="CH289" s="120"/>
      <c r="CI289" s="120"/>
      <c r="CJ289" s="120"/>
      <c r="CK289" s="120"/>
      <c r="CL289" s="120"/>
      <c r="CM289" s="120"/>
      <c r="CN289" s="120"/>
      <c r="CO289" s="120"/>
      <c r="CP289" s="120"/>
      <c r="CQ289" s="120"/>
      <c r="CR289" s="120"/>
      <c r="CS289" s="120"/>
      <c r="CT289" s="120"/>
    </row>
    <row r="290" spans="1:98">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c r="BP290" s="120"/>
      <c r="BQ290" s="120"/>
      <c r="BR290" s="120"/>
      <c r="BS290" s="120"/>
      <c r="BT290" s="120"/>
      <c r="BU290" s="120"/>
      <c r="BV290" s="120"/>
      <c r="BW290" s="120"/>
      <c r="BX290" s="120"/>
      <c r="BY290" s="120"/>
      <c r="BZ290" s="120"/>
      <c r="CA290" s="120"/>
      <c r="CB290" s="120"/>
      <c r="CC290" s="120"/>
      <c r="CD290" s="120"/>
      <c r="CE290" s="120"/>
      <c r="CF290" s="120"/>
      <c r="CG290" s="120"/>
      <c r="CH290" s="120"/>
      <c r="CI290" s="120"/>
      <c r="CJ290" s="120"/>
      <c r="CK290" s="120"/>
      <c r="CL290" s="120"/>
      <c r="CM290" s="120"/>
      <c r="CN290" s="120"/>
      <c r="CO290" s="120"/>
      <c r="CP290" s="120"/>
      <c r="CQ290" s="120"/>
      <c r="CR290" s="120"/>
      <c r="CS290" s="120"/>
      <c r="CT290" s="120"/>
    </row>
    <row r="291" spans="1:98">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c r="BP291" s="120"/>
      <c r="BQ291" s="120"/>
      <c r="BR291" s="120"/>
      <c r="BS291" s="120"/>
      <c r="BT291" s="120"/>
      <c r="BU291" s="120"/>
      <c r="BV291" s="120"/>
      <c r="BW291" s="120"/>
      <c r="BX291" s="120"/>
      <c r="BY291" s="120"/>
      <c r="BZ291" s="120"/>
      <c r="CA291" s="120"/>
      <c r="CB291" s="120"/>
      <c r="CC291" s="120"/>
      <c r="CD291" s="120"/>
      <c r="CE291" s="120"/>
      <c r="CF291" s="120"/>
      <c r="CG291" s="120"/>
      <c r="CH291" s="120"/>
      <c r="CI291" s="120"/>
      <c r="CJ291" s="120"/>
      <c r="CK291" s="120"/>
      <c r="CL291" s="120"/>
      <c r="CM291" s="120"/>
      <c r="CN291" s="120"/>
      <c r="CO291" s="120"/>
      <c r="CP291" s="120"/>
      <c r="CQ291" s="120"/>
      <c r="CR291" s="120"/>
      <c r="CS291" s="120"/>
      <c r="CT291" s="120"/>
    </row>
    <row r="292" spans="1:98">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c r="BP292" s="120"/>
      <c r="BQ292" s="120"/>
      <c r="BR292" s="120"/>
      <c r="BS292" s="120"/>
      <c r="BT292" s="120"/>
      <c r="BU292" s="120"/>
      <c r="BV292" s="120"/>
      <c r="BW292" s="120"/>
      <c r="BX292" s="120"/>
      <c r="BY292" s="120"/>
      <c r="BZ292" s="120"/>
      <c r="CA292" s="120"/>
      <c r="CB292" s="120"/>
      <c r="CC292" s="120"/>
      <c r="CD292" s="120"/>
      <c r="CE292" s="120"/>
      <c r="CF292" s="120"/>
      <c r="CG292" s="120"/>
      <c r="CH292" s="120"/>
      <c r="CI292" s="120"/>
      <c r="CJ292" s="120"/>
      <c r="CK292" s="120"/>
      <c r="CL292" s="120"/>
      <c r="CM292" s="120"/>
      <c r="CN292" s="120"/>
      <c r="CO292" s="120"/>
      <c r="CP292" s="120"/>
      <c r="CQ292" s="120"/>
      <c r="CR292" s="120"/>
      <c r="CS292" s="120"/>
      <c r="CT292" s="120"/>
    </row>
    <row r="293" spans="1:98">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c r="BP293" s="120"/>
      <c r="BQ293" s="120"/>
      <c r="BR293" s="120"/>
      <c r="BS293" s="120"/>
      <c r="BT293" s="120"/>
      <c r="BU293" s="120"/>
      <c r="BV293" s="120"/>
      <c r="BW293" s="120"/>
      <c r="BX293" s="120"/>
      <c r="BY293" s="120"/>
      <c r="BZ293" s="120"/>
      <c r="CA293" s="120"/>
      <c r="CB293" s="120"/>
      <c r="CC293" s="120"/>
      <c r="CD293" s="120"/>
      <c r="CE293" s="120"/>
      <c r="CF293" s="120"/>
      <c r="CG293" s="120"/>
      <c r="CH293" s="120"/>
      <c r="CI293" s="120"/>
      <c r="CJ293" s="120"/>
      <c r="CK293" s="120"/>
      <c r="CL293" s="120"/>
      <c r="CM293" s="120"/>
      <c r="CN293" s="120"/>
      <c r="CO293" s="120"/>
      <c r="CP293" s="120"/>
      <c r="CQ293" s="120"/>
      <c r="CR293" s="120"/>
      <c r="CS293" s="120"/>
      <c r="CT293" s="120"/>
    </row>
    <row r="294" spans="1:98">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c r="BP294" s="120"/>
      <c r="BQ294" s="120"/>
      <c r="BR294" s="120"/>
      <c r="BS294" s="120"/>
      <c r="BT294" s="120"/>
      <c r="BU294" s="120"/>
      <c r="BV294" s="120"/>
      <c r="BW294" s="120"/>
      <c r="BX294" s="120"/>
      <c r="BY294" s="120"/>
      <c r="BZ294" s="120"/>
      <c r="CA294" s="120"/>
      <c r="CB294" s="120"/>
      <c r="CC294" s="120"/>
      <c r="CD294" s="120"/>
      <c r="CE294" s="120"/>
      <c r="CF294" s="120"/>
      <c r="CG294" s="120"/>
      <c r="CH294" s="120"/>
      <c r="CI294" s="120"/>
      <c r="CJ294" s="120"/>
      <c r="CK294" s="120"/>
      <c r="CL294" s="120"/>
      <c r="CM294" s="120"/>
      <c r="CN294" s="120"/>
      <c r="CO294" s="120"/>
      <c r="CP294" s="120"/>
      <c r="CQ294" s="120"/>
      <c r="CR294" s="120"/>
      <c r="CS294" s="120"/>
      <c r="CT294" s="120"/>
    </row>
    <row r="295" spans="1:98">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c r="BP295" s="120"/>
      <c r="BQ295" s="120"/>
      <c r="BR295" s="120"/>
      <c r="BS295" s="120"/>
      <c r="BT295" s="120"/>
      <c r="BU295" s="120"/>
      <c r="BV295" s="120"/>
      <c r="BW295" s="120"/>
      <c r="BX295" s="120"/>
      <c r="BY295" s="120"/>
      <c r="BZ295" s="120"/>
      <c r="CA295" s="120"/>
      <c r="CB295" s="120"/>
      <c r="CC295" s="120"/>
      <c r="CD295" s="120"/>
      <c r="CE295" s="120"/>
      <c r="CF295" s="120"/>
      <c r="CG295" s="120"/>
      <c r="CH295" s="120"/>
      <c r="CI295" s="120"/>
      <c r="CJ295" s="120"/>
      <c r="CK295" s="120"/>
      <c r="CL295" s="120"/>
      <c r="CM295" s="120"/>
      <c r="CN295" s="120"/>
      <c r="CO295" s="120"/>
      <c r="CP295" s="120"/>
      <c r="CQ295" s="120"/>
      <c r="CR295" s="120"/>
      <c r="CS295" s="120"/>
      <c r="CT295" s="120"/>
    </row>
    <row r="296" spans="1:98">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c r="BP296" s="120"/>
      <c r="BQ296" s="120"/>
      <c r="BR296" s="120"/>
      <c r="BS296" s="120"/>
      <c r="BT296" s="120"/>
      <c r="BU296" s="120"/>
      <c r="BV296" s="120"/>
      <c r="BW296" s="120"/>
      <c r="BX296" s="120"/>
      <c r="BY296" s="120"/>
      <c r="BZ296" s="120"/>
      <c r="CA296" s="120"/>
      <c r="CB296" s="120"/>
      <c r="CC296" s="120"/>
      <c r="CD296" s="120"/>
      <c r="CE296" s="120"/>
      <c r="CF296" s="120"/>
      <c r="CG296" s="120"/>
      <c r="CH296" s="120"/>
      <c r="CI296" s="120"/>
      <c r="CJ296" s="120"/>
      <c r="CK296" s="120"/>
      <c r="CL296" s="120"/>
      <c r="CM296" s="120"/>
      <c r="CN296" s="120"/>
      <c r="CO296" s="120"/>
      <c r="CP296" s="120"/>
      <c r="CQ296" s="120"/>
      <c r="CR296" s="120"/>
      <c r="CS296" s="120"/>
      <c r="CT296" s="120"/>
    </row>
    <row r="297" spans="1:98">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c r="BP297" s="120"/>
      <c r="BQ297" s="120"/>
      <c r="BR297" s="120"/>
      <c r="BS297" s="120"/>
      <c r="BT297" s="120"/>
      <c r="BU297" s="120"/>
      <c r="BV297" s="120"/>
      <c r="BW297" s="120"/>
      <c r="BX297" s="120"/>
      <c r="BY297" s="120"/>
      <c r="BZ297" s="120"/>
      <c r="CA297" s="120"/>
      <c r="CB297" s="120"/>
      <c r="CC297" s="120"/>
      <c r="CD297" s="120"/>
      <c r="CE297" s="120"/>
      <c r="CF297" s="120"/>
      <c r="CG297" s="120"/>
      <c r="CH297" s="120"/>
      <c r="CI297" s="120"/>
      <c r="CJ297" s="120"/>
      <c r="CK297" s="120"/>
      <c r="CL297" s="120"/>
      <c r="CM297" s="120"/>
      <c r="CN297" s="120"/>
      <c r="CO297" s="120"/>
      <c r="CP297" s="120"/>
      <c r="CQ297" s="120"/>
      <c r="CR297" s="120"/>
      <c r="CS297" s="120"/>
      <c r="CT297" s="120"/>
    </row>
    <row r="298" spans="1:98">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c r="BP298" s="120"/>
      <c r="BQ298" s="120"/>
      <c r="BR298" s="120"/>
      <c r="BS298" s="120"/>
      <c r="BT298" s="120"/>
      <c r="BU298" s="120"/>
      <c r="BV298" s="120"/>
      <c r="BW298" s="120"/>
      <c r="BX298" s="120"/>
      <c r="BY298" s="120"/>
      <c r="BZ298" s="120"/>
      <c r="CA298" s="120"/>
      <c r="CB298" s="120"/>
      <c r="CC298" s="120"/>
      <c r="CD298" s="120"/>
      <c r="CE298" s="120"/>
      <c r="CF298" s="120"/>
      <c r="CG298" s="120"/>
      <c r="CH298" s="120"/>
      <c r="CI298" s="120"/>
      <c r="CJ298" s="120"/>
      <c r="CK298" s="120"/>
      <c r="CL298" s="120"/>
      <c r="CM298" s="120"/>
      <c r="CN298" s="120"/>
      <c r="CO298" s="120"/>
      <c r="CP298" s="120"/>
      <c r="CQ298" s="120"/>
      <c r="CR298" s="120"/>
      <c r="CS298" s="120"/>
      <c r="CT298" s="120"/>
    </row>
    <row r="299" spans="1:98">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c r="BP299" s="120"/>
      <c r="BQ299" s="120"/>
      <c r="BR299" s="120"/>
      <c r="BS299" s="120"/>
      <c r="BT299" s="120"/>
      <c r="BU299" s="120"/>
      <c r="BV299" s="120"/>
      <c r="BW299" s="120"/>
      <c r="BX299" s="120"/>
      <c r="BY299" s="120"/>
      <c r="BZ299" s="120"/>
      <c r="CA299" s="120"/>
      <c r="CB299" s="120"/>
      <c r="CC299" s="120"/>
      <c r="CD299" s="120"/>
      <c r="CE299" s="120"/>
      <c r="CF299" s="120"/>
      <c r="CG299" s="120"/>
      <c r="CH299" s="120"/>
      <c r="CI299" s="120"/>
      <c r="CJ299" s="120"/>
      <c r="CK299" s="120"/>
      <c r="CL299" s="120"/>
      <c r="CM299" s="120"/>
      <c r="CN299" s="120"/>
      <c r="CO299" s="120"/>
      <c r="CP299" s="120"/>
      <c r="CQ299" s="120"/>
      <c r="CR299" s="120"/>
      <c r="CS299" s="120"/>
      <c r="CT299" s="120"/>
    </row>
    <row r="300" spans="1:98">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c r="BP300" s="120"/>
      <c r="BQ300" s="120"/>
      <c r="BR300" s="120"/>
      <c r="BS300" s="120"/>
      <c r="BT300" s="120"/>
      <c r="BU300" s="120"/>
      <c r="BV300" s="120"/>
      <c r="BW300" s="120"/>
      <c r="BX300" s="120"/>
      <c r="BY300" s="120"/>
      <c r="BZ300" s="120"/>
      <c r="CA300" s="120"/>
      <c r="CB300" s="120"/>
      <c r="CC300" s="120"/>
      <c r="CD300" s="120"/>
      <c r="CE300" s="120"/>
      <c r="CF300" s="120"/>
      <c r="CG300" s="120"/>
      <c r="CH300" s="120"/>
      <c r="CI300" s="120"/>
      <c r="CJ300" s="120"/>
      <c r="CK300" s="120"/>
      <c r="CL300" s="120"/>
      <c r="CM300" s="120"/>
      <c r="CN300" s="120"/>
      <c r="CO300" s="120"/>
      <c r="CP300" s="120"/>
      <c r="CQ300" s="120"/>
      <c r="CR300" s="120"/>
      <c r="CS300" s="120"/>
      <c r="CT300" s="120"/>
    </row>
    <row r="301" spans="1:98">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c r="BP301" s="120"/>
      <c r="BQ301" s="120"/>
      <c r="BR301" s="120"/>
      <c r="BS301" s="120"/>
      <c r="BT301" s="120"/>
      <c r="BU301" s="120"/>
      <c r="BV301" s="120"/>
      <c r="BW301" s="120"/>
      <c r="BX301" s="120"/>
      <c r="BY301" s="120"/>
      <c r="BZ301" s="120"/>
      <c r="CA301" s="120"/>
      <c r="CB301" s="120"/>
      <c r="CC301" s="120"/>
      <c r="CD301" s="120"/>
      <c r="CE301" s="120"/>
      <c r="CF301" s="120"/>
      <c r="CG301" s="120"/>
      <c r="CH301" s="120"/>
      <c r="CI301" s="120"/>
      <c r="CJ301" s="120"/>
      <c r="CK301" s="120"/>
      <c r="CL301" s="120"/>
      <c r="CM301" s="120"/>
      <c r="CN301" s="120"/>
      <c r="CO301" s="120"/>
      <c r="CP301" s="120"/>
      <c r="CQ301" s="120"/>
      <c r="CR301" s="120"/>
      <c r="CS301" s="120"/>
      <c r="CT301" s="120"/>
    </row>
    <row r="302" spans="1:98">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c r="BP302" s="120"/>
      <c r="BQ302" s="120"/>
      <c r="BR302" s="120"/>
      <c r="BS302" s="120"/>
      <c r="BT302" s="120"/>
      <c r="BU302" s="120"/>
      <c r="BV302" s="120"/>
      <c r="BW302" s="120"/>
      <c r="BX302" s="120"/>
      <c r="BY302" s="120"/>
      <c r="BZ302" s="120"/>
      <c r="CA302" s="120"/>
      <c r="CB302" s="120"/>
      <c r="CC302" s="120"/>
      <c r="CD302" s="120"/>
      <c r="CE302" s="120"/>
      <c r="CF302" s="120"/>
      <c r="CG302" s="120"/>
      <c r="CH302" s="120"/>
      <c r="CI302" s="120"/>
      <c r="CJ302" s="120"/>
      <c r="CK302" s="120"/>
      <c r="CL302" s="120"/>
      <c r="CM302" s="120"/>
      <c r="CN302" s="120"/>
      <c r="CO302" s="120"/>
      <c r="CP302" s="120"/>
      <c r="CQ302" s="120"/>
      <c r="CR302" s="120"/>
      <c r="CS302" s="120"/>
      <c r="CT302" s="120"/>
    </row>
    <row r="303" spans="1:98">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c r="BP303" s="120"/>
      <c r="BQ303" s="120"/>
      <c r="BR303" s="120"/>
      <c r="BS303" s="120"/>
      <c r="BT303" s="120"/>
      <c r="BU303" s="120"/>
      <c r="BV303" s="120"/>
      <c r="BW303" s="120"/>
      <c r="BX303" s="120"/>
      <c r="BY303" s="120"/>
      <c r="BZ303" s="120"/>
      <c r="CA303" s="120"/>
      <c r="CB303" s="120"/>
      <c r="CC303" s="120"/>
      <c r="CD303" s="120"/>
      <c r="CE303" s="120"/>
      <c r="CF303" s="120"/>
      <c r="CG303" s="120"/>
      <c r="CH303" s="120"/>
      <c r="CI303" s="120"/>
      <c r="CJ303" s="120"/>
      <c r="CK303" s="120"/>
      <c r="CL303" s="120"/>
      <c r="CM303" s="120"/>
      <c r="CN303" s="120"/>
      <c r="CO303" s="120"/>
      <c r="CP303" s="120"/>
      <c r="CQ303" s="120"/>
      <c r="CR303" s="120"/>
      <c r="CS303" s="120"/>
      <c r="CT303" s="120"/>
    </row>
    <row r="304" spans="1:98">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c r="BP304" s="120"/>
      <c r="BQ304" s="120"/>
      <c r="BR304" s="120"/>
      <c r="BS304" s="120"/>
      <c r="BT304" s="120"/>
      <c r="BU304" s="120"/>
      <c r="BV304" s="120"/>
      <c r="BW304" s="120"/>
      <c r="BX304" s="120"/>
      <c r="BY304" s="120"/>
      <c r="BZ304" s="120"/>
      <c r="CA304" s="120"/>
      <c r="CB304" s="120"/>
      <c r="CC304" s="120"/>
      <c r="CD304" s="120"/>
      <c r="CE304" s="120"/>
      <c r="CF304" s="120"/>
      <c r="CG304" s="120"/>
      <c r="CH304" s="120"/>
      <c r="CI304" s="120"/>
      <c r="CJ304" s="120"/>
      <c r="CK304" s="120"/>
      <c r="CL304" s="120"/>
      <c r="CM304" s="120"/>
      <c r="CN304" s="120"/>
      <c r="CO304" s="120"/>
      <c r="CP304" s="120"/>
      <c r="CQ304" s="120"/>
      <c r="CR304" s="120"/>
      <c r="CS304" s="120"/>
      <c r="CT304" s="120"/>
    </row>
    <row r="305" spans="1:98">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c r="BP305" s="120"/>
      <c r="BQ305" s="120"/>
      <c r="BR305" s="120"/>
      <c r="BS305" s="120"/>
      <c r="BT305" s="120"/>
      <c r="BU305" s="120"/>
      <c r="BV305" s="120"/>
      <c r="BW305" s="120"/>
      <c r="BX305" s="120"/>
      <c r="BY305" s="120"/>
      <c r="BZ305" s="120"/>
      <c r="CA305" s="120"/>
      <c r="CB305" s="120"/>
      <c r="CC305" s="120"/>
      <c r="CD305" s="120"/>
      <c r="CE305" s="120"/>
      <c r="CF305" s="120"/>
      <c r="CG305" s="120"/>
      <c r="CH305" s="120"/>
      <c r="CI305" s="120"/>
      <c r="CJ305" s="120"/>
      <c r="CK305" s="120"/>
      <c r="CL305" s="120"/>
      <c r="CM305" s="120"/>
      <c r="CN305" s="120"/>
      <c r="CO305" s="120"/>
      <c r="CP305" s="120"/>
      <c r="CQ305" s="120"/>
      <c r="CR305" s="120"/>
      <c r="CS305" s="120"/>
      <c r="CT305" s="120"/>
    </row>
    <row r="306" spans="1:98">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c r="BP306" s="120"/>
      <c r="BQ306" s="120"/>
      <c r="BR306" s="120"/>
      <c r="BS306" s="120"/>
      <c r="BT306" s="120"/>
      <c r="BU306" s="120"/>
      <c r="BV306" s="120"/>
      <c r="BW306" s="120"/>
      <c r="BX306" s="120"/>
      <c r="BY306" s="120"/>
      <c r="BZ306" s="120"/>
      <c r="CA306" s="120"/>
      <c r="CB306" s="120"/>
      <c r="CC306" s="120"/>
      <c r="CD306" s="120"/>
      <c r="CE306" s="120"/>
      <c r="CF306" s="120"/>
      <c r="CG306" s="120"/>
      <c r="CH306" s="120"/>
      <c r="CI306" s="120"/>
      <c r="CJ306" s="120"/>
      <c r="CK306" s="120"/>
      <c r="CL306" s="120"/>
      <c r="CM306" s="120"/>
      <c r="CN306" s="120"/>
      <c r="CO306" s="120"/>
      <c r="CP306" s="120"/>
      <c r="CQ306" s="120"/>
      <c r="CR306" s="120"/>
      <c r="CS306" s="120"/>
      <c r="CT306" s="120"/>
    </row>
    <row r="307" spans="1:98">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c r="BP307" s="120"/>
      <c r="BQ307" s="120"/>
      <c r="BR307" s="120"/>
      <c r="BS307" s="120"/>
      <c r="BT307" s="120"/>
      <c r="BU307" s="120"/>
      <c r="BV307" s="120"/>
      <c r="BW307" s="120"/>
      <c r="BX307" s="120"/>
      <c r="BY307" s="120"/>
      <c r="BZ307" s="120"/>
      <c r="CA307" s="120"/>
      <c r="CB307" s="120"/>
      <c r="CC307" s="120"/>
      <c r="CD307" s="120"/>
      <c r="CE307" s="120"/>
      <c r="CF307" s="120"/>
      <c r="CG307" s="120"/>
      <c r="CH307" s="120"/>
      <c r="CI307" s="120"/>
      <c r="CJ307" s="120"/>
      <c r="CK307" s="120"/>
      <c r="CL307" s="120"/>
      <c r="CM307" s="120"/>
      <c r="CN307" s="120"/>
      <c r="CO307" s="120"/>
      <c r="CP307" s="120"/>
      <c r="CQ307" s="120"/>
      <c r="CR307" s="120"/>
      <c r="CS307" s="120"/>
      <c r="CT307" s="120"/>
    </row>
    <row r="308" spans="1:98">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c r="BP308" s="120"/>
      <c r="BQ308" s="120"/>
      <c r="BR308" s="120"/>
      <c r="BS308" s="120"/>
      <c r="BT308" s="120"/>
      <c r="BU308" s="120"/>
      <c r="BV308" s="120"/>
      <c r="BW308" s="120"/>
      <c r="BX308" s="120"/>
      <c r="BY308" s="120"/>
      <c r="BZ308" s="120"/>
      <c r="CA308" s="120"/>
      <c r="CB308" s="120"/>
      <c r="CC308" s="120"/>
      <c r="CD308" s="120"/>
      <c r="CE308" s="120"/>
      <c r="CF308" s="120"/>
      <c r="CG308" s="120"/>
      <c r="CH308" s="120"/>
      <c r="CI308" s="120"/>
      <c r="CJ308" s="120"/>
      <c r="CK308" s="120"/>
      <c r="CL308" s="120"/>
      <c r="CM308" s="120"/>
      <c r="CN308" s="120"/>
      <c r="CO308" s="120"/>
      <c r="CP308" s="120"/>
      <c r="CQ308" s="120"/>
      <c r="CR308" s="120"/>
      <c r="CS308" s="120"/>
      <c r="CT308" s="120"/>
    </row>
    <row r="309" spans="1:98">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c r="BP309" s="120"/>
      <c r="BQ309" s="120"/>
      <c r="BR309" s="120"/>
      <c r="BS309" s="120"/>
      <c r="BT309" s="120"/>
      <c r="BU309" s="120"/>
      <c r="BV309" s="120"/>
      <c r="BW309" s="120"/>
      <c r="BX309" s="120"/>
      <c r="BY309" s="120"/>
      <c r="BZ309" s="120"/>
      <c r="CA309" s="120"/>
      <c r="CB309" s="120"/>
      <c r="CC309" s="120"/>
      <c r="CD309" s="120"/>
      <c r="CE309" s="120"/>
      <c r="CF309" s="120"/>
      <c r="CG309" s="120"/>
      <c r="CH309" s="120"/>
      <c r="CI309" s="120"/>
      <c r="CJ309" s="120"/>
      <c r="CK309" s="120"/>
      <c r="CL309" s="120"/>
      <c r="CM309" s="120"/>
      <c r="CN309" s="120"/>
      <c r="CO309" s="120"/>
      <c r="CP309" s="120"/>
      <c r="CQ309" s="120"/>
      <c r="CR309" s="120"/>
      <c r="CS309" s="120"/>
      <c r="CT309" s="120"/>
    </row>
    <row r="310" spans="1:98">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c r="BP310" s="120"/>
      <c r="BQ310" s="120"/>
      <c r="BR310" s="120"/>
      <c r="BS310" s="120"/>
      <c r="BT310" s="120"/>
      <c r="BU310" s="120"/>
      <c r="BV310" s="120"/>
      <c r="BW310" s="120"/>
      <c r="BX310" s="120"/>
      <c r="BY310" s="120"/>
      <c r="BZ310" s="120"/>
      <c r="CA310" s="120"/>
      <c r="CB310" s="120"/>
      <c r="CC310" s="120"/>
      <c r="CD310" s="120"/>
      <c r="CE310" s="120"/>
      <c r="CF310" s="120"/>
      <c r="CG310" s="120"/>
      <c r="CH310" s="120"/>
      <c r="CI310" s="120"/>
      <c r="CJ310" s="120"/>
      <c r="CK310" s="120"/>
      <c r="CL310" s="120"/>
      <c r="CM310" s="120"/>
      <c r="CN310" s="120"/>
      <c r="CO310" s="120"/>
      <c r="CP310" s="120"/>
      <c r="CQ310" s="120"/>
      <c r="CR310" s="120"/>
      <c r="CS310" s="120"/>
      <c r="CT310" s="120"/>
    </row>
    <row r="311" spans="1:98">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c r="BP311" s="120"/>
      <c r="BQ311" s="120"/>
      <c r="BR311" s="120"/>
      <c r="BS311" s="120"/>
      <c r="BT311" s="120"/>
      <c r="BU311" s="120"/>
      <c r="BV311" s="120"/>
      <c r="BW311" s="120"/>
      <c r="BX311" s="120"/>
      <c r="BY311" s="120"/>
      <c r="BZ311" s="120"/>
      <c r="CA311" s="120"/>
      <c r="CB311" s="120"/>
      <c r="CC311" s="120"/>
      <c r="CD311" s="120"/>
      <c r="CE311" s="120"/>
      <c r="CF311" s="120"/>
      <c r="CG311" s="120"/>
      <c r="CH311" s="120"/>
      <c r="CI311" s="120"/>
      <c r="CJ311" s="120"/>
      <c r="CK311" s="120"/>
      <c r="CL311" s="120"/>
      <c r="CM311" s="120"/>
      <c r="CN311" s="120"/>
      <c r="CO311" s="120"/>
      <c r="CP311" s="120"/>
      <c r="CQ311" s="120"/>
      <c r="CR311" s="120"/>
      <c r="CS311" s="120"/>
      <c r="CT311" s="120"/>
    </row>
    <row r="312" spans="1:98">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c r="BP312" s="120"/>
      <c r="BQ312" s="120"/>
      <c r="BR312" s="120"/>
      <c r="BS312" s="120"/>
      <c r="BT312" s="120"/>
      <c r="BU312" s="120"/>
      <c r="BV312" s="120"/>
      <c r="BW312" s="120"/>
      <c r="BX312" s="120"/>
      <c r="BY312" s="120"/>
      <c r="BZ312" s="120"/>
      <c r="CA312" s="120"/>
      <c r="CB312" s="120"/>
      <c r="CC312" s="120"/>
      <c r="CD312" s="120"/>
      <c r="CE312" s="120"/>
      <c r="CF312" s="120"/>
      <c r="CG312" s="120"/>
      <c r="CH312" s="120"/>
      <c r="CI312" s="120"/>
      <c r="CJ312" s="120"/>
      <c r="CK312" s="120"/>
      <c r="CL312" s="120"/>
      <c r="CM312" s="120"/>
      <c r="CN312" s="120"/>
      <c r="CO312" s="120"/>
      <c r="CP312" s="120"/>
      <c r="CQ312" s="120"/>
      <c r="CR312" s="120"/>
      <c r="CS312" s="120"/>
      <c r="CT312" s="120"/>
    </row>
    <row r="313" spans="1:98">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c r="BP313" s="120"/>
      <c r="BQ313" s="120"/>
      <c r="BR313" s="120"/>
      <c r="BS313" s="120"/>
      <c r="BT313" s="120"/>
      <c r="BU313" s="120"/>
      <c r="BV313" s="120"/>
      <c r="BW313" s="120"/>
      <c r="BX313" s="120"/>
      <c r="BY313" s="120"/>
      <c r="BZ313" s="120"/>
      <c r="CA313" s="120"/>
      <c r="CB313" s="120"/>
      <c r="CC313" s="120"/>
      <c r="CD313" s="120"/>
      <c r="CE313" s="120"/>
      <c r="CF313" s="120"/>
      <c r="CG313" s="120"/>
      <c r="CH313" s="120"/>
      <c r="CI313" s="120"/>
      <c r="CJ313" s="120"/>
      <c r="CK313" s="120"/>
      <c r="CL313" s="120"/>
      <c r="CM313" s="120"/>
      <c r="CN313" s="120"/>
      <c r="CO313" s="120"/>
      <c r="CP313" s="120"/>
      <c r="CQ313" s="120"/>
      <c r="CR313" s="120"/>
      <c r="CS313" s="120"/>
      <c r="CT313" s="120"/>
    </row>
    <row r="314" spans="1:98">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c r="BP314" s="120"/>
      <c r="BQ314" s="120"/>
      <c r="BR314" s="120"/>
      <c r="BS314" s="120"/>
      <c r="BT314" s="120"/>
      <c r="BU314" s="120"/>
      <c r="BV314" s="120"/>
      <c r="BW314" s="120"/>
      <c r="BX314" s="120"/>
      <c r="BY314" s="120"/>
      <c r="BZ314" s="120"/>
      <c r="CA314" s="120"/>
      <c r="CB314" s="120"/>
      <c r="CC314" s="120"/>
      <c r="CD314" s="120"/>
      <c r="CE314" s="120"/>
      <c r="CF314" s="120"/>
      <c r="CG314" s="120"/>
      <c r="CH314" s="120"/>
      <c r="CI314" s="120"/>
      <c r="CJ314" s="120"/>
      <c r="CK314" s="120"/>
      <c r="CL314" s="120"/>
      <c r="CM314" s="120"/>
      <c r="CN314" s="120"/>
      <c r="CO314" s="120"/>
      <c r="CP314" s="120"/>
      <c r="CQ314" s="120"/>
      <c r="CR314" s="120"/>
      <c r="CS314" s="120"/>
      <c r="CT314" s="120"/>
    </row>
    <row r="315" spans="1:98">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c r="BP315" s="120"/>
      <c r="BQ315" s="120"/>
      <c r="BR315" s="120"/>
      <c r="BS315" s="120"/>
      <c r="BT315" s="120"/>
      <c r="BU315" s="120"/>
      <c r="BV315" s="120"/>
      <c r="BW315" s="120"/>
      <c r="BX315" s="120"/>
      <c r="BY315" s="120"/>
      <c r="BZ315" s="120"/>
      <c r="CA315" s="120"/>
      <c r="CB315" s="120"/>
      <c r="CC315" s="120"/>
      <c r="CD315" s="120"/>
      <c r="CE315" s="120"/>
      <c r="CF315" s="120"/>
      <c r="CG315" s="120"/>
      <c r="CH315" s="120"/>
      <c r="CI315" s="120"/>
      <c r="CJ315" s="120"/>
      <c r="CK315" s="120"/>
      <c r="CL315" s="120"/>
      <c r="CM315" s="120"/>
      <c r="CN315" s="120"/>
      <c r="CO315" s="120"/>
      <c r="CP315" s="120"/>
      <c r="CQ315" s="120"/>
      <c r="CR315" s="120"/>
      <c r="CS315" s="120"/>
      <c r="CT315" s="120"/>
    </row>
    <row r="316" spans="1:98">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c r="BP316" s="120"/>
      <c r="BQ316" s="120"/>
      <c r="BR316" s="120"/>
      <c r="BS316" s="120"/>
      <c r="BT316" s="120"/>
      <c r="BU316" s="120"/>
      <c r="BV316" s="120"/>
      <c r="BW316" s="120"/>
      <c r="BX316" s="120"/>
      <c r="BY316" s="120"/>
      <c r="BZ316" s="120"/>
      <c r="CA316" s="120"/>
      <c r="CB316" s="120"/>
      <c r="CC316" s="120"/>
      <c r="CD316" s="120"/>
      <c r="CE316" s="120"/>
      <c r="CF316" s="120"/>
      <c r="CG316" s="120"/>
      <c r="CH316" s="120"/>
      <c r="CI316" s="120"/>
      <c r="CJ316" s="120"/>
      <c r="CK316" s="120"/>
      <c r="CL316" s="120"/>
      <c r="CM316" s="120"/>
      <c r="CN316" s="120"/>
      <c r="CO316" s="120"/>
      <c r="CP316" s="120"/>
      <c r="CQ316" s="120"/>
      <c r="CR316" s="120"/>
      <c r="CS316" s="120"/>
      <c r="CT316" s="120"/>
    </row>
    <row r="317" spans="1:98">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c r="BP317" s="120"/>
      <c r="BQ317" s="120"/>
      <c r="BR317" s="120"/>
      <c r="BS317" s="120"/>
      <c r="BT317" s="120"/>
      <c r="BU317" s="120"/>
      <c r="BV317" s="120"/>
      <c r="BW317" s="120"/>
      <c r="BX317" s="120"/>
      <c r="BY317" s="120"/>
      <c r="BZ317" s="120"/>
      <c r="CA317" s="120"/>
      <c r="CB317" s="120"/>
      <c r="CC317" s="120"/>
      <c r="CD317" s="120"/>
      <c r="CE317" s="120"/>
      <c r="CF317" s="120"/>
      <c r="CG317" s="120"/>
      <c r="CH317" s="120"/>
      <c r="CI317" s="120"/>
      <c r="CJ317" s="120"/>
      <c r="CK317" s="120"/>
      <c r="CL317" s="120"/>
      <c r="CM317" s="120"/>
      <c r="CN317" s="120"/>
      <c r="CO317" s="120"/>
      <c r="CP317" s="120"/>
      <c r="CQ317" s="120"/>
      <c r="CR317" s="120"/>
      <c r="CS317" s="120"/>
      <c r="CT317" s="120"/>
    </row>
    <row r="318" spans="1:98">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c r="BP318" s="120"/>
      <c r="BQ318" s="120"/>
      <c r="BR318" s="120"/>
      <c r="BS318" s="120"/>
      <c r="BT318" s="120"/>
      <c r="BU318" s="120"/>
      <c r="BV318" s="120"/>
      <c r="BW318" s="120"/>
      <c r="BX318" s="120"/>
      <c r="BY318" s="120"/>
      <c r="BZ318" s="120"/>
      <c r="CA318" s="120"/>
      <c r="CB318" s="120"/>
      <c r="CC318" s="120"/>
      <c r="CD318" s="120"/>
      <c r="CE318" s="120"/>
      <c r="CF318" s="120"/>
      <c r="CG318" s="120"/>
      <c r="CH318" s="120"/>
      <c r="CI318" s="120"/>
      <c r="CJ318" s="120"/>
      <c r="CK318" s="120"/>
      <c r="CL318" s="120"/>
      <c r="CM318" s="120"/>
      <c r="CN318" s="120"/>
      <c r="CO318" s="120"/>
      <c r="CP318" s="120"/>
      <c r="CQ318" s="120"/>
      <c r="CR318" s="120"/>
      <c r="CS318" s="120"/>
      <c r="CT318" s="120"/>
    </row>
    <row r="319" spans="1:98">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c r="BP319" s="120"/>
      <c r="BQ319" s="120"/>
      <c r="BR319" s="120"/>
      <c r="BS319" s="120"/>
      <c r="BT319" s="120"/>
      <c r="BU319" s="120"/>
      <c r="BV319" s="120"/>
      <c r="BW319" s="120"/>
      <c r="BX319" s="120"/>
      <c r="BY319" s="120"/>
      <c r="BZ319" s="120"/>
      <c r="CA319" s="120"/>
      <c r="CB319" s="120"/>
      <c r="CC319" s="120"/>
      <c r="CD319" s="120"/>
      <c r="CE319" s="120"/>
      <c r="CF319" s="120"/>
      <c r="CG319" s="120"/>
      <c r="CH319" s="120"/>
      <c r="CI319" s="120"/>
      <c r="CJ319" s="120"/>
      <c r="CK319" s="120"/>
      <c r="CL319" s="120"/>
      <c r="CM319" s="120"/>
      <c r="CN319" s="120"/>
      <c r="CO319" s="120"/>
      <c r="CP319" s="120"/>
      <c r="CQ319" s="120"/>
      <c r="CR319" s="120"/>
      <c r="CS319" s="120"/>
      <c r="CT319" s="120"/>
    </row>
    <row r="320" spans="1:98">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c r="BP320" s="120"/>
      <c r="BQ320" s="120"/>
      <c r="BR320" s="120"/>
      <c r="BS320" s="120"/>
      <c r="BT320" s="120"/>
      <c r="BU320" s="120"/>
      <c r="BV320" s="120"/>
      <c r="BW320" s="120"/>
      <c r="BX320" s="120"/>
      <c r="BY320" s="120"/>
      <c r="BZ320" s="120"/>
      <c r="CA320" s="120"/>
      <c r="CB320" s="120"/>
      <c r="CC320" s="120"/>
      <c r="CD320" s="120"/>
      <c r="CE320" s="120"/>
      <c r="CF320" s="120"/>
      <c r="CG320" s="120"/>
      <c r="CH320" s="120"/>
      <c r="CI320" s="120"/>
      <c r="CJ320" s="120"/>
      <c r="CK320" s="120"/>
      <c r="CL320" s="120"/>
      <c r="CM320" s="120"/>
      <c r="CN320" s="120"/>
      <c r="CO320" s="120"/>
      <c r="CP320" s="120"/>
      <c r="CQ320" s="120"/>
      <c r="CR320" s="120"/>
      <c r="CS320" s="120"/>
      <c r="CT320" s="120"/>
    </row>
    <row r="321" spans="1:98">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c r="BP321" s="120"/>
      <c r="BQ321" s="120"/>
      <c r="BR321" s="120"/>
      <c r="BS321" s="120"/>
      <c r="BT321" s="120"/>
      <c r="BU321" s="120"/>
      <c r="BV321" s="120"/>
      <c r="BW321" s="120"/>
      <c r="BX321" s="120"/>
      <c r="BY321" s="120"/>
      <c r="BZ321" s="120"/>
      <c r="CA321" s="120"/>
      <c r="CB321" s="120"/>
      <c r="CC321" s="120"/>
      <c r="CD321" s="120"/>
      <c r="CE321" s="120"/>
      <c r="CF321" s="120"/>
      <c r="CG321" s="120"/>
      <c r="CH321" s="120"/>
      <c r="CI321" s="120"/>
      <c r="CJ321" s="120"/>
      <c r="CK321" s="120"/>
      <c r="CL321" s="120"/>
      <c r="CM321" s="120"/>
      <c r="CN321" s="120"/>
      <c r="CO321" s="120"/>
      <c r="CP321" s="120"/>
      <c r="CQ321" s="120"/>
      <c r="CR321" s="120"/>
      <c r="CS321" s="120"/>
      <c r="CT321" s="120"/>
    </row>
    <row r="322" spans="1:98">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c r="BP322" s="120"/>
      <c r="BQ322" s="120"/>
      <c r="BR322" s="120"/>
      <c r="BS322" s="120"/>
      <c r="BT322" s="120"/>
      <c r="BU322" s="120"/>
      <c r="BV322" s="120"/>
      <c r="BW322" s="120"/>
      <c r="BX322" s="120"/>
      <c r="BY322" s="120"/>
      <c r="BZ322" s="120"/>
      <c r="CA322" s="120"/>
      <c r="CB322" s="120"/>
      <c r="CC322" s="120"/>
      <c r="CD322" s="120"/>
      <c r="CE322" s="120"/>
      <c r="CF322" s="120"/>
      <c r="CG322" s="120"/>
      <c r="CH322" s="120"/>
      <c r="CI322" s="120"/>
      <c r="CJ322" s="120"/>
      <c r="CK322" s="120"/>
      <c r="CL322" s="120"/>
      <c r="CM322" s="120"/>
      <c r="CN322" s="120"/>
      <c r="CO322" s="120"/>
      <c r="CP322" s="120"/>
      <c r="CQ322" s="120"/>
      <c r="CR322" s="120"/>
      <c r="CS322" s="120"/>
      <c r="CT322" s="120"/>
    </row>
    <row r="323" spans="1:98">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c r="BP323" s="120"/>
      <c r="BQ323" s="120"/>
      <c r="BR323" s="120"/>
      <c r="BS323" s="120"/>
      <c r="BT323" s="120"/>
      <c r="BU323" s="120"/>
      <c r="BV323" s="120"/>
      <c r="BW323" s="120"/>
      <c r="BX323" s="120"/>
      <c r="BY323" s="120"/>
      <c r="BZ323" s="120"/>
      <c r="CA323" s="120"/>
      <c r="CB323" s="120"/>
      <c r="CC323" s="120"/>
      <c r="CD323" s="120"/>
      <c r="CE323" s="120"/>
      <c r="CF323" s="120"/>
      <c r="CG323" s="120"/>
      <c r="CH323" s="120"/>
      <c r="CI323" s="120"/>
      <c r="CJ323" s="120"/>
      <c r="CK323" s="120"/>
      <c r="CL323" s="120"/>
      <c r="CM323" s="120"/>
      <c r="CN323" s="120"/>
      <c r="CO323" s="120"/>
      <c r="CP323" s="120"/>
      <c r="CQ323" s="120"/>
      <c r="CR323" s="120"/>
      <c r="CS323" s="120"/>
      <c r="CT323" s="120"/>
    </row>
    <row r="324" spans="1:98">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c r="BP324" s="120"/>
      <c r="BQ324" s="120"/>
      <c r="BR324" s="120"/>
      <c r="BS324" s="120"/>
      <c r="BT324" s="120"/>
      <c r="BU324" s="120"/>
      <c r="BV324" s="120"/>
      <c r="BW324" s="120"/>
      <c r="BX324" s="120"/>
      <c r="BY324" s="120"/>
      <c r="BZ324" s="120"/>
      <c r="CA324" s="120"/>
      <c r="CB324" s="120"/>
      <c r="CC324" s="120"/>
      <c r="CD324" s="120"/>
      <c r="CE324" s="120"/>
      <c r="CF324" s="120"/>
      <c r="CG324" s="120"/>
      <c r="CH324" s="120"/>
      <c r="CI324" s="120"/>
      <c r="CJ324" s="120"/>
      <c r="CK324" s="120"/>
      <c r="CL324" s="120"/>
      <c r="CM324" s="120"/>
      <c r="CN324" s="120"/>
      <c r="CO324" s="120"/>
      <c r="CP324" s="120"/>
      <c r="CQ324" s="120"/>
      <c r="CR324" s="120"/>
      <c r="CS324" s="120"/>
      <c r="CT324" s="120"/>
    </row>
    <row r="325" spans="1:98">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c r="BP325" s="120"/>
      <c r="BQ325" s="120"/>
      <c r="BR325" s="120"/>
      <c r="BS325" s="120"/>
      <c r="BT325" s="120"/>
      <c r="BU325" s="120"/>
      <c r="BV325" s="120"/>
      <c r="BW325" s="120"/>
      <c r="BX325" s="120"/>
      <c r="BY325" s="120"/>
      <c r="BZ325" s="120"/>
      <c r="CA325" s="120"/>
      <c r="CB325" s="120"/>
      <c r="CC325" s="120"/>
      <c r="CD325" s="120"/>
      <c r="CE325" s="120"/>
      <c r="CF325" s="120"/>
      <c r="CG325" s="120"/>
      <c r="CH325" s="120"/>
      <c r="CI325" s="120"/>
      <c r="CJ325" s="120"/>
      <c r="CK325" s="120"/>
      <c r="CL325" s="120"/>
      <c r="CM325" s="120"/>
      <c r="CN325" s="120"/>
      <c r="CO325" s="120"/>
      <c r="CP325" s="120"/>
      <c r="CQ325" s="120"/>
      <c r="CR325" s="120"/>
      <c r="CS325" s="120"/>
      <c r="CT325" s="120"/>
    </row>
    <row r="326" spans="1:98">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c r="BP326" s="120"/>
      <c r="BQ326" s="120"/>
      <c r="BR326" s="120"/>
      <c r="BS326" s="120"/>
      <c r="BT326" s="120"/>
      <c r="BU326" s="120"/>
      <c r="BV326" s="120"/>
      <c r="BW326" s="120"/>
      <c r="BX326" s="120"/>
      <c r="BY326" s="120"/>
      <c r="BZ326" s="120"/>
      <c r="CA326" s="120"/>
      <c r="CB326" s="120"/>
      <c r="CC326" s="120"/>
      <c r="CD326" s="120"/>
      <c r="CE326" s="120"/>
      <c r="CF326" s="120"/>
      <c r="CG326" s="120"/>
      <c r="CH326" s="120"/>
      <c r="CI326" s="120"/>
      <c r="CJ326" s="120"/>
      <c r="CK326" s="120"/>
      <c r="CL326" s="120"/>
      <c r="CM326" s="120"/>
      <c r="CN326" s="120"/>
      <c r="CO326" s="120"/>
      <c r="CP326" s="120"/>
      <c r="CQ326" s="120"/>
      <c r="CR326" s="120"/>
      <c r="CS326" s="120"/>
      <c r="CT326" s="120"/>
    </row>
    <row r="327" spans="1:98">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c r="BP327" s="120"/>
      <c r="BQ327" s="120"/>
      <c r="BR327" s="120"/>
      <c r="BS327" s="120"/>
      <c r="BT327" s="120"/>
      <c r="BU327" s="120"/>
      <c r="BV327" s="120"/>
      <c r="BW327" s="120"/>
      <c r="BX327" s="120"/>
      <c r="BY327" s="120"/>
      <c r="BZ327" s="120"/>
      <c r="CA327" s="120"/>
      <c r="CB327" s="120"/>
      <c r="CC327" s="120"/>
      <c r="CD327" s="120"/>
      <c r="CE327" s="120"/>
      <c r="CF327" s="120"/>
      <c r="CG327" s="120"/>
      <c r="CH327" s="120"/>
      <c r="CI327" s="120"/>
      <c r="CJ327" s="120"/>
      <c r="CK327" s="120"/>
      <c r="CL327" s="120"/>
      <c r="CM327" s="120"/>
      <c r="CN327" s="120"/>
      <c r="CO327" s="120"/>
      <c r="CP327" s="120"/>
      <c r="CQ327" s="120"/>
      <c r="CR327" s="120"/>
      <c r="CS327" s="120"/>
      <c r="CT327" s="120"/>
    </row>
    <row r="328" spans="1:98">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c r="BP328" s="120"/>
      <c r="BQ328" s="120"/>
      <c r="BR328" s="120"/>
      <c r="BS328" s="120"/>
      <c r="BT328" s="120"/>
      <c r="BU328" s="120"/>
      <c r="BV328" s="120"/>
      <c r="BW328" s="120"/>
      <c r="BX328" s="120"/>
      <c r="BY328" s="120"/>
      <c r="BZ328" s="120"/>
      <c r="CA328" s="120"/>
      <c r="CB328" s="120"/>
      <c r="CC328" s="120"/>
      <c r="CD328" s="120"/>
      <c r="CE328" s="120"/>
      <c r="CF328" s="120"/>
      <c r="CG328" s="120"/>
      <c r="CH328" s="120"/>
      <c r="CI328" s="120"/>
      <c r="CJ328" s="120"/>
      <c r="CK328" s="120"/>
      <c r="CL328" s="120"/>
      <c r="CM328" s="120"/>
      <c r="CN328" s="120"/>
      <c r="CO328" s="120"/>
      <c r="CP328" s="120"/>
      <c r="CQ328" s="120"/>
      <c r="CR328" s="120"/>
      <c r="CS328" s="120"/>
      <c r="CT328" s="120"/>
    </row>
    <row r="329" spans="1:98">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c r="BP329" s="120"/>
      <c r="BQ329" s="120"/>
      <c r="BR329" s="120"/>
      <c r="BS329" s="120"/>
      <c r="BT329" s="120"/>
      <c r="BU329" s="120"/>
      <c r="BV329" s="120"/>
      <c r="BW329" s="120"/>
      <c r="BX329" s="120"/>
      <c r="BY329" s="120"/>
      <c r="BZ329" s="120"/>
      <c r="CA329" s="120"/>
      <c r="CB329" s="120"/>
      <c r="CC329" s="120"/>
      <c r="CD329" s="120"/>
      <c r="CE329" s="120"/>
      <c r="CF329" s="120"/>
      <c r="CG329" s="120"/>
      <c r="CH329" s="120"/>
      <c r="CI329" s="120"/>
      <c r="CJ329" s="120"/>
      <c r="CK329" s="120"/>
      <c r="CL329" s="120"/>
      <c r="CM329" s="120"/>
      <c r="CN329" s="120"/>
      <c r="CO329" s="120"/>
      <c r="CP329" s="120"/>
      <c r="CQ329" s="120"/>
      <c r="CR329" s="120"/>
      <c r="CS329" s="120"/>
      <c r="CT329" s="120"/>
    </row>
    <row r="330" spans="1:98">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c r="BP330" s="120"/>
      <c r="BQ330" s="120"/>
      <c r="BR330" s="120"/>
      <c r="BS330" s="120"/>
      <c r="BT330" s="120"/>
      <c r="BU330" s="120"/>
      <c r="BV330" s="120"/>
      <c r="BW330" s="120"/>
      <c r="BX330" s="120"/>
      <c r="BY330" s="120"/>
      <c r="BZ330" s="120"/>
      <c r="CA330" s="120"/>
      <c r="CB330" s="120"/>
      <c r="CC330" s="120"/>
      <c r="CD330" s="120"/>
      <c r="CE330" s="120"/>
      <c r="CF330" s="120"/>
      <c r="CG330" s="120"/>
      <c r="CH330" s="120"/>
      <c r="CI330" s="120"/>
      <c r="CJ330" s="120"/>
      <c r="CK330" s="120"/>
      <c r="CL330" s="120"/>
      <c r="CM330" s="120"/>
      <c r="CN330" s="120"/>
      <c r="CO330" s="120"/>
      <c r="CP330" s="120"/>
      <c r="CQ330" s="120"/>
      <c r="CR330" s="120"/>
      <c r="CS330" s="120"/>
      <c r="CT330" s="120"/>
    </row>
    <row r="331" spans="1:98">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c r="BP331" s="120"/>
      <c r="BQ331" s="120"/>
      <c r="BR331" s="120"/>
      <c r="BS331" s="120"/>
      <c r="BT331" s="120"/>
      <c r="BU331" s="120"/>
      <c r="BV331" s="120"/>
      <c r="BW331" s="120"/>
      <c r="BX331" s="120"/>
      <c r="BY331" s="120"/>
      <c r="BZ331" s="120"/>
      <c r="CA331" s="120"/>
      <c r="CB331" s="120"/>
      <c r="CC331" s="120"/>
      <c r="CD331" s="120"/>
      <c r="CE331" s="120"/>
      <c r="CF331" s="120"/>
      <c r="CG331" s="120"/>
      <c r="CH331" s="120"/>
      <c r="CI331" s="120"/>
      <c r="CJ331" s="120"/>
      <c r="CK331" s="120"/>
      <c r="CL331" s="120"/>
      <c r="CM331" s="120"/>
      <c r="CN331" s="120"/>
      <c r="CO331" s="120"/>
      <c r="CP331" s="120"/>
      <c r="CQ331" s="120"/>
      <c r="CR331" s="120"/>
      <c r="CS331" s="120"/>
      <c r="CT331" s="120"/>
    </row>
    <row r="332" spans="1:98">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c r="BP332" s="120"/>
      <c r="BQ332" s="120"/>
      <c r="BR332" s="120"/>
      <c r="BS332" s="120"/>
      <c r="BT332" s="120"/>
      <c r="BU332" s="120"/>
      <c r="BV332" s="120"/>
      <c r="BW332" s="120"/>
      <c r="BX332" s="120"/>
      <c r="BY332" s="120"/>
      <c r="BZ332" s="120"/>
      <c r="CA332" s="120"/>
      <c r="CB332" s="120"/>
      <c r="CC332" s="120"/>
      <c r="CD332" s="120"/>
      <c r="CE332" s="120"/>
      <c r="CF332" s="120"/>
      <c r="CG332" s="120"/>
      <c r="CH332" s="120"/>
      <c r="CI332" s="120"/>
      <c r="CJ332" s="120"/>
      <c r="CK332" s="120"/>
      <c r="CL332" s="120"/>
      <c r="CM332" s="120"/>
      <c r="CN332" s="120"/>
      <c r="CO332" s="120"/>
      <c r="CP332" s="120"/>
      <c r="CQ332" s="120"/>
      <c r="CR332" s="120"/>
      <c r="CS332" s="120"/>
      <c r="CT332" s="120"/>
    </row>
    <row r="333" spans="1:98">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c r="BP333" s="120"/>
      <c r="BQ333" s="120"/>
      <c r="BR333" s="120"/>
      <c r="BS333" s="120"/>
      <c r="BT333" s="120"/>
      <c r="BU333" s="120"/>
      <c r="BV333" s="120"/>
      <c r="BW333" s="120"/>
      <c r="BX333" s="120"/>
      <c r="BY333" s="120"/>
      <c r="BZ333" s="120"/>
      <c r="CA333" s="120"/>
      <c r="CB333" s="120"/>
      <c r="CC333" s="120"/>
      <c r="CD333" s="120"/>
      <c r="CE333" s="120"/>
      <c r="CF333" s="120"/>
      <c r="CG333" s="120"/>
      <c r="CH333" s="120"/>
      <c r="CI333" s="120"/>
      <c r="CJ333" s="120"/>
      <c r="CK333" s="120"/>
      <c r="CL333" s="120"/>
      <c r="CM333" s="120"/>
      <c r="CN333" s="120"/>
      <c r="CO333" s="120"/>
      <c r="CP333" s="120"/>
      <c r="CQ333" s="120"/>
      <c r="CR333" s="120"/>
      <c r="CS333" s="120"/>
      <c r="CT333" s="120"/>
    </row>
    <row r="334" spans="1:98">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c r="BP334" s="120"/>
      <c r="BQ334" s="120"/>
      <c r="BR334" s="120"/>
      <c r="BS334" s="120"/>
      <c r="BT334" s="120"/>
      <c r="BU334" s="120"/>
      <c r="BV334" s="120"/>
      <c r="BW334" s="120"/>
      <c r="BX334" s="120"/>
      <c r="BY334" s="120"/>
      <c r="BZ334" s="120"/>
      <c r="CA334" s="120"/>
      <c r="CB334" s="120"/>
      <c r="CC334" s="120"/>
      <c r="CD334" s="120"/>
      <c r="CE334" s="120"/>
      <c r="CF334" s="120"/>
      <c r="CG334" s="120"/>
      <c r="CH334" s="120"/>
      <c r="CI334" s="120"/>
      <c r="CJ334" s="120"/>
      <c r="CK334" s="120"/>
      <c r="CL334" s="120"/>
      <c r="CM334" s="120"/>
      <c r="CN334" s="120"/>
      <c r="CO334" s="120"/>
      <c r="CP334" s="120"/>
      <c r="CQ334" s="120"/>
      <c r="CR334" s="120"/>
      <c r="CS334" s="120"/>
      <c r="CT334" s="120"/>
    </row>
    <row r="335" spans="1:98">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c r="BP335" s="120"/>
      <c r="BQ335" s="120"/>
      <c r="BR335" s="120"/>
      <c r="BS335" s="120"/>
      <c r="BT335" s="120"/>
      <c r="BU335" s="120"/>
      <c r="BV335" s="120"/>
      <c r="BW335" s="120"/>
      <c r="BX335" s="120"/>
      <c r="BY335" s="120"/>
      <c r="BZ335" s="120"/>
      <c r="CA335" s="120"/>
      <c r="CB335" s="120"/>
      <c r="CC335" s="120"/>
      <c r="CD335" s="120"/>
      <c r="CE335" s="120"/>
      <c r="CF335" s="120"/>
      <c r="CG335" s="120"/>
      <c r="CH335" s="120"/>
      <c r="CI335" s="120"/>
      <c r="CJ335" s="120"/>
      <c r="CK335" s="120"/>
      <c r="CL335" s="120"/>
      <c r="CM335" s="120"/>
      <c r="CN335" s="120"/>
      <c r="CO335" s="120"/>
      <c r="CP335" s="120"/>
      <c r="CQ335" s="120"/>
      <c r="CR335" s="120"/>
      <c r="CS335" s="120"/>
      <c r="CT335" s="120"/>
    </row>
    <row r="336" spans="1:98">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c r="BP336" s="120"/>
      <c r="BQ336" s="120"/>
      <c r="BR336" s="120"/>
      <c r="BS336" s="120"/>
      <c r="BT336" s="120"/>
      <c r="BU336" s="120"/>
      <c r="BV336" s="120"/>
      <c r="BW336" s="120"/>
      <c r="BX336" s="120"/>
      <c r="BY336" s="120"/>
      <c r="BZ336" s="120"/>
      <c r="CA336" s="120"/>
      <c r="CB336" s="120"/>
      <c r="CC336" s="120"/>
      <c r="CD336" s="120"/>
      <c r="CE336" s="120"/>
      <c r="CF336" s="120"/>
      <c r="CG336" s="120"/>
      <c r="CH336" s="120"/>
      <c r="CI336" s="120"/>
      <c r="CJ336" s="120"/>
      <c r="CK336" s="120"/>
      <c r="CL336" s="120"/>
      <c r="CM336" s="120"/>
      <c r="CN336" s="120"/>
      <c r="CO336" s="120"/>
      <c r="CP336" s="120"/>
      <c r="CQ336" s="120"/>
      <c r="CR336" s="120"/>
      <c r="CS336" s="120"/>
      <c r="CT336" s="120"/>
    </row>
    <row r="337" spans="1:98">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c r="BP337" s="120"/>
      <c r="BQ337" s="120"/>
      <c r="BR337" s="120"/>
      <c r="BS337" s="120"/>
      <c r="BT337" s="120"/>
      <c r="BU337" s="120"/>
      <c r="BV337" s="120"/>
      <c r="BW337" s="120"/>
      <c r="BX337" s="120"/>
      <c r="BY337" s="120"/>
      <c r="BZ337" s="120"/>
      <c r="CA337" s="120"/>
      <c r="CB337" s="120"/>
      <c r="CC337" s="120"/>
      <c r="CD337" s="120"/>
      <c r="CE337" s="120"/>
      <c r="CF337" s="120"/>
      <c r="CG337" s="120"/>
      <c r="CH337" s="120"/>
      <c r="CI337" s="120"/>
      <c r="CJ337" s="120"/>
      <c r="CK337" s="120"/>
      <c r="CL337" s="120"/>
      <c r="CM337" s="120"/>
      <c r="CN337" s="120"/>
      <c r="CO337" s="120"/>
      <c r="CP337" s="120"/>
      <c r="CQ337" s="120"/>
      <c r="CR337" s="120"/>
      <c r="CS337" s="120"/>
      <c r="CT337" s="120"/>
    </row>
    <row r="338" spans="1:98">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c r="BP338" s="120"/>
      <c r="BQ338" s="120"/>
      <c r="BR338" s="120"/>
      <c r="BS338" s="120"/>
      <c r="BT338" s="120"/>
      <c r="BU338" s="120"/>
      <c r="BV338" s="120"/>
      <c r="BW338" s="120"/>
      <c r="BX338" s="120"/>
      <c r="BY338" s="120"/>
      <c r="BZ338" s="120"/>
      <c r="CA338" s="120"/>
      <c r="CB338" s="120"/>
      <c r="CC338" s="120"/>
      <c r="CD338" s="120"/>
      <c r="CE338" s="120"/>
      <c r="CF338" s="120"/>
      <c r="CG338" s="120"/>
      <c r="CH338" s="120"/>
      <c r="CI338" s="120"/>
      <c r="CJ338" s="120"/>
      <c r="CK338" s="120"/>
      <c r="CL338" s="120"/>
      <c r="CM338" s="120"/>
      <c r="CN338" s="120"/>
      <c r="CO338" s="120"/>
      <c r="CP338" s="120"/>
      <c r="CQ338" s="120"/>
      <c r="CR338" s="120"/>
      <c r="CS338" s="120"/>
      <c r="CT338" s="120"/>
    </row>
    <row r="339" spans="1:98">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c r="BP339" s="120"/>
      <c r="BQ339" s="120"/>
      <c r="BR339" s="120"/>
      <c r="BS339" s="120"/>
      <c r="BT339" s="120"/>
      <c r="BU339" s="120"/>
      <c r="BV339" s="120"/>
      <c r="BW339" s="120"/>
      <c r="BX339" s="120"/>
      <c r="BY339" s="120"/>
      <c r="BZ339" s="120"/>
      <c r="CA339" s="120"/>
      <c r="CB339" s="120"/>
      <c r="CC339" s="120"/>
      <c r="CD339" s="120"/>
      <c r="CE339" s="120"/>
      <c r="CF339" s="120"/>
      <c r="CG339" s="120"/>
      <c r="CH339" s="120"/>
      <c r="CI339" s="120"/>
      <c r="CJ339" s="120"/>
      <c r="CK339" s="120"/>
      <c r="CL339" s="120"/>
      <c r="CM339" s="120"/>
      <c r="CN339" s="120"/>
      <c r="CO339" s="120"/>
      <c r="CP339" s="120"/>
      <c r="CQ339" s="120"/>
      <c r="CR339" s="120"/>
      <c r="CS339" s="120"/>
      <c r="CT339" s="120"/>
    </row>
    <row r="340" spans="1:98">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c r="BT340" s="120"/>
      <c r="BU340" s="120"/>
      <c r="BV340" s="120"/>
      <c r="BW340" s="120"/>
      <c r="BX340" s="120"/>
      <c r="BY340" s="120"/>
      <c r="BZ340" s="120"/>
      <c r="CA340" s="120"/>
      <c r="CB340" s="120"/>
      <c r="CC340" s="120"/>
      <c r="CD340" s="120"/>
      <c r="CE340" s="120"/>
      <c r="CF340" s="120"/>
      <c r="CG340" s="120"/>
      <c r="CH340" s="120"/>
      <c r="CI340" s="120"/>
      <c r="CJ340" s="120"/>
      <c r="CK340" s="120"/>
      <c r="CL340" s="120"/>
      <c r="CM340" s="120"/>
      <c r="CN340" s="120"/>
      <c r="CO340" s="120"/>
      <c r="CP340" s="120"/>
      <c r="CQ340" s="120"/>
      <c r="CR340" s="120"/>
      <c r="CS340" s="120"/>
      <c r="CT340" s="120"/>
    </row>
    <row r="341" spans="1:98">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c r="BP341" s="120"/>
      <c r="BQ341" s="120"/>
      <c r="BR341" s="120"/>
      <c r="BS341" s="120"/>
      <c r="BT341" s="120"/>
      <c r="BU341" s="120"/>
      <c r="BV341" s="120"/>
      <c r="BW341" s="120"/>
      <c r="BX341" s="120"/>
      <c r="BY341" s="120"/>
      <c r="BZ341" s="120"/>
      <c r="CA341" s="120"/>
      <c r="CB341" s="120"/>
      <c r="CC341" s="120"/>
      <c r="CD341" s="120"/>
      <c r="CE341" s="120"/>
      <c r="CF341" s="120"/>
      <c r="CG341" s="120"/>
      <c r="CH341" s="120"/>
      <c r="CI341" s="120"/>
      <c r="CJ341" s="120"/>
      <c r="CK341" s="120"/>
      <c r="CL341" s="120"/>
      <c r="CM341" s="120"/>
      <c r="CN341" s="120"/>
      <c r="CO341" s="120"/>
      <c r="CP341" s="120"/>
      <c r="CQ341" s="120"/>
      <c r="CR341" s="120"/>
      <c r="CS341" s="120"/>
      <c r="CT341" s="120"/>
    </row>
    <row r="342" spans="1:98">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c r="BP342" s="120"/>
      <c r="BQ342" s="120"/>
      <c r="BR342" s="120"/>
      <c r="BS342" s="120"/>
      <c r="BT342" s="120"/>
      <c r="BU342" s="120"/>
      <c r="BV342" s="120"/>
      <c r="BW342" s="120"/>
      <c r="BX342" s="120"/>
      <c r="BY342" s="120"/>
      <c r="BZ342" s="120"/>
      <c r="CA342" s="120"/>
      <c r="CB342" s="120"/>
      <c r="CC342" s="120"/>
      <c r="CD342" s="120"/>
      <c r="CE342" s="120"/>
      <c r="CF342" s="120"/>
      <c r="CG342" s="120"/>
      <c r="CH342" s="120"/>
      <c r="CI342" s="120"/>
      <c r="CJ342" s="120"/>
      <c r="CK342" s="120"/>
      <c r="CL342" s="120"/>
      <c r="CM342" s="120"/>
      <c r="CN342" s="120"/>
      <c r="CO342" s="120"/>
      <c r="CP342" s="120"/>
      <c r="CQ342" s="120"/>
      <c r="CR342" s="120"/>
      <c r="CS342" s="120"/>
      <c r="CT342" s="120"/>
    </row>
    <row r="343" spans="1:98">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c r="BP343" s="120"/>
      <c r="BQ343" s="120"/>
      <c r="BR343" s="120"/>
      <c r="BS343" s="120"/>
      <c r="BT343" s="120"/>
      <c r="BU343" s="120"/>
      <c r="BV343" s="120"/>
      <c r="BW343" s="120"/>
      <c r="BX343" s="120"/>
      <c r="BY343" s="120"/>
      <c r="BZ343" s="120"/>
      <c r="CA343" s="120"/>
      <c r="CB343" s="120"/>
      <c r="CC343" s="120"/>
      <c r="CD343" s="120"/>
      <c r="CE343" s="120"/>
      <c r="CF343" s="120"/>
      <c r="CG343" s="120"/>
      <c r="CH343" s="120"/>
      <c r="CI343" s="120"/>
      <c r="CJ343" s="120"/>
      <c r="CK343" s="120"/>
      <c r="CL343" s="120"/>
      <c r="CM343" s="120"/>
      <c r="CN343" s="120"/>
      <c r="CO343" s="120"/>
      <c r="CP343" s="120"/>
      <c r="CQ343" s="120"/>
      <c r="CR343" s="120"/>
      <c r="CS343" s="120"/>
      <c r="CT343" s="120"/>
    </row>
    <row r="344" spans="1:98">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c r="BP344" s="120"/>
      <c r="BQ344" s="120"/>
      <c r="BR344" s="120"/>
      <c r="BS344" s="120"/>
      <c r="BT344" s="120"/>
      <c r="BU344" s="120"/>
      <c r="BV344" s="120"/>
      <c r="BW344" s="120"/>
      <c r="BX344" s="120"/>
      <c r="BY344" s="120"/>
      <c r="BZ344" s="120"/>
      <c r="CA344" s="120"/>
      <c r="CB344" s="120"/>
      <c r="CC344" s="120"/>
      <c r="CD344" s="120"/>
      <c r="CE344" s="120"/>
      <c r="CF344" s="120"/>
      <c r="CG344" s="120"/>
      <c r="CH344" s="120"/>
      <c r="CI344" s="120"/>
      <c r="CJ344" s="120"/>
      <c r="CK344" s="120"/>
      <c r="CL344" s="120"/>
      <c r="CM344" s="120"/>
      <c r="CN344" s="120"/>
      <c r="CO344" s="120"/>
      <c r="CP344" s="120"/>
      <c r="CQ344" s="120"/>
      <c r="CR344" s="120"/>
      <c r="CS344" s="120"/>
      <c r="CT344" s="120"/>
    </row>
    <row r="345" spans="1:98">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c r="BP345" s="120"/>
      <c r="BQ345" s="120"/>
      <c r="BR345" s="120"/>
      <c r="BS345" s="120"/>
      <c r="BT345" s="120"/>
      <c r="BU345" s="120"/>
      <c r="BV345" s="120"/>
      <c r="BW345" s="120"/>
      <c r="BX345" s="120"/>
      <c r="BY345" s="120"/>
      <c r="BZ345" s="120"/>
      <c r="CA345" s="120"/>
      <c r="CB345" s="120"/>
      <c r="CC345" s="120"/>
      <c r="CD345" s="120"/>
      <c r="CE345" s="120"/>
      <c r="CF345" s="120"/>
      <c r="CG345" s="120"/>
      <c r="CH345" s="120"/>
      <c r="CI345" s="120"/>
      <c r="CJ345" s="120"/>
      <c r="CK345" s="120"/>
      <c r="CL345" s="120"/>
      <c r="CM345" s="120"/>
      <c r="CN345" s="120"/>
      <c r="CO345" s="120"/>
      <c r="CP345" s="120"/>
      <c r="CQ345" s="120"/>
      <c r="CR345" s="120"/>
      <c r="CS345" s="120"/>
      <c r="CT345" s="120"/>
    </row>
  </sheetData>
  <mergeCells count="167">
    <mergeCell ref="A1:CT1"/>
    <mergeCell ref="A2:CT2"/>
    <mergeCell ref="A3:CT3"/>
    <mergeCell ref="A4:CT4"/>
    <mergeCell ref="A5:CT5"/>
    <mergeCell ref="A6:A13"/>
    <mergeCell ref="B6:B13"/>
    <mergeCell ref="C6:C13"/>
    <mergeCell ref="D6:D13"/>
    <mergeCell ref="E6:E13"/>
    <mergeCell ref="F6:F13"/>
    <mergeCell ref="G6:G13"/>
    <mergeCell ref="H6:H13"/>
    <mergeCell ref="I6:I13"/>
    <mergeCell ref="J6:R6"/>
    <mergeCell ref="S6:W7"/>
    <mergeCell ref="L8:R8"/>
    <mergeCell ref="S8:S13"/>
    <mergeCell ref="T8:W8"/>
    <mergeCell ref="BJ6:BR7"/>
    <mergeCell ref="BS6:CA7"/>
    <mergeCell ref="CB6:CJ7"/>
    <mergeCell ref="CK6:CS7"/>
    <mergeCell ref="CT6:CT13"/>
    <mergeCell ref="J7:J13"/>
    <mergeCell ref="K7:R7"/>
    <mergeCell ref="BA7:BA13"/>
    <mergeCell ref="BB7:BI7"/>
    <mergeCell ref="K8:K13"/>
    <mergeCell ref="X6:AB7"/>
    <mergeCell ref="AC6:AI7"/>
    <mergeCell ref="AJ6:AN7"/>
    <mergeCell ref="AO6:AU7"/>
    <mergeCell ref="AV6:AZ7"/>
    <mergeCell ref="BA6:BI6"/>
    <mergeCell ref="L9:N10"/>
    <mergeCell ref="O9:R10"/>
    <mergeCell ref="T9:V10"/>
    <mergeCell ref="W9:W13"/>
    <mergeCell ref="Y9:AA9"/>
    <mergeCell ref="AB9:AB13"/>
    <mergeCell ref="AD9:AF9"/>
    <mergeCell ref="AG9:AI9"/>
    <mergeCell ref="X8:X13"/>
    <mergeCell ref="Y8:AB8"/>
    <mergeCell ref="AC8:AC13"/>
    <mergeCell ref="AD8:AI8"/>
    <mergeCell ref="AJ8:AJ13"/>
    <mergeCell ref="BT8:CA8"/>
    <mergeCell ref="CB8:CB13"/>
    <mergeCell ref="CC8:CJ8"/>
    <mergeCell ref="CC9:CG9"/>
    <mergeCell ref="CH9:CJ9"/>
    <mergeCell ref="BT10:BT13"/>
    <mergeCell ref="BU10:BV10"/>
    <mergeCell ref="AO8:AO13"/>
    <mergeCell ref="AP8:AU8"/>
    <mergeCell ref="AV8:AV13"/>
    <mergeCell ref="AW8:AZ8"/>
    <mergeCell ref="BB8:BB13"/>
    <mergeCell ref="BC8:BI8"/>
    <mergeCell ref="AP9:AR9"/>
    <mergeCell ref="AS9:AU9"/>
    <mergeCell ref="AW9:AY9"/>
    <mergeCell ref="AZ9:AZ13"/>
    <mergeCell ref="BJ8:BJ13"/>
    <mergeCell ref="BQ10:BR10"/>
    <mergeCell ref="AT10:AU10"/>
    <mergeCell ref="AW10:AW13"/>
    <mergeCell ref="AX10:AY10"/>
    <mergeCell ref="AT11:AT13"/>
    <mergeCell ref="AK8:AN8"/>
    <mergeCell ref="AK9:AM9"/>
    <mergeCell ref="AN9:AN13"/>
    <mergeCell ref="Z11:Z13"/>
    <mergeCell ref="AA11:AA13"/>
    <mergeCell ref="CL9:CP9"/>
    <mergeCell ref="CQ9:CS9"/>
    <mergeCell ref="Y10:Y13"/>
    <mergeCell ref="Z10:AA10"/>
    <mergeCell ref="AD10:AD13"/>
    <mergeCell ref="AE10:AE13"/>
    <mergeCell ref="AG10:AG13"/>
    <mergeCell ref="AH10:AI10"/>
    <mergeCell ref="AK10:AK13"/>
    <mergeCell ref="AL10:AM10"/>
    <mergeCell ref="BC9:BE10"/>
    <mergeCell ref="BF9:BI10"/>
    <mergeCell ref="BK9:BO9"/>
    <mergeCell ref="BP9:BR9"/>
    <mergeCell ref="BT9:BX9"/>
    <mergeCell ref="BY9:CA9"/>
    <mergeCell ref="BK10:BK13"/>
    <mergeCell ref="BL10:BM10"/>
    <mergeCell ref="BP10:BP13"/>
    <mergeCell ref="CK8:CK13"/>
    <mergeCell ref="CL8:CS8"/>
    <mergeCell ref="BK8:BR8"/>
    <mergeCell ref="BS8:BS13"/>
    <mergeCell ref="CR10:CS10"/>
    <mergeCell ref="L11:L13"/>
    <mergeCell ref="M11:M13"/>
    <mergeCell ref="O11:O13"/>
    <mergeCell ref="P11:R11"/>
    <mergeCell ref="T11:T13"/>
    <mergeCell ref="U11:V11"/>
    <mergeCell ref="BY10:BY13"/>
    <mergeCell ref="BZ10:CA10"/>
    <mergeCell ref="CC10:CC13"/>
    <mergeCell ref="CD10:CE10"/>
    <mergeCell ref="CH10:CH13"/>
    <mergeCell ref="CI10:CJ10"/>
    <mergeCell ref="BZ11:BZ13"/>
    <mergeCell ref="CA11:CA13"/>
    <mergeCell ref="CD11:CD13"/>
    <mergeCell ref="CE11:CE13"/>
    <mergeCell ref="AP10:AP13"/>
    <mergeCell ref="AQ10:AQ13"/>
    <mergeCell ref="AS10:AS13"/>
    <mergeCell ref="AF11:AF13"/>
    <mergeCell ref="AH11:AH13"/>
    <mergeCell ref="AI11:AI13"/>
    <mergeCell ref="AL11:AL13"/>
    <mergeCell ref="AM11:AM13"/>
    <mergeCell ref="AR11:AR13"/>
    <mergeCell ref="CL10:CL13"/>
    <mergeCell ref="CM10:CN10"/>
    <mergeCell ref="CQ10:CQ13"/>
    <mergeCell ref="AU11:AU13"/>
    <mergeCell ref="AX11:AX13"/>
    <mergeCell ref="AY11:AY13"/>
    <mergeCell ref="BR11:BR13"/>
    <mergeCell ref="BU11:BU13"/>
    <mergeCell ref="BV11:BV13"/>
    <mergeCell ref="BW11:BX11"/>
    <mergeCell ref="BW12:BW13"/>
    <mergeCell ref="BX12:BX13"/>
    <mergeCell ref="BC11:BC13"/>
    <mergeCell ref="BD11:BD13"/>
    <mergeCell ref="BF11:BF13"/>
    <mergeCell ref="BG11:BI11"/>
    <mergeCell ref="BL11:BL13"/>
    <mergeCell ref="BM11:BM13"/>
    <mergeCell ref="B58:CT58"/>
    <mergeCell ref="B59:CT59"/>
    <mergeCell ref="CR11:CR13"/>
    <mergeCell ref="CS11:CS13"/>
    <mergeCell ref="N12:N13"/>
    <mergeCell ref="P12:P13"/>
    <mergeCell ref="Q12:R12"/>
    <mergeCell ref="BE12:BE13"/>
    <mergeCell ref="BG12:BG13"/>
    <mergeCell ref="BH12:BI12"/>
    <mergeCell ref="BN12:BN13"/>
    <mergeCell ref="BO12:BO13"/>
    <mergeCell ref="CF11:CG11"/>
    <mergeCell ref="CI11:CI13"/>
    <mergeCell ref="CJ11:CJ13"/>
    <mergeCell ref="CM11:CM13"/>
    <mergeCell ref="CN11:CN13"/>
    <mergeCell ref="CO11:CP11"/>
    <mergeCell ref="CF12:CF13"/>
    <mergeCell ref="CG12:CG13"/>
    <mergeCell ref="CO12:CO13"/>
    <mergeCell ref="CP12:CP13"/>
    <mergeCell ref="BN11:BO11"/>
    <mergeCell ref="BQ11:BQ13"/>
  </mergeCells>
  <printOptions horizontalCentered="1"/>
  <pageMargins left="0.25" right="0.25" top="0.5" bottom="0.5" header="0.3" footer="0.3"/>
  <pageSetup paperSize="8" scale="27" fitToHeight="0" orientation="landscape" r:id="rId1"/>
  <headerFooter>
    <oddFooter>&amp;R&amp;14&amp;K00+000-&amp;K01+000&amp;P+155&amp;K00+000-</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I340"/>
  <sheetViews>
    <sheetView view="pageBreakPreview" zoomScale="85" zoomScaleNormal="75" zoomScaleSheetLayoutView="85" zoomScalePageLayoutView="75" workbookViewId="0">
      <selection activeCell="A5" sqref="A5:BI5"/>
    </sheetView>
  </sheetViews>
  <sheetFormatPr defaultColWidth="9.140625" defaultRowHeight="18.75"/>
  <cols>
    <col min="1" max="1" width="5.140625" style="8" customWidth="1"/>
    <col min="2" max="2" width="24" style="10" customWidth="1"/>
    <col min="3" max="3" width="7.7109375" style="11" customWidth="1"/>
    <col min="4" max="4" width="8.7109375" style="11" customWidth="1"/>
    <col min="5" max="5" width="8.42578125" style="11" customWidth="1"/>
    <col min="6" max="6" width="9.42578125" style="11" customWidth="1"/>
    <col min="7" max="7" width="10.140625" style="9" customWidth="1"/>
    <col min="8" max="8" width="7.7109375" style="9" customWidth="1"/>
    <col min="9" max="10" width="9.42578125" style="9" customWidth="1"/>
    <col min="11" max="12" width="9.7109375" style="9" customWidth="1"/>
    <col min="13" max="13" width="8.7109375" style="9" customWidth="1"/>
    <col min="14" max="14" width="9.42578125" style="9" customWidth="1"/>
    <col min="15" max="15" width="10.140625" style="9" customWidth="1"/>
    <col min="16" max="16" width="8.140625" style="9" hidden="1" customWidth="1"/>
    <col min="17" max="17" width="10.42578125" style="9" hidden="1" customWidth="1"/>
    <col min="18" max="18" width="8.42578125" style="9" hidden="1" customWidth="1"/>
    <col min="19" max="19" width="9.7109375" style="9" hidden="1" customWidth="1"/>
    <col min="20" max="20" width="9.42578125" style="9" hidden="1" customWidth="1"/>
    <col min="21" max="21" width="7.42578125" style="9" hidden="1" customWidth="1"/>
    <col min="22" max="22" width="8.42578125" style="9" hidden="1" customWidth="1"/>
    <col min="23" max="23" width="11.140625" style="9" hidden="1" customWidth="1"/>
    <col min="24" max="24" width="8.28515625" style="9" customWidth="1"/>
    <col min="25" max="25" width="9.85546875" style="9" customWidth="1"/>
    <col min="26" max="26" width="9.42578125" style="9" customWidth="1"/>
    <col min="27" max="27" width="7.42578125" style="9" customWidth="1"/>
    <col min="28" max="29" width="8.42578125" style="9" customWidth="1"/>
    <col min="30" max="30" width="8.28515625" style="9" customWidth="1"/>
    <col min="31" max="31" width="9.85546875" style="9" customWidth="1"/>
    <col min="32" max="32" width="9.42578125" style="9" customWidth="1"/>
    <col min="33" max="33" width="6.7109375" style="9" customWidth="1"/>
    <col min="34" max="34" width="8.28515625" style="9" customWidth="1"/>
    <col min="35" max="35" width="10.7109375" style="9" customWidth="1"/>
    <col min="36" max="36" width="8.28515625" style="9" hidden="1" customWidth="1"/>
    <col min="37" max="37" width="10.28515625" style="9" hidden="1" customWidth="1"/>
    <col min="38" max="38" width="8.7109375" style="9" hidden="1" customWidth="1"/>
    <col min="39" max="39" width="11" style="9" hidden="1" customWidth="1"/>
    <col min="40" max="40" width="6.7109375" style="9" hidden="1" customWidth="1"/>
    <col min="41" max="41" width="13.140625" style="9" hidden="1" customWidth="1"/>
    <col min="42" max="42" width="10.5703125" style="9" hidden="1" customWidth="1"/>
    <col min="43" max="43" width="8.28515625" style="9" customWidth="1"/>
    <col min="44" max="44" width="10.140625" style="9" customWidth="1"/>
    <col min="45" max="45" width="8.7109375" style="9" customWidth="1"/>
    <col min="46" max="46" width="11.140625" style="9" customWidth="1"/>
    <col min="47" max="47" width="7.85546875" style="9" customWidth="1"/>
    <col min="48" max="48" width="12.140625" style="9" customWidth="1"/>
    <col min="49" max="49" width="10" style="9" customWidth="1"/>
    <col min="50" max="50" width="8.7109375" style="9" customWidth="1"/>
    <col min="51" max="51" width="9.42578125" style="9" customWidth="1"/>
    <col min="52" max="52" width="7.85546875" style="9" customWidth="1"/>
    <col min="53" max="53" width="11.140625" style="9" customWidth="1"/>
    <col min="54" max="54" width="10" style="9" customWidth="1"/>
    <col min="55" max="55" width="10.7109375" style="9" customWidth="1"/>
    <col min="56" max="60" width="9" style="9" customWidth="1"/>
    <col min="61" max="265" width="9.140625" style="4"/>
    <col min="266" max="266" width="5.140625" style="4" customWidth="1"/>
    <col min="267" max="267" width="24" style="4" customWidth="1"/>
    <col min="268" max="268" width="7.7109375" style="4" customWidth="1"/>
    <col min="269" max="269" width="8.7109375" style="4" customWidth="1"/>
    <col min="270" max="270" width="8.42578125" style="4" customWidth="1"/>
    <col min="271" max="271" width="9.42578125" style="4" customWidth="1"/>
    <col min="272" max="272" width="10.140625" style="4" customWidth="1"/>
    <col min="273" max="273" width="7.7109375" style="4" customWidth="1"/>
    <col min="274" max="275" width="9.42578125" style="4" customWidth="1"/>
    <col min="276" max="277" width="9.7109375" style="4" customWidth="1"/>
    <col min="278" max="278" width="8.7109375" style="4" customWidth="1"/>
    <col min="279" max="279" width="9.42578125" style="4" customWidth="1"/>
    <col min="280" max="280" width="6.7109375" style="4" customWidth="1"/>
    <col min="281" max="281" width="8.140625" style="4" customWidth="1"/>
    <col min="282" max="282" width="10.42578125" style="4" customWidth="1"/>
    <col min="283" max="283" width="8.42578125" style="4" customWidth="1"/>
    <col min="284" max="284" width="9.7109375" style="4" customWidth="1"/>
    <col min="285" max="285" width="9.42578125" style="4" customWidth="1"/>
    <col min="286" max="286" width="7.42578125" style="4" customWidth="1"/>
    <col min="287" max="287" width="8.42578125" style="4" customWidth="1"/>
    <col min="288" max="289" width="8.28515625" style="4" customWidth="1"/>
    <col min="290" max="290" width="11.42578125" style="4" customWidth="1"/>
    <col min="291" max="291" width="9.42578125" style="4" customWidth="1"/>
    <col min="292" max="292" width="7.42578125" style="4" customWidth="1"/>
    <col min="293" max="294" width="8.42578125" style="4" customWidth="1"/>
    <col min="295" max="295" width="8.28515625" style="4" customWidth="1"/>
    <col min="296" max="296" width="11.42578125" style="4" customWidth="1"/>
    <col min="297" max="297" width="9.42578125" style="4" customWidth="1"/>
    <col min="298" max="298" width="6.7109375" style="4" customWidth="1"/>
    <col min="299" max="299" width="8.28515625" style="4" customWidth="1"/>
    <col min="300" max="300" width="10.7109375" style="4" customWidth="1"/>
    <col min="301" max="301" width="8.28515625" style="4" customWidth="1"/>
    <col min="302" max="302" width="10.28515625" style="4" customWidth="1"/>
    <col min="303" max="303" width="8.7109375" style="4" customWidth="1"/>
    <col min="304" max="304" width="9.42578125" style="4" customWidth="1"/>
    <col min="305" max="305" width="6.7109375" style="4" customWidth="1"/>
    <col min="306" max="306" width="8.28515625" style="4" customWidth="1"/>
    <col min="307" max="307" width="10.5703125" style="4" customWidth="1"/>
    <col min="308" max="308" width="8.28515625" style="4" customWidth="1"/>
    <col min="309" max="309" width="10.5703125" style="4" customWidth="1"/>
    <col min="310" max="310" width="8.7109375" style="4" customWidth="1"/>
    <col min="311" max="311" width="9.42578125" style="4" customWidth="1"/>
    <col min="312" max="312" width="7.85546875" style="4" customWidth="1"/>
    <col min="313" max="313" width="8.28515625" style="4" customWidth="1"/>
    <col min="314" max="314" width="10" style="4" customWidth="1"/>
    <col min="315" max="315" width="8.7109375" style="4" customWidth="1"/>
    <col min="316" max="316" width="6.7109375" style="4" customWidth="1"/>
    <col min="317" max="521" width="9.140625" style="4"/>
    <col min="522" max="522" width="5.140625" style="4" customWidth="1"/>
    <col min="523" max="523" width="24" style="4" customWidth="1"/>
    <col min="524" max="524" width="7.7109375" style="4" customWidth="1"/>
    <col min="525" max="525" width="8.7109375" style="4" customWidth="1"/>
    <col min="526" max="526" width="8.42578125" style="4" customWidth="1"/>
    <col min="527" max="527" width="9.42578125" style="4" customWidth="1"/>
    <col min="528" max="528" width="10.140625" style="4" customWidth="1"/>
    <col min="529" max="529" width="7.7109375" style="4" customWidth="1"/>
    <col min="530" max="531" width="9.42578125" style="4" customWidth="1"/>
    <col min="532" max="533" width="9.7109375" style="4" customWidth="1"/>
    <col min="534" max="534" width="8.7109375" style="4" customWidth="1"/>
    <col min="535" max="535" width="9.42578125" style="4" customWidth="1"/>
    <col min="536" max="536" width="6.7109375" style="4" customWidth="1"/>
    <col min="537" max="537" width="8.140625" style="4" customWidth="1"/>
    <col min="538" max="538" width="10.42578125" style="4" customWidth="1"/>
    <col min="539" max="539" width="8.42578125" style="4" customWidth="1"/>
    <col min="540" max="540" width="9.7109375" style="4" customWidth="1"/>
    <col min="541" max="541" width="9.42578125" style="4" customWidth="1"/>
    <col min="542" max="542" width="7.42578125" style="4" customWidth="1"/>
    <col min="543" max="543" width="8.42578125" style="4" customWidth="1"/>
    <col min="544" max="545" width="8.28515625" style="4" customWidth="1"/>
    <col min="546" max="546" width="11.42578125" style="4" customWidth="1"/>
    <col min="547" max="547" width="9.42578125" style="4" customWidth="1"/>
    <col min="548" max="548" width="7.42578125" style="4" customWidth="1"/>
    <col min="549" max="550" width="8.42578125" style="4" customWidth="1"/>
    <col min="551" max="551" width="8.28515625" style="4" customWidth="1"/>
    <col min="552" max="552" width="11.42578125" style="4" customWidth="1"/>
    <col min="553" max="553" width="9.42578125" style="4" customWidth="1"/>
    <col min="554" max="554" width="6.7109375" style="4" customWidth="1"/>
    <col min="555" max="555" width="8.28515625" style="4" customWidth="1"/>
    <col min="556" max="556" width="10.7109375" style="4" customWidth="1"/>
    <col min="557" max="557" width="8.28515625" style="4" customWidth="1"/>
    <col min="558" max="558" width="10.28515625" style="4" customWidth="1"/>
    <col min="559" max="559" width="8.7109375" style="4" customWidth="1"/>
    <col min="560" max="560" width="9.42578125" style="4" customWidth="1"/>
    <col min="561" max="561" width="6.7109375" style="4" customWidth="1"/>
    <col min="562" max="562" width="8.28515625" style="4" customWidth="1"/>
    <col min="563" max="563" width="10.5703125" style="4" customWidth="1"/>
    <col min="564" max="564" width="8.28515625" style="4" customWidth="1"/>
    <col min="565" max="565" width="10.5703125" style="4" customWidth="1"/>
    <col min="566" max="566" width="8.7109375" style="4" customWidth="1"/>
    <col min="567" max="567" width="9.42578125" style="4" customWidth="1"/>
    <col min="568" max="568" width="7.85546875" style="4" customWidth="1"/>
    <col min="569" max="569" width="8.28515625" style="4" customWidth="1"/>
    <col min="570" max="570" width="10" style="4" customWidth="1"/>
    <col min="571" max="571" width="8.7109375" style="4" customWidth="1"/>
    <col min="572" max="572" width="6.7109375" style="4" customWidth="1"/>
    <col min="573" max="777" width="9.140625" style="4"/>
    <col min="778" max="778" width="5.140625" style="4" customWidth="1"/>
    <col min="779" max="779" width="24" style="4" customWidth="1"/>
    <col min="780" max="780" width="7.7109375" style="4" customWidth="1"/>
    <col min="781" max="781" width="8.7109375" style="4" customWidth="1"/>
    <col min="782" max="782" width="8.42578125" style="4" customWidth="1"/>
    <col min="783" max="783" width="9.42578125" style="4" customWidth="1"/>
    <col min="784" max="784" width="10.140625" style="4" customWidth="1"/>
    <col min="785" max="785" width="7.7109375" style="4" customWidth="1"/>
    <col min="786" max="787" width="9.42578125" style="4" customWidth="1"/>
    <col min="788" max="789" width="9.7109375" style="4" customWidth="1"/>
    <col min="790" max="790" width="8.7109375" style="4" customWidth="1"/>
    <col min="791" max="791" width="9.42578125" style="4" customWidth="1"/>
    <col min="792" max="792" width="6.7109375" style="4" customWidth="1"/>
    <col min="793" max="793" width="8.140625" style="4" customWidth="1"/>
    <col min="794" max="794" width="10.42578125" style="4" customWidth="1"/>
    <col min="795" max="795" width="8.42578125" style="4" customWidth="1"/>
    <col min="796" max="796" width="9.7109375" style="4" customWidth="1"/>
    <col min="797" max="797" width="9.42578125" style="4" customWidth="1"/>
    <col min="798" max="798" width="7.42578125" style="4" customWidth="1"/>
    <col min="799" max="799" width="8.42578125" style="4" customWidth="1"/>
    <col min="800" max="801" width="8.28515625" style="4" customWidth="1"/>
    <col min="802" max="802" width="11.42578125" style="4" customWidth="1"/>
    <col min="803" max="803" width="9.42578125" style="4" customWidth="1"/>
    <col min="804" max="804" width="7.42578125" style="4" customWidth="1"/>
    <col min="805" max="806" width="8.42578125" style="4" customWidth="1"/>
    <col min="807" max="807" width="8.28515625" style="4" customWidth="1"/>
    <col min="808" max="808" width="11.42578125" style="4" customWidth="1"/>
    <col min="809" max="809" width="9.42578125" style="4" customWidth="1"/>
    <col min="810" max="810" width="6.7109375" style="4" customWidth="1"/>
    <col min="811" max="811" width="8.28515625" style="4" customWidth="1"/>
    <col min="812" max="812" width="10.7109375" style="4" customWidth="1"/>
    <col min="813" max="813" width="8.28515625" style="4" customWidth="1"/>
    <col min="814" max="814" width="10.28515625" style="4" customWidth="1"/>
    <col min="815" max="815" width="8.7109375" style="4" customWidth="1"/>
    <col min="816" max="816" width="9.42578125" style="4" customWidth="1"/>
    <col min="817" max="817" width="6.7109375" style="4" customWidth="1"/>
    <col min="818" max="818" width="8.28515625" style="4" customWidth="1"/>
    <col min="819" max="819" width="10.5703125" style="4" customWidth="1"/>
    <col min="820" max="820" width="8.28515625" style="4" customWidth="1"/>
    <col min="821" max="821" width="10.5703125" style="4" customWidth="1"/>
    <col min="822" max="822" width="8.7109375" style="4" customWidth="1"/>
    <col min="823" max="823" width="9.42578125" style="4" customWidth="1"/>
    <col min="824" max="824" width="7.85546875" style="4" customWidth="1"/>
    <col min="825" max="825" width="8.28515625" style="4" customWidth="1"/>
    <col min="826" max="826" width="10" style="4" customWidth="1"/>
    <col min="827" max="827" width="8.7109375" style="4" customWidth="1"/>
    <col min="828" max="828" width="6.7109375" style="4" customWidth="1"/>
    <col min="829" max="1033" width="9.140625" style="4"/>
    <col min="1034" max="1034" width="5.140625" style="4" customWidth="1"/>
    <col min="1035" max="1035" width="24" style="4" customWidth="1"/>
    <col min="1036" max="1036" width="7.7109375" style="4" customWidth="1"/>
    <col min="1037" max="1037" width="8.7109375" style="4" customWidth="1"/>
    <col min="1038" max="1038" width="8.42578125" style="4" customWidth="1"/>
    <col min="1039" max="1039" width="9.42578125" style="4" customWidth="1"/>
    <col min="1040" max="1040" width="10.140625" style="4" customWidth="1"/>
    <col min="1041" max="1041" width="7.7109375" style="4" customWidth="1"/>
    <col min="1042" max="1043" width="9.42578125" style="4" customWidth="1"/>
    <col min="1044" max="1045" width="9.7109375" style="4" customWidth="1"/>
    <col min="1046" max="1046" width="8.7109375" style="4" customWidth="1"/>
    <col min="1047" max="1047" width="9.42578125" style="4" customWidth="1"/>
    <col min="1048" max="1048" width="6.7109375" style="4" customWidth="1"/>
    <col min="1049" max="1049" width="8.140625" style="4" customWidth="1"/>
    <col min="1050" max="1050" width="10.42578125" style="4" customWidth="1"/>
    <col min="1051" max="1051" width="8.42578125" style="4" customWidth="1"/>
    <col min="1052" max="1052" width="9.7109375" style="4" customWidth="1"/>
    <col min="1053" max="1053" width="9.42578125" style="4" customWidth="1"/>
    <col min="1054" max="1054" width="7.42578125" style="4" customWidth="1"/>
    <col min="1055" max="1055" width="8.42578125" style="4" customWidth="1"/>
    <col min="1056" max="1057" width="8.28515625" style="4" customWidth="1"/>
    <col min="1058" max="1058" width="11.42578125" style="4" customWidth="1"/>
    <col min="1059" max="1059" width="9.42578125" style="4" customWidth="1"/>
    <col min="1060" max="1060" width="7.42578125" style="4" customWidth="1"/>
    <col min="1061" max="1062" width="8.42578125" style="4" customWidth="1"/>
    <col min="1063" max="1063" width="8.28515625" style="4" customWidth="1"/>
    <col min="1064" max="1064" width="11.42578125" style="4" customWidth="1"/>
    <col min="1065" max="1065" width="9.42578125" style="4" customWidth="1"/>
    <col min="1066" max="1066" width="6.7109375" style="4" customWidth="1"/>
    <col min="1067" max="1067" width="8.28515625" style="4" customWidth="1"/>
    <col min="1068" max="1068" width="10.7109375" style="4" customWidth="1"/>
    <col min="1069" max="1069" width="8.28515625" style="4" customWidth="1"/>
    <col min="1070" max="1070" width="10.28515625" style="4" customWidth="1"/>
    <col min="1071" max="1071" width="8.7109375" style="4" customWidth="1"/>
    <col min="1072" max="1072" width="9.42578125" style="4" customWidth="1"/>
    <col min="1073" max="1073" width="6.7109375" style="4" customWidth="1"/>
    <col min="1074" max="1074" width="8.28515625" style="4" customWidth="1"/>
    <col min="1075" max="1075" width="10.5703125" style="4" customWidth="1"/>
    <col min="1076" max="1076" width="8.28515625" style="4" customWidth="1"/>
    <col min="1077" max="1077" width="10.5703125" style="4" customWidth="1"/>
    <col min="1078" max="1078" width="8.7109375" style="4" customWidth="1"/>
    <col min="1079" max="1079" width="9.42578125" style="4" customWidth="1"/>
    <col min="1080" max="1080" width="7.85546875" style="4" customWidth="1"/>
    <col min="1081" max="1081" width="8.28515625" style="4" customWidth="1"/>
    <col min="1082" max="1082" width="10" style="4" customWidth="1"/>
    <col min="1083" max="1083" width="8.7109375" style="4" customWidth="1"/>
    <col min="1084" max="1084" width="6.7109375" style="4" customWidth="1"/>
    <col min="1085" max="1289" width="9.140625" style="4"/>
    <col min="1290" max="1290" width="5.140625" style="4" customWidth="1"/>
    <col min="1291" max="1291" width="24" style="4" customWidth="1"/>
    <col min="1292" max="1292" width="7.7109375" style="4" customWidth="1"/>
    <col min="1293" max="1293" width="8.7109375" style="4" customWidth="1"/>
    <col min="1294" max="1294" width="8.42578125" style="4" customWidth="1"/>
    <col min="1295" max="1295" width="9.42578125" style="4" customWidth="1"/>
    <col min="1296" max="1296" width="10.140625" style="4" customWidth="1"/>
    <col min="1297" max="1297" width="7.7109375" style="4" customWidth="1"/>
    <col min="1298" max="1299" width="9.42578125" style="4" customWidth="1"/>
    <col min="1300" max="1301" width="9.7109375" style="4" customWidth="1"/>
    <col min="1302" max="1302" width="8.7109375" style="4" customWidth="1"/>
    <col min="1303" max="1303" width="9.42578125" style="4" customWidth="1"/>
    <col min="1304" max="1304" width="6.7109375" style="4" customWidth="1"/>
    <col min="1305" max="1305" width="8.140625" style="4" customWidth="1"/>
    <col min="1306" max="1306" width="10.42578125" style="4" customWidth="1"/>
    <col min="1307" max="1307" width="8.42578125" style="4" customWidth="1"/>
    <col min="1308" max="1308" width="9.7109375" style="4" customWidth="1"/>
    <col min="1309" max="1309" width="9.42578125" style="4" customWidth="1"/>
    <col min="1310" max="1310" width="7.42578125" style="4" customWidth="1"/>
    <col min="1311" max="1311" width="8.42578125" style="4" customWidth="1"/>
    <col min="1312" max="1313" width="8.28515625" style="4" customWidth="1"/>
    <col min="1314" max="1314" width="11.42578125" style="4" customWidth="1"/>
    <col min="1315" max="1315" width="9.42578125" style="4" customWidth="1"/>
    <col min="1316" max="1316" width="7.42578125" style="4" customWidth="1"/>
    <col min="1317" max="1318" width="8.42578125" style="4" customWidth="1"/>
    <col min="1319" max="1319" width="8.28515625" style="4" customWidth="1"/>
    <col min="1320" max="1320" width="11.42578125" style="4" customWidth="1"/>
    <col min="1321" max="1321" width="9.42578125" style="4" customWidth="1"/>
    <col min="1322" max="1322" width="6.7109375" style="4" customWidth="1"/>
    <col min="1323" max="1323" width="8.28515625" style="4" customWidth="1"/>
    <col min="1324" max="1324" width="10.7109375" style="4" customWidth="1"/>
    <col min="1325" max="1325" width="8.28515625" style="4" customWidth="1"/>
    <col min="1326" max="1326" width="10.28515625" style="4" customWidth="1"/>
    <col min="1327" max="1327" width="8.7109375" style="4" customWidth="1"/>
    <col min="1328" max="1328" width="9.42578125" style="4" customWidth="1"/>
    <col min="1329" max="1329" width="6.7109375" style="4" customWidth="1"/>
    <col min="1330" max="1330" width="8.28515625" style="4" customWidth="1"/>
    <col min="1331" max="1331" width="10.5703125" style="4" customWidth="1"/>
    <col min="1332" max="1332" width="8.28515625" style="4" customWidth="1"/>
    <col min="1333" max="1333" width="10.5703125" style="4" customWidth="1"/>
    <col min="1334" max="1334" width="8.7109375" style="4" customWidth="1"/>
    <col min="1335" max="1335" width="9.42578125" style="4" customWidth="1"/>
    <col min="1336" max="1336" width="7.85546875" style="4" customWidth="1"/>
    <col min="1337" max="1337" width="8.28515625" style="4" customWidth="1"/>
    <col min="1338" max="1338" width="10" style="4" customWidth="1"/>
    <col min="1339" max="1339" width="8.7109375" style="4" customWidth="1"/>
    <col min="1340" max="1340" width="6.7109375" style="4" customWidth="1"/>
    <col min="1341" max="1545" width="9.140625" style="4"/>
    <col min="1546" max="1546" width="5.140625" style="4" customWidth="1"/>
    <col min="1547" max="1547" width="24" style="4" customWidth="1"/>
    <col min="1548" max="1548" width="7.7109375" style="4" customWidth="1"/>
    <col min="1549" max="1549" width="8.7109375" style="4" customWidth="1"/>
    <col min="1550" max="1550" width="8.42578125" style="4" customWidth="1"/>
    <col min="1551" max="1551" width="9.42578125" style="4" customWidth="1"/>
    <col min="1552" max="1552" width="10.140625" style="4" customWidth="1"/>
    <col min="1553" max="1553" width="7.7109375" style="4" customWidth="1"/>
    <col min="1554" max="1555" width="9.42578125" style="4" customWidth="1"/>
    <col min="1556" max="1557" width="9.7109375" style="4" customWidth="1"/>
    <col min="1558" max="1558" width="8.7109375" style="4" customWidth="1"/>
    <col min="1559" max="1559" width="9.42578125" style="4" customWidth="1"/>
    <col min="1560" max="1560" width="6.7109375" style="4" customWidth="1"/>
    <col min="1561" max="1561" width="8.140625" style="4" customWidth="1"/>
    <col min="1562" max="1562" width="10.42578125" style="4" customWidth="1"/>
    <col min="1563" max="1563" width="8.42578125" style="4" customWidth="1"/>
    <col min="1564" max="1564" width="9.7109375" style="4" customWidth="1"/>
    <col min="1565" max="1565" width="9.42578125" style="4" customWidth="1"/>
    <col min="1566" max="1566" width="7.42578125" style="4" customWidth="1"/>
    <col min="1567" max="1567" width="8.42578125" style="4" customWidth="1"/>
    <col min="1568" max="1569" width="8.28515625" style="4" customWidth="1"/>
    <col min="1570" max="1570" width="11.42578125" style="4" customWidth="1"/>
    <col min="1571" max="1571" width="9.42578125" style="4" customWidth="1"/>
    <col min="1572" max="1572" width="7.42578125" style="4" customWidth="1"/>
    <col min="1573" max="1574" width="8.42578125" style="4" customWidth="1"/>
    <col min="1575" max="1575" width="8.28515625" style="4" customWidth="1"/>
    <col min="1576" max="1576" width="11.42578125" style="4" customWidth="1"/>
    <col min="1577" max="1577" width="9.42578125" style="4" customWidth="1"/>
    <col min="1578" max="1578" width="6.7109375" style="4" customWidth="1"/>
    <col min="1579" max="1579" width="8.28515625" style="4" customWidth="1"/>
    <col min="1580" max="1580" width="10.7109375" style="4" customWidth="1"/>
    <col min="1581" max="1581" width="8.28515625" style="4" customWidth="1"/>
    <col min="1582" max="1582" width="10.28515625" style="4" customWidth="1"/>
    <col min="1583" max="1583" width="8.7109375" style="4" customWidth="1"/>
    <col min="1584" max="1584" width="9.42578125" style="4" customWidth="1"/>
    <col min="1585" max="1585" width="6.7109375" style="4" customWidth="1"/>
    <col min="1586" max="1586" width="8.28515625" style="4" customWidth="1"/>
    <col min="1587" max="1587" width="10.5703125" style="4" customWidth="1"/>
    <col min="1588" max="1588" width="8.28515625" style="4" customWidth="1"/>
    <col min="1589" max="1589" width="10.5703125" style="4" customWidth="1"/>
    <col min="1590" max="1590" width="8.7109375" style="4" customWidth="1"/>
    <col min="1591" max="1591" width="9.42578125" style="4" customWidth="1"/>
    <col min="1592" max="1592" width="7.85546875" style="4" customWidth="1"/>
    <col min="1593" max="1593" width="8.28515625" style="4" customWidth="1"/>
    <col min="1594" max="1594" width="10" style="4" customWidth="1"/>
    <col min="1595" max="1595" width="8.7109375" style="4" customWidth="1"/>
    <col min="1596" max="1596" width="6.7109375" style="4" customWidth="1"/>
    <col min="1597" max="1801" width="9.140625" style="4"/>
    <col min="1802" max="1802" width="5.140625" style="4" customWidth="1"/>
    <col min="1803" max="1803" width="24" style="4" customWidth="1"/>
    <col min="1804" max="1804" width="7.7109375" style="4" customWidth="1"/>
    <col min="1805" max="1805" width="8.7109375" style="4" customWidth="1"/>
    <col min="1806" max="1806" width="8.42578125" style="4" customWidth="1"/>
    <col min="1807" max="1807" width="9.42578125" style="4" customWidth="1"/>
    <col min="1808" max="1808" width="10.140625" style="4" customWidth="1"/>
    <col min="1809" max="1809" width="7.7109375" style="4" customWidth="1"/>
    <col min="1810" max="1811" width="9.42578125" style="4" customWidth="1"/>
    <col min="1812" max="1813" width="9.7109375" style="4" customWidth="1"/>
    <col min="1814" max="1814" width="8.7109375" style="4" customWidth="1"/>
    <col min="1815" max="1815" width="9.42578125" style="4" customWidth="1"/>
    <col min="1816" max="1816" width="6.7109375" style="4" customWidth="1"/>
    <col min="1817" max="1817" width="8.140625" style="4" customWidth="1"/>
    <col min="1818" max="1818" width="10.42578125" style="4" customWidth="1"/>
    <col min="1819" max="1819" width="8.42578125" style="4" customWidth="1"/>
    <col min="1820" max="1820" width="9.7109375" style="4" customWidth="1"/>
    <col min="1821" max="1821" width="9.42578125" style="4" customWidth="1"/>
    <col min="1822" max="1822" width="7.42578125" style="4" customWidth="1"/>
    <col min="1823" max="1823" width="8.42578125" style="4" customWidth="1"/>
    <col min="1824" max="1825" width="8.28515625" style="4" customWidth="1"/>
    <col min="1826" max="1826" width="11.42578125" style="4" customWidth="1"/>
    <col min="1827" max="1827" width="9.42578125" style="4" customWidth="1"/>
    <col min="1828" max="1828" width="7.42578125" style="4" customWidth="1"/>
    <col min="1829" max="1830" width="8.42578125" style="4" customWidth="1"/>
    <col min="1831" max="1831" width="8.28515625" style="4" customWidth="1"/>
    <col min="1832" max="1832" width="11.42578125" style="4" customWidth="1"/>
    <col min="1833" max="1833" width="9.42578125" style="4" customWidth="1"/>
    <col min="1834" max="1834" width="6.7109375" style="4" customWidth="1"/>
    <col min="1835" max="1835" width="8.28515625" style="4" customWidth="1"/>
    <col min="1836" max="1836" width="10.7109375" style="4" customWidth="1"/>
    <col min="1837" max="1837" width="8.28515625" style="4" customWidth="1"/>
    <col min="1838" max="1838" width="10.28515625" style="4" customWidth="1"/>
    <col min="1839" max="1839" width="8.7109375" style="4" customWidth="1"/>
    <col min="1840" max="1840" width="9.42578125" style="4" customWidth="1"/>
    <col min="1841" max="1841" width="6.7109375" style="4" customWidth="1"/>
    <col min="1842" max="1842" width="8.28515625" style="4" customWidth="1"/>
    <col min="1843" max="1843" width="10.5703125" style="4" customWidth="1"/>
    <col min="1844" max="1844" width="8.28515625" style="4" customWidth="1"/>
    <col min="1845" max="1845" width="10.5703125" style="4" customWidth="1"/>
    <col min="1846" max="1846" width="8.7109375" style="4" customWidth="1"/>
    <col min="1847" max="1847" width="9.42578125" style="4" customWidth="1"/>
    <col min="1848" max="1848" width="7.85546875" style="4" customWidth="1"/>
    <col min="1849" max="1849" width="8.28515625" style="4" customWidth="1"/>
    <col min="1850" max="1850" width="10" style="4" customWidth="1"/>
    <col min="1851" max="1851" width="8.7109375" style="4" customWidth="1"/>
    <col min="1852" max="1852" width="6.7109375" style="4" customWidth="1"/>
    <col min="1853" max="2057" width="9.140625" style="4"/>
    <col min="2058" max="2058" width="5.140625" style="4" customWidth="1"/>
    <col min="2059" max="2059" width="24" style="4" customWidth="1"/>
    <col min="2060" max="2060" width="7.7109375" style="4" customWidth="1"/>
    <col min="2061" max="2061" width="8.7109375" style="4" customWidth="1"/>
    <col min="2062" max="2062" width="8.42578125" style="4" customWidth="1"/>
    <col min="2063" max="2063" width="9.42578125" style="4" customWidth="1"/>
    <col min="2064" max="2064" width="10.140625" style="4" customWidth="1"/>
    <col min="2065" max="2065" width="7.7109375" style="4" customWidth="1"/>
    <col min="2066" max="2067" width="9.42578125" style="4" customWidth="1"/>
    <col min="2068" max="2069" width="9.7109375" style="4" customWidth="1"/>
    <col min="2070" max="2070" width="8.7109375" style="4" customWidth="1"/>
    <col min="2071" max="2071" width="9.42578125" style="4" customWidth="1"/>
    <col min="2072" max="2072" width="6.7109375" style="4" customWidth="1"/>
    <col min="2073" max="2073" width="8.140625" style="4" customWidth="1"/>
    <col min="2074" max="2074" width="10.42578125" style="4" customWidth="1"/>
    <col min="2075" max="2075" width="8.42578125" style="4" customWidth="1"/>
    <col min="2076" max="2076" width="9.7109375" style="4" customWidth="1"/>
    <col min="2077" max="2077" width="9.42578125" style="4" customWidth="1"/>
    <col min="2078" max="2078" width="7.42578125" style="4" customWidth="1"/>
    <col min="2079" max="2079" width="8.42578125" style="4" customWidth="1"/>
    <col min="2080" max="2081" width="8.28515625" style="4" customWidth="1"/>
    <col min="2082" max="2082" width="11.42578125" style="4" customWidth="1"/>
    <col min="2083" max="2083" width="9.42578125" style="4" customWidth="1"/>
    <col min="2084" max="2084" width="7.42578125" style="4" customWidth="1"/>
    <col min="2085" max="2086" width="8.42578125" style="4" customWidth="1"/>
    <col min="2087" max="2087" width="8.28515625" style="4" customWidth="1"/>
    <col min="2088" max="2088" width="11.42578125" style="4" customWidth="1"/>
    <col min="2089" max="2089" width="9.42578125" style="4" customWidth="1"/>
    <col min="2090" max="2090" width="6.7109375" style="4" customWidth="1"/>
    <col min="2091" max="2091" width="8.28515625" style="4" customWidth="1"/>
    <col min="2092" max="2092" width="10.7109375" style="4" customWidth="1"/>
    <col min="2093" max="2093" width="8.28515625" style="4" customWidth="1"/>
    <col min="2094" max="2094" width="10.28515625" style="4" customWidth="1"/>
    <col min="2095" max="2095" width="8.7109375" style="4" customWidth="1"/>
    <col min="2096" max="2096" width="9.42578125" style="4" customWidth="1"/>
    <col min="2097" max="2097" width="6.7109375" style="4" customWidth="1"/>
    <col min="2098" max="2098" width="8.28515625" style="4" customWidth="1"/>
    <col min="2099" max="2099" width="10.5703125" style="4" customWidth="1"/>
    <col min="2100" max="2100" width="8.28515625" style="4" customWidth="1"/>
    <col min="2101" max="2101" width="10.5703125" style="4" customWidth="1"/>
    <col min="2102" max="2102" width="8.7109375" style="4" customWidth="1"/>
    <col min="2103" max="2103" width="9.42578125" style="4" customWidth="1"/>
    <col min="2104" max="2104" width="7.85546875" style="4" customWidth="1"/>
    <col min="2105" max="2105" width="8.28515625" style="4" customWidth="1"/>
    <col min="2106" max="2106" width="10" style="4" customWidth="1"/>
    <col min="2107" max="2107" width="8.7109375" style="4" customWidth="1"/>
    <col min="2108" max="2108" width="6.7109375" style="4" customWidth="1"/>
    <col min="2109" max="2313" width="9.140625" style="4"/>
    <col min="2314" max="2314" width="5.140625" style="4" customWidth="1"/>
    <col min="2315" max="2315" width="24" style="4" customWidth="1"/>
    <col min="2316" max="2316" width="7.7109375" style="4" customWidth="1"/>
    <col min="2317" max="2317" width="8.7109375" style="4" customWidth="1"/>
    <col min="2318" max="2318" width="8.42578125" style="4" customWidth="1"/>
    <col min="2319" max="2319" width="9.42578125" style="4" customWidth="1"/>
    <col min="2320" max="2320" width="10.140625" style="4" customWidth="1"/>
    <col min="2321" max="2321" width="7.7109375" style="4" customWidth="1"/>
    <col min="2322" max="2323" width="9.42578125" style="4" customWidth="1"/>
    <col min="2324" max="2325" width="9.7109375" style="4" customWidth="1"/>
    <col min="2326" max="2326" width="8.7109375" style="4" customWidth="1"/>
    <col min="2327" max="2327" width="9.42578125" style="4" customWidth="1"/>
    <col min="2328" max="2328" width="6.7109375" style="4" customWidth="1"/>
    <col min="2329" max="2329" width="8.140625" style="4" customWidth="1"/>
    <col min="2330" max="2330" width="10.42578125" style="4" customWidth="1"/>
    <col min="2331" max="2331" width="8.42578125" style="4" customWidth="1"/>
    <col min="2332" max="2332" width="9.7109375" style="4" customWidth="1"/>
    <col min="2333" max="2333" width="9.42578125" style="4" customWidth="1"/>
    <col min="2334" max="2334" width="7.42578125" style="4" customWidth="1"/>
    <col min="2335" max="2335" width="8.42578125" style="4" customWidth="1"/>
    <col min="2336" max="2337" width="8.28515625" style="4" customWidth="1"/>
    <col min="2338" max="2338" width="11.42578125" style="4" customWidth="1"/>
    <col min="2339" max="2339" width="9.42578125" style="4" customWidth="1"/>
    <col min="2340" max="2340" width="7.42578125" style="4" customWidth="1"/>
    <col min="2341" max="2342" width="8.42578125" style="4" customWidth="1"/>
    <col min="2343" max="2343" width="8.28515625" style="4" customWidth="1"/>
    <col min="2344" max="2344" width="11.42578125" style="4" customWidth="1"/>
    <col min="2345" max="2345" width="9.42578125" style="4" customWidth="1"/>
    <col min="2346" max="2346" width="6.7109375" style="4" customWidth="1"/>
    <col min="2347" max="2347" width="8.28515625" style="4" customWidth="1"/>
    <col min="2348" max="2348" width="10.7109375" style="4" customWidth="1"/>
    <col min="2349" max="2349" width="8.28515625" style="4" customWidth="1"/>
    <col min="2350" max="2350" width="10.28515625" style="4" customWidth="1"/>
    <col min="2351" max="2351" width="8.7109375" style="4" customWidth="1"/>
    <col min="2352" max="2352" width="9.42578125" style="4" customWidth="1"/>
    <col min="2353" max="2353" width="6.7109375" style="4" customWidth="1"/>
    <col min="2354" max="2354" width="8.28515625" style="4" customWidth="1"/>
    <col min="2355" max="2355" width="10.5703125" style="4" customWidth="1"/>
    <col min="2356" max="2356" width="8.28515625" style="4" customWidth="1"/>
    <col min="2357" max="2357" width="10.5703125" style="4" customWidth="1"/>
    <col min="2358" max="2358" width="8.7109375" style="4" customWidth="1"/>
    <col min="2359" max="2359" width="9.42578125" style="4" customWidth="1"/>
    <col min="2360" max="2360" width="7.85546875" style="4" customWidth="1"/>
    <col min="2361" max="2361" width="8.28515625" style="4" customWidth="1"/>
    <col min="2362" max="2362" width="10" style="4" customWidth="1"/>
    <col min="2363" max="2363" width="8.7109375" style="4" customWidth="1"/>
    <col min="2364" max="2364" width="6.7109375" style="4" customWidth="1"/>
    <col min="2365" max="2569" width="9.140625" style="4"/>
    <col min="2570" max="2570" width="5.140625" style="4" customWidth="1"/>
    <col min="2571" max="2571" width="24" style="4" customWidth="1"/>
    <col min="2572" max="2572" width="7.7109375" style="4" customWidth="1"/>
    <col min="2573" max="2573" width="8.7109375" style="4" customWidth="1"/>
    <col min="2574" max="2574" width="8.42578125" style="4" customWidth="1"/>
    <col min="2575" max="2575" width="9.42578125" style="4" customWidth="1"/>
    <col min="2576" max="2576" width="10.140625" style="4" customWidth="1"/>
    <col min="2577" max="2577" width="7.7109375" style="4" customWidth="1"/>
    <col min="2578" max="2579" width="9.42578125" style="4" customWidth="1"/>
    <col min="2580" max="2581" width="9.7109375" style="4" customWidth="1"/>
    <col min="2582" max="2582" width="8.7109375" style="4" customWidth="1"/>
    <col min="2583" max="2583" width="9.42578125" style="4" customWidth="1"/>
    <col min="2584" max="2584" width="6.7109375" style="4" customWidth="1"/>
    <col min="2585" max="2585" width="8.140625" style="4" customWidth="1"/>
    <col min="2586" max="2586" width="10.42578125" style="4" customWidth="1"/>
    <col min="2587" max="2587" width="8.42578125" style="4" customWidth="1"/>
    <col min="2588" max="2588" width="9.7109375" style="4" customWidth="1"/>
    <col min="2589" max="2589" width="9.42578125" style="4" customWidth="1"/>
    <col min="2590" max="2590" width="7.42578125" style="4" customWidth="1"/>
    <col min="2591" max="2591" width="8.42578125" style="4" customWidth="1"/>
    <col min="2592" max="2593" width="8.28515625" style="4" customWidth="1"/>
    <col min="2594" max="2594" width="11.42578125" style="4" customWidth="1"/>
    <col min="2595" max="2595" width="9.42578125" style="4" customWidth="1"/>
    <col min="2596" max="2596" width="7.42578125" style="4" customWidth="1"/>
    <col min="2597" max="2598" width="8.42578125" style="4" customWidth="1"/>
    <col min="2599" max="2599" width="8.28515625" style="4" customWidth="1"/>
    <col min="2600" max="2600" width="11.42578125" style="4" customWidth="1"/>
    <col min="2601" max="2601" width="9.42578125" style="4" customWidth="1"/>
    <col min="2602" max="2602" width="6.7109375" style="4" customWidth="1"/>
    <col min="2603" max="2603" width="8.28515625" style="4" customWidth="1"/>
    <col min="2604" max="2604" width="10.7109375" style="4" customWidth="1"/>
    <col min="2605" max="2605" width="8.28515625" style="4" customWidth="1"/>
    <col min="2606" max="2606" width="10.28515625" style="4" customWidth="1"/>
    <col min="2607" max="2607" width="8.7109375" style="4" customWidth="1"/>
    <col min="2608" max="2608" width="9.42578125" style="4" customWidth="1"/>
    <col min="2609" max="2609" width="6.7109375" style="4" customWidth="1"/>
    <col min="2610" max="2610" width="8.28515625" style="4" customWidth="1"/>
    <col min="2611" max="2611" width="10.5703125" style="4" customWidth="1"/>
    <col min="2612" max="2612" width="8.28515625" style="4" customWidth="1"/>
    <col min="2613" max="2613" width="10.5703125" style="4" customWidth="1"/>
    <col min="2614" max="2614" width="8.7109375" style="4" customWidth="1"/>
    <col min="2615" max="2615" width="9.42578125" style="4" customWidth="1"/>
    <col min="2616" max="2616" width="7.85546875" style="4" customWidth="1"/>
    <col min="2617" max="2617" width="8.28515625" style="4" customWidth="1"/>
    <col min="2618" max="2618" width="10" style="4" customWidth="1"/>
    <col min="2619" max="2619" width="8.7109375" style="4" customWidth="1"/>
    <col min="2620" max="2620" width="6.7109375" style="4" customWidth="1"/>
    <col min="2621" max="2825" width="9.140625" style="4"/>
    <col min="2826" max="2826" width="5.140625" style="4" customWidth="1"/>
    <col min="2827" max="2827" width="24" style="4" customWidth="1"/>
    <col min="2828" max="2828" width="7.7109375" style="4" customWidth="1"/>
    <col min="2829" max="2829" width="8.7109375" style="4" customWidth="1"/>
    <col min="2830" max="2830" width="8.42578125" style="4" customWidth="1"/>
    <col min="2831" max="2831" width="9.42578125" style="4" customWidth="1"/>
    <col min="2832" max="2832" width="10.140625" style="4" customWidth="1"/>
    <col min="2833" max="2833" width="7.7109375" style="4" customWidth="1"/>
    <col min="2834" max="2835" width="9.42578125" style="4" customWidth="1"/>
    <col min="2836" max="2837" width="9.7109375" style="4" customWidth="1"/>
    <col min="2838" max="2838" width="8.7109375" style="4" customWidth="1"/>
    <col min="2839" max="2839" width="9.42578125" style="4" customWidth="1"/>
    <col min="2840" max="2840" width="6.7109375" style="4" customWidth="1"/>
    <col min="2841" max="2841" width="8.140625" style="4" customWidth="1"/>
    <col min="2842" max="2842" width="10.42578125" style="4" customWidth="1"/>
    <col min="2843" max="2843" width="8.42578125" style="4" customWidth="1"/>
    <col min="2844" max="2844" width="9.7109375" style="4" customWidth="1"/>
    <col min="2845" max="2845" width="9.42578125" style="4" customWidth="1"/>
    <col min="2846" max="2846" width="7.42578125" style="4" customWidth="1"/>
    <col min="2847" max="2847" width="8.42578125" style="4" customWidth="1"/>
    <col min="2848" max="2849" width="8.28515625" style="4" customWidth="1"/>
    <col min="2850" max="2850" width="11.42578125" style="4" customWidth="1"/>
    <col min="2851" max="2851" width="9.42578125" style="4" customWidth="1"/>
    <col min="2852" max="2852" width="7.42578125" style="4" customWidth="1"/>
    <col min="2853" max="2854" width="8.42578125" style="4" customWidth="1"/>
    <col min="2855" max="2855" width="8.28515625" style="4" customWidth="1"/>
    <col min="2856" max="2856" width="11.42578125" style="4" customWidth="1"/>
    <col min="2857" max="2857" width="9.42578125" style="4" customWidth="1"/>
    <col min="2858" max="2858" width="6.7109375" style="4" customWidth="1"/>
    <col min="2859" max="2859" width="8.28515625" style="4" customWidth="1"/>
    <col min="2860" max="2860" width="10.7109375" style="4" customWidth="1"/>
    <col min="2861" max="2861" width="8.28515625" style="4" customWidth="1"/>
    <col min="2862" max="2862" width="10.28515625" style="4" customWidth="1"/>
    <col min="2863" max="2863" width="8.7109375" style="4" customWidth="1"/>
    <col min="2864" max="2864" width="9.42578125" style="4" customWidth="1"/>
    <col min="2865" max="2865" width="6.7109375" style="4" customWidth="1"/>
    <col min="2866" max="2866" width="8.28515625" style="4" customWidth="1"/>
    <col min="2867" max="2867" width="10.5703125" style="4" customWidth="1"/>
    <col min="2868" max="2868" width="8.28515625" style="4" customWidth="1"/>
    <col min="2869" max="2869" width="10.5703125" style="4" customWidth="1"/>
    <col min="2870" max="2870" width="8.7109375" style="4" customWidth="1"/>
    <col min="2871" max="2871" width="9.42578125" style="4" customWidth="1"/>
    <col min="2872" max="2872" width="7.85546875" style="4" customWidth="1"/>
    <col min="2873" max="2873" width="8.28515625" style="4" customWidth="1"/>
    <col min="2874" max="2874" width="10" style="4" customWidth="1"/>
    <col min="2875" max="2875" width="8.7109375" style="4" customWidth="1"/>
    <col min="2876" max="2876" width="6.7109375" style="4" customWidth="1"/>
    <col min="2877" max="3081" width="9.140625" style="4"/>
    <col min="3082" max="3082" width="5.140625" style="4" customWidth="1"/>
    <col min="3083" max="3083" width="24" style="4" customWidth="1"/>
    <col min="3084" max="3084" width="7.7109375" style="4" customWidth="1"/>
    <col min="3085" max="3085" width="8.7109375" style="4" customWidth="1"/>
    <col min="3086" max="3086" width="8.42578125" style="4" customWidth="1"/>
    <col min="3087" max="3087" width="9.42578125" style="4" customWidth="1"/>
    <col min="3088" max="3088" width="10.140625" style="4" customWidth="1"/>
    <col min="3089" max="3089" width="7.7109375" style="4" customWidth="1"/>
    <col min="3090" max="3091" width="9.42578125" style="4" customWidth="1"/>
    <col min="3092" max="3093" width="9.7109375" style="4" customWidth="1"/>
    <col min="3094" max="3094" width="8.7109375" style="4" customWidth="1"/>
    <col min="3095" max="3095" width="9.42578125" style="4" customWidth="1"/>
    <col min="3096" max="3096" width="6.7109375" style="4" customWidth="1"/>
    <col min="3097" max="3097" width="8.140625" style="4" customWidth="1"/>
    <col min="3098" max="3098" width="10.42578125" style="4" customWidth="1"/>
    <col min="3099" max="3099" width="8.42578125" style="4" customWidth="1"/>
    <col min="3100" max="3100" width="9.7109375" style="4" customWidth="1"/>
    <col min="3101" max="3101" width="9.42578125" style="4" customWidth="1"/>
    <col min="3102" max="3102" width="7.42578125" style="4" customWidth="1"/>
    <col min="3103" max="3103" width="8.42578125" style="4" customWidth="1"/>
    <col min="3104" max="3105" width="8.28515625" style="4" customWidth="1"/>
    <col min="3106" max="3106" width="11.42578125" style="4" customWidth="1"/>
    <col min="3107" max="3107" width="9.42578125" style="4" customWidth="1"/>
    <col min="3108" max="3108" width="7.42578125" style="4" customWidth="1"/>
    <col min="3109" max="3110" width="8.42578125" style="4" customWidth="1"/>
    <col min="3111" max="3111" width="8.28515625" style="4" customWidth="1"/>
    <col min="3112" max="3112" width="11.42578125" style="4" customWidth="1"/>
    <col min="3113" max="3113" width="9.42578125" style="4" customWidth="1"/>
    <col min="3114" max="3114" width="6.7109375" style="4" customWidth="1"/>
    <col min="3115" max="3115" width="8.28515625" style="4" customWidth="1"/>
    <col min="3116" max="3116" width="10.7109375" style="4" customWidth="1"/>
    <col min="3117" max="3117" width="8.28515625" style="4" customWidth="1"/>
    <col min="3118" max="3118" width="10.28515625" style="4" customWidth="1"/>
    <col min="3119" max="3119" width="8.7109375" style="4" customWidth="1"/>
    <col min="3120" max="3120" width="9.42578125" style="4" customWidth="1"/>
    <col min="3121" max="3121" width="6.7109375" style="4" customWidth="1"/>
    <col min="3122" max="3122" width="8.28515625" style="4" customWidth="1"/>
    <col min="3123" max="3123" width="10.5703125" style="4" customWidth="1"/>
    <col min="3124" max="3124" width="8.28515625" style="4" customWidth="1"/>
    <col min="3125" max="3125" width="10.5703125" style="4" customWidth="1"/>
    <col min="3126" max="3126" width="8.7109375" style="4" customWidth="1"/>
    <col min="3127" max="3127" width="9.42578125" style="4" customWidth="1"/>
    <col min="3128" max="3128" width="7.85546875" style="4" customWidth="1"/>
    <col min="3129" max="3129" width="8.28515625" style="4" customWidth="1"/>
    <col min="3130" max="3130" width="10" style="4" customWidth="1"/>
    <col min="3131" max="3131" width="8.7109375" style="4" customWidth="1"/>
    <col min="3132" max="3132" width="6.7109375" style="4" customWidth="1"/>
    <col min="3133" max="3337" width="9.140625" style="4"/>
    <col min="3338" max="3338" width="5.140625" style="4" customWidth="1"/>
    <col min="3339" max="3339" width="24" style="4" customWidth="1"/>
    <col min="3340" max="3340" width="7.7109375" style="4" customWidth="1"/>
    <col min="3341" max="3341" width="8.7109375" style="4" customWidth="1"/>
    <col min="3342" max="3342" width="8.42578125" style="4" customWidth="1"/>
    <col min="3343" max="3343" width="9.42578125" style="4" customWidth="1"/>
    <col min="3344" max="3344" width="10.140625" style="4" customWidth="1"/>
    <col min="3345" max="3345" width="7.7109375" style="4" customWidth="1"/>
    <col min="3346" max="3347" width="9.42578125" style="4" customWidth="1"/>
    <col min="3348" max="3349" width="9.7109375" style="4" customWidth="1"/>
    <col min="3350" max="3350" width="8.7109375" style="4" customWidth="1"/>
    <col min="3351" max="3351" width="9.42578125" style="4" customWidth="1"/>
    <col min="3352" max="3352" width="6.7109375" style="4" customWidth="1"/>
    <col min="3353" max="3353" width="8.140625" style="4" customWidth="1"/>
    <col min="3354" max="3354" width="10.42578125" style="4" customWidth="1"/>
    <col min="3355" max="3355" width="8.42578125" style="4" customWidth="1"/>
    <col min="3356" max="3356" width="9.7109375" style="4" customWidth="1"/>
    <col min="3357" max="3357" width="9.42578125" style="4" customWidth="1"/>
    <col min="3358" max="3358" width="7.42578125" style="4" customWidth="1"/>
    <col min="3359" max="3359" width="8.42578125" style="4" customWidth="1"/>
    <col min="3360" max="3361" width="8.28515625" style="4" customWidth="1"/>
    <col min="3362" max="3362" width="11.42578125" style="4" customWidth="1"/>
    <col min="3363" max="3363" width="9.42578125" style="4" customWidth="1"/>
    <col min="3364" max="3364" width="7.42578125" style="4" customWidth="1"/>
    <col min="3365" max="3366" width="8.42578125" style="4" customWidth="1"/>
    <col min="3367" max="3367" width="8.28515625" style="4" customWidth="1"/>
    <col min="3368" max="3368" width="11.42578125" style="4" customWidth="1"/>
    <col min="3369" max="3369" width="9.42578125" style="4" customWidth="1"/>
    <col min="3370" max="3370" width="6.7109375" style="4" customWidth="1"/>
    <col min="3371" max="3371" width="8.28515625" style="4" customWidth="1"/>
    <col min="3372" max="3372" width="10.7109375" style="4" customWidth="1"/>
    <col min="3373" max="3373" width="8.28515625" style="4" customWidth="1"/>
    <col min="3374" max="3374" width="10.28515625" style="4" customWidth="1"/>
    <col min="3375" max="3375" width="8.7109375" style="4" customWidth="1"/>
    <col min="3376" max="3376" width="9.42578125" style="4" customWidth="1"/>
    <col min="3377" max="3377" width="6.7109375" style="4" customWidth="1"/>
    <col min="3378" max="3378" width="8.28515625" style="4" customWidth="1"/>
    <col min="3379" max="3379" width="10.5703125" style="4" customWidth="1"/>
    <col min="3380" max="3380" width="8.28515625" style="4" customWidth="1"/>
    <col min="3381" max="3381" width="10.5703125" style="4" customWidth="1"/>
    <col min="3382" max="3382" width="8.7109375" style="4" customWidth="1"/>
    <col min="3383" max="3383" width="9.42578125" style="4" customWidth="1"/>
    <col min="3384" max="3384" width="7.85546875" style="4" customWidth="1"/>
    <col min="3385" max="3385" width="8.28515625" style="4" customWidth="1"/>
    <col min="3386" max="3386" width="10" style="4" customWidth="1"/>
    <col min="3387" max="3387" width="8.7109375" style="4" customWidth="1"/>
    <col min="3388" max="3388" width="6.7109375" style="4" customWidth="1"/>
    <col min="3389" max="3593" width="9.140625" style="4"/>
    <col min="3594" max="3594" width="5.140625" style="4" customWidth="1"/>
    <col min="3595" max="3595" width="24" style="4" customWidth="1"/>
    <col min="3596" max="3596" width="7.7109375" style="4" customWidth="1"/>
    <col min="3597" max="3597" width="8.7109375" style="4" customWidth="1"/>
    <col min="3598" max="3598" width="8.42578125" style="4" customWidth="1"/>
    <col min="3599" max="3599" width="9.42578125" style="4" customWidth="1"/>
    <col min="3600" max="3600" width="10.140625" style="4" customWidth="1"/>
    <col min="3601" max="3601" width="7.7109375" style="4" customWidth="1"/>
    <col min="3602" max="3603" width="9.42578125" style="4" customWidth="1"/>
    <col min="3604" max="3605" width="9.7109375" style="4" customWidth="1"/>
    <col min="3606" max="3606" width="8.7109375" style="4" customWidth="1"/>
    <col min="3607" max="3607" width="9.42578125" style="4" customWidth="1"/>
    <col min="3608" max="3608" width="6.7109375" style="4" customWidth="1"/>
    <col min="3609" max="3609" width="8.140625" style="4" customWidth="1"/>
    <col min="3610" max="3610" width="10.42578125" style="4" customWidth="1"/>
    <col min="3611" max="3611" width="8.42578125" style="4" customWidth="1"/>
    <col min="3612" max="3612" width="9.7109375" style="4" customWidth="1"/>
    <col min="3613" max="3613" width="9.42578125" style="4" customWidth="1"/>
    <col min="3614" max="3614" width="7.42578125" style="4" customWidth="1"/>
    <col min="3615" max="3615" width="8.42578125" style="4" customWidth="1"/>
    <col min="3616" max="3617" width="8.28515625" style="4" customWidth="1"/>
    <col min="3618" max="3618" width="11.42578125" style="4" customWidth="1"/>
    <col min="3619" max="3619" width="9.42578125" style="4" customWidth="1"/>
    <col min="3620" max="3620" width="7.42578125" style="4" customWidth="1"/>
    <col min="3621" max="3622" width="8.42578125" style="4" customWidth="1"/>
    <col min="3623" max="3623" width="8.28515625" style="4" customWidth="1"/>
    <col min="3624" max="3624" width="11.42578125" style="4" customWidth="1"/>
    <col min="3625" max="3625" width="9.42578125" style="4" customWidth="1"/>
    <col min="3626" max="3626" width="6.7109375" style="4" customWidth="1"/>
    <col min="3627" max="3627" width="8.28515625" style="4" customWidth="1"/>
    <col min="3628" max="3628" width="10.7109375" style="4" customWidth="1"/>
    <col min="3629" max="3629" width="8.28515625" style="4" customWidth="1"/>
    <col min="3630" max="3630" width="10.28515625" style="4" customWidth="1"/>
    <col min="3631" max="3631" width="8.7109375" style="4" customWidth="1"/>
    <col min="3632" max="3632" width="9.42578125" style="4" customWidth="1"/>
    <col min="3633" max="3633" width="6.7109375" style="4" customWidth="1"/>
    <col min="3634" max="3634" width="8.28515625" style="4" customWidth="1"/>
    <col min="3635" max="3635" width="10.5703125" style="4" customWidth="1"/>
    <col min="3636" max="3636" width="8.28515625" style="4" customWidth="1"/>
    <col min="3637" max="3637" width="10.5703125" style="4" customWidth="1"/>
    <col min="3638" max="3638" width="8.7109375" style="4" customWidth="1"/>
    <col min="3639" max="3639" width="9.42578125" style="4" customWidth="1"/>
    <col min="3640" max="3640" width="7.85546875" style="4" customWidth="1"/>
    <col min="3641" max="3641" width="8.28515625" style="4" customWidth="1"/>
    <col min="3642" max="3642" width="10" style="4" customWidth="1"/>
    <col min="3643" max="3643" width="8.7109375" style="4" customWidth="1"/>
    <col min="3644" max="3644" width="6.7109375" style="4" customWidth="1"/>
    <col min="3645" max="3849" width="9.140625" style="4"/>
    <col min="3850" max="3850" width="5.140625" style="4" customWidth="1"/>
    <col min="3851" max="3851" width="24" style="4" customWidth="1"/>
    <col min="3852" max="3852" width="7.7109375" style="4" customWidth="1"/>
    <col min="3853" max="3853" width="8.7109375" style="4" customWidth="1"/>
    <col min="3854" max="3854" width="8.42578125" style="4" customWidth="1"/>
    <col min="3855" max="3855" width="9.42578125" style="4" customWidth="1"/>
    <col min="3856" max="3856" width="10.140625" style="4" customWidth="1"/>
    <col min="3857" max="3857" width="7.7109375" style="4" customWidth="1"/>
    <col min="3858" max="3859" width="9.42578125" style="4" customWidth="1"/>
    <col min="3860" max="3861" width="9.7109375" style="4" customWidth="1"/>
    <col min="3862" max="3862" width="8.7109375" style="4" customWidth="1"/>
    <col min="3863" max="3863" width="9.42578125" style="4" customWidth="1"/>
    <col min="3864" max="3864" width="6.7109375" style="4" customWidth="1"/>
    <col min="3865" max="3865" width="8.140625" style="4" customWidth="1"/>
    <col min="3866" max="3866" width="10.42578125" style="4" customWidth="1"/>
    <col min="3867" max="3867" width="8.42578125" style="4" customWidth="1"/>
    <col min="3868" max="3868" width="9.7109375" style="4" customWidth="1"/>
    <col min="3869" max="3869" width="9.42578125" style="4" customWidth="1"/>
    <col min="3870" max="3870" width="7.42578125" style="4" customWidth="1"/>
    <col min="3871" max="3871" width="8.42578125" style="4" customWidth="1"/>
    <col min="3872" max="3873" width="8.28515625" style="4" customWidth="1"/>
    <col min="3874" max="3874" width="11.42578125" style="4" customWidth="1"/>
    <col min="3875" max="3875" width="9.42578125" style="4" customWidth="1"/>
    <col min="3876" max="3876" width="7.42578125" style="4" customWidth="1"/>
    <col min="3877" max="3878" width="8.42578125" style="4" customWidth="1"/>
    <col min="3879" max="3879" width="8.28515625" style="4" customWidth="1"/>
    <col min="3880" max="3880" width="11.42578125" style="4" customWidth="1"/>
    <col min="3881" max="3881" width="9.42578125" style="4" customWidth="1"/>
    <col min="3882" max="3882" width="6.7109375" style="4" customWidth="1"/>
    <col min="3883" max="3883" width="8.28515625" style="4" customWidth="1"/>
    <col min="3884" max="3884" width="10.7109375" style="4" customWidth="1"/>
    <col min="3885" max="3885" width="8.28515625" style="4" customWidth="1"/>
    <col min="3886" max="3886" width="10.28515625" style="4" customWidth="1"/>
    <col min="3887" max="3887" width="8.7109375" style="4" customWidth="1"/>
    <col min="3888" max="3888" width="9.42578125" style="4" customWidth="1"/>
    <col min="3889" max="3889" width="6.7109375" style="4" customWidth="1"/>
    <col min="3890" max="3890" width="8.28515625" style="4" customWidth="1"/>
    <col min="3891" max="3891" width="10.5703125" style="4" customWidth="1"/>
    <col min="3892" max="3892" width="8.28515625" style="4" customWidth="1"/>
    <col min="3893" max="3893" width="10.5703125" style="4" customWidth="1"/>
    <col min="3894" max="3894" width="8.7109375" style="4" customWidth="1"/>
    <col min="3895" max="3895" width="9.42578125" style="4" customWidth="1"/>
    <col min="3896" max="3896" width="7.85546875" style="4" customWidth="1"/>
    <col min="3897" max="3897" width="8.28515625" style="4" customWidth="1"/>
    <col min="3898" max="3898" width="10" style="4" customWidth="1"/>
    <col min="3899" max="3899" width="8.7109375" style="4" customWidth="1"/>
    <col min="3900" max="3900" width="6.7109375" style="4" customWidth="1"/>
    <col min="3901" max="4105" width="9.140625" style="4"/>
    <col min="4106" max="4106" width="5.140625" style="4" customWidth="1"/>
    <col min="4107" max="4107" width="24" style="4" customWidth="1"/>
    <col min="4108" max="4108" width="7.7109375" style="4" customWidth="1"/>
    <col min="4109" max="4109" width="8.7109375" style="4" customWidth="1"/>
    <col min="4110" max="4110" width="8.42578125" style="4" customWidth="1"/>
    <col min="4111" max="4111" width="9.42578125" style="4" customWidth="1"/>
    <col min="4112" max="4112" width="10.140625" style="4" customWidth="1"/>
    <col min="4113" max="4113" width="7.7109375" style="4" customWidth="1"/>
    <col min="4114" max="4115" width="9.42578125" style="4" customWidth="1"/>
    <col min="4116" max="4117" width="9.7109375" style="4" customWidth="1"/>
    <col min="4118" max="4118" width="8.7109375" style="4" customWidth="1"/>
    <col min="4119" max="4119" width="9.42578125" style="4" customWidth="1"/>
    <col min="4120" max="4120" width="6.7109375" style="4" customWidth="1"/>
    <col min="4121" max="4121" width="8.140625" style="4" customWidth="1"/>
    <col min="4122" max="4122" width="10.42578125" style="4" customWidth="1"/>
    <col min="4123" max="4123" width="8.42578125" style="4" customWidth="1"/>
    <col min="4124" max="4124" width="9.7109375" style="4" customWidth="1"/>
    <col min="4125" max="4125" width="9.42578125" style="4" customWidth="1"/>
    <col min="4126" max="4126" width="7.42578125" style="4" customWidth="1"/>
    <col min="4127" max="4127" width="8.42578125" style="4" customWidth="1"/>
    <col min="4128" max="4129" width="8.28515625" style="4" customWidth="1"/>
    <col min="4130" max="4130" width="11.42578125" style="4" customWidth="1"/>
    <col min="4131" max="4131" width="9.42578125" style="4" customWidth="1"/>
    <col min="4132" max="4132" width="7.42578125" style="4" customWidth="1"/>
    <col min="4133" max="4134" width="8.42578125" style="4" customWidth="1"/>
    <col min="4135" max="4135" width="8.28515625" style="4" customWidth="1"/>
    <col min="4136" max="4136" width="11.42578125" style="4" customWidth="1"/>
    <col min="4137" max="4137" width="9.42578125" style="4" customWidth="1"/>
    <col min="4138" max="4138" width="6.7109375" style="4" customWidth="1"/>
    <col min="4139" max="4139" width="8.28515625" style="4" customWidth="1"/>
    <col min="4140" max="4140" width="10.7109375" style="4" customWidth="1"/>
    <col min="4141" max="4141" width="8.28515625" style="4" customWidth="1"/>
    <col min="4142" max="4142" width="10.28515625" style="4" customWidth="1"/>
    <col min="4143" max="4143" width="8.7109375" style="4" customWidth="1"/>
    <col min="4144" max="4144" width="9.42578125" style="4" customWidth="1"/>
    <col min="4145" max="4145" width="6.7109375" style="4" customWidth="1"/>
    <col min="4146" max="4146" width="8.28515625" style="4" customWidth="1"/>
    <col min="4147" max="4147" width="10.5703125" style="4" customWidth="1"/>
    <col min="4148" max="4148" width="8.28515625" style="4" customWidth="1"/>
    <col min="4149" max="4149" width="10.5703125" style="4" customWidth="1"/>
    <col min="4150" max="4150" width="8.7109375" style="4" customWidth="1"/>
    <col min="4151" max="4151" width="9.42578125" style="4" customWidth="1"/>
    <col min="4152" max="4152" width="7.85546875" style="4" customWidth="1"/>
    <col min="4153" max="4153" width="8.28515625" style="4" customWidth="1"/>
    <col min="4154" max="4154" width="10" style="4" customWidth="1"/>
    <col min="4155" max="4155" width="8.7109375" style="4" customWidth="1"/>
    <col min="4156" max="4156" width="6.7109375" style="4" customWidth="1"/>
    <col min="4157" max="4361" width="9.140625" style="4"/>
    <col min="4362" max="4362" width="5.140625" style="4" customWidth="1"/>
    <col min="4363" max="4363" width="24" style="4" customWidth="1"/>
    <col min="4364" max="4364" width="7.7109375" style="4" customWidth="1"/>
    <col min="4365" max="4365" width="8.7109375" style="4" customWidth="1"/>
    <col min="4366" max="4366" width="8.42578125" style="4" customWidth="1"/>
    <col min="4367" max="4367" width="9.42578125" style="4" customWidth="1"/>
    <col min="4368" max="4368" width="10.140625" style="4" customWidth="1"/>
    <col min="4369" max="4369" width="7.7109375" style="4" customWidth="1"/>
    <col min="4370" max="4371" width="9.42578125" style="4" customWidth="1"/>
    <col min="4372" max="4373" width="9.7109375" style="4" customWidth="1"/>
    <col min="4374" max="4374" width="8.7109375" style="4" customWidth="1"/>
    <col min="4375" max="4375" width="9.42578125" style="4" customWidth="1"/>
    <col min="4376" max="4376" width="6.7109375" style="4" customWidth="1"/>
    <col min="4377" max="4377" width="8.140625" style="4" customWidth="1"/>
    <col min="4378" max="4378" width="10.42578125" style="4" customWidth="1"/>
    <col min="4379" max="4379" width="8.42578125" style="4" customWidth="1"/>
    <col min="4380" max="4380" width="9.7109375" style="4" customWidth="1"/>
    <col min="4381" max="4381" width="9.42578125" style="4" customWidth="1"/>
    <col min="4382" max="4382" width="7.42578125" style="4" customWidth="1"/>
    <col min="4383" max="4383" width="8.42578125" style="4" customWidth="1"/>
    <col min="4384" max="4385" width="8.28515625" style="4" customWidth="1"/>
    <col min="4386" max="4386" width="11.42578125" style="4" customWidth="1"/>
    <col min="4387" max="4387" width="9.42578125" style="4" customWidth="1"/>
    <col min="4388" max="4388" width="7.42578125" style="4" customWidth="1"/>
    <col min="4389" max="4390" width="8.42578125" style="4" customWidth="1"/>
    <col min="4391" max="4391" width="8.28515625" style="4" customWidth="1"/>
    <col min="4392" max="4392" width="11.42578125" style="4" customWidth="1"/>
    <col min="4393" max="4393" width="9.42578125" style="4" customWidth="1"/>
    <col min="4394" max="4394" width="6.7109375" style="4" customWidth="1"/>
    <col min="4395" max="4395" width="8.28515625" style="4" customWidth="1"/>
    <col min="4396" max="4396" width="10.7109375" style="4" customWidth="1"/>
    <col min="4397" max="4397" width="8.28515625" style="4" customWidth="1"/>
    <col min="4398" max="4398" width="10.28515625" style="4" customWidth="1"/>
    <col min="4399" max="4399" width="8.7109375" style="4" customWidth="1"/>
    <col min="4400" max="4400" width="9.42578125" style="4" customWidth="1"/>
    <col min="4401" max="4401" width="6.7109375" style="4" customWidth="1"/>
    <col min="4402" max="4402" width="8.28515625" style="4" customWidth="1"/>
    <col min="4403" max="4403" width="10.5703125" style="4" customWidth="1"/>
    <col min="4404" max="4404" width="8.28515625" style="4" customWidth="1"/>
    <col min="4405" max="4405" width="10.5703125" style="4" customWidth="1"/>
    <col min="4406" max="4406" width="8.7109375" style="4" customWidth="1"/>
    <col min="4407" max="4407" width="9.42578125" style="4" customWidth="1"/>
    <col min="4408" max="4408" width="7.85546875" style="4" customWidth="1"/>
    <col min="4409" max="4409" width="8.28515625" style="4" customWidth="1"/>
    <col min="4410" max="4410" width="10" style="4" customWidth="1"/>
    <col min="4411" max="4411" width="8.7109375" style="4" customWidth="1"/>
    <col min="4412" max="4412" width="6.7109375" style="4" customWidth="1"/>
    <col min="4413" max="4617" width="9.140625" style="4"/>
    <col min="4618" max="4618" width="5.140625" style="4" customWidth="1"/>
    <col min="4619" max="4619" width="24" style="4" customWidth="1"/>
    <col min="4620" max="4620" width="7.7109375" style="4" customWidth="1"/>
    <col min="4621" max="4621" width="8.7109375" style="4" customWidth="1"/>
    <col min="4622" max="4622" width="8.42578125" style="4" customWidth="1"/>
    <col min="4623" max="4623" width="9.42578125" style="4" customWidth="1"/>
    <col min="4624" max="4624" width="10.140625" style="4" customWidth="1"/>
    <col min="4625" max="4625" width="7.7109375" style="4" customWidth="1"/>
    <col min="4626" max="4627" width="9.42578125" style="4" customWidth="1"/>
    <col min="4628" max="4629" width="9.7109375" style="4" customWidth="1"/>
    <col min="4630" max="4630" width="8.7109375" style="4" customWidth="1"/>
    <col min="4631" max="4631" width="9.42578125" style="4" customWidth="1"/>
    <col min="4632" max="4632" width="6.7109375" style="4" customWidth="1"/>
    <col min="4633" max="4633" width="8.140625" style="4" customWidth="1"/>
    <col min="4634" max="4634" width="10.42578125" style="4" customWidth="1"/>
    <col min="4635" max="4635" width="8.42578125" style="4" customWidth="1"/>
    <col min="4636" max="4636" width="9.7109375" style="4" customWidth="1"/>
    <col min="4637" max="4637" width="9.42578125" style="4" customWidth="1"/>
    <col min="4638" max="4638" width="7.42578125" style="4" customWidth="1"/>
    <col min="4639" max="4639" width="8.42578125" style="4" customWidth="1"/>
    <col min="4640" max="4641" width="8.28515625" style="4" customWidth="1"/>
    <col min="4642" max="4642" width="11.42578125" style="4" customWidth="1"/>
    <col min="4643" max="4643" width="9.42578125" style="4" customWidth="1"/>
    <col min="4644" max="4644" width="7.42578125" style="4" customWidth="1"/>
    <col min="4645" max="4646" width="8.42578125" style="4" customWidth="1"/>
    <col min="4647" max="4647" width="8.28515625" style="4" customWidth="1"/>
    <col min="4648" max="4648" width="11.42578125" style="4" customWidth="1"/>
    <col min="4649" max="4649" width="9.42578125" style="4" customWidth="1"/>
    <col min="4650" max="4650" width="6.7109375" style="4" customWidth="1"/>
    <col min="4651" max="4651" width="8.28515625" style="4" customWidth="1"/>
    <col min="4652" max="4652" width="10.7109375" style="4" customWidth="1"/>
    <col min="4653" max="4653" width="8.28515625" style="4" customWidth="1"/>
    <col min="4654" max="4654" width="10.28515625" style="4" customWidth="1"/>
    <col min="4655" max="4655" width="8.7109375" style="4" customWidth="1"/>
    <col min="4656" max="4656" width="9.42578125" style="4" customWidth="1"/>
    <col min="4657" max="4657" width="6.7109375" style="4" customWidth="1"/>
    <col min="4658" max="4658" width="8.28515625" style="4" customWidth="1"/>
    <col min="4659" max="4659" width="10.5703125" style="4" customWidth="1"/>
    <col min="4660" max="4660" width="8.28515625" style="4" customWidth="1"/>
    <col min="4661" max="4661" width="10.5703125" style="4" customWidth="1"/>
    <col min="4662" max="4662" width="8.7109375" style="4" customWidth="1"/>
    <col min="4663" max="4663" width="9.42578125" style="4" customWidth="1"/>
    <col min="4664" max="4664" width="7.85546875" style="4" customWidth="1"/>
    <col min="4665" max="4665" width="8.28515625" style="4" customWidth="1"/>
    <col min="4666" max="4666" width="10" style="4" customWidth="1"/>
    <col min="4667" max="4667" width="8.7109375" style="4" customWidth="1"/>
    <col min="4668" max="4668" width="6.7109375" style="4" customWidth="1"/>
    <col min="4669" max="4873" width="9.140625" style="4"/>
    <col min="4874" max="4874" width="5.140625" style="4" customWidth="1"/>
    <col min="4875" max="4875" width="24" style="4" customWidth="1"/>
    <col min="4876" max="4876" width="7.7109375" style="4" customWidth="1"/>
    <col min="4877" max="4877" width="8.7109375" style="4" customWidth="1"/>
    <col min="4878" max="4878" width="8.42578125" style="4" customWidth="1"/>
    <col min="4879" max="4879" width="9.42578125" style="4" customWidth="1"/>
    <col min="4880" max="4880" width="10.140625" style="4" customWidth="1"/>
    <col min="4881" max="4881" width="7.7109375" style="4" customWidth="1"/>
    <col min="4882" max="4883" width="9.42578125" style="4" customWidth="1"/>
    <col min="4884" max="4885" width="9.7109375" style="4" customWidth="1"/>
    <col min="4886" max="4886" width="8.7109375" style="4" customWidth="1"/>
    <col min="4887" max="4887" width="9.42578125" style="4" customWidth="1"/>
    <col min="4888" max="4888" width="6.7109375" style="4" customWidth="1"/>
    <col min="4889" max="4889" width="8.140625" style="4" customWidth="1"/>
    <col min="4890" max="4890" width="10.42578125" style="4" customWidth="1"/>
    <col min="4891" max="4891" width="8.42578125" style="4" customWidth="1"/>
    <col min="4892" max="4892" width="9.7109375" style="4" customWidth="1"/>
    <col min="4893" max="4893" width="9.42578125" style="4" customWidth="1"/>
    <col min="4894" max="4894" width="7.42578125" style="4" customWidth="1"/>
    <col min="4895" max="4895" width="8.42578125" style="4" customWidth="1"/>
    <col min="4896" max="4897" width="8.28515625" style="4" customWidth="1"/>
    <col min="4898" max="4898" width="11.42578125" style="4" customWidth="1"/>
    <col min="4899" max="4899" width="9.42578125" style="4" customWidth="1"/>
    <col min="4900" max="4900" width="7.42578125" style="4" customWidth="1"/>
    <col min="4901" max="4902" width="8.42578125" style="4" customWidth="1"/>
    <col min="4903" max="4903" width="8.28515625" style="4" customWidth="1"/>
    <col min="4904" max="4904" width="11.42578125" style="4" customWidth="1"/>
    <col min="4905" max="4905" width="9.42578125" style="4" customWidth="1"/>
    <col min="4906" max="4906" width="6.7109375" style="4" customWidth="1"/>
    <col min="4907" max="4907" width="8.28515625" style="4" customWidth="1"/>
    <col min="4908" max="4908" width="10.7109375" style="4" customWidth="1"/>
    <col min="4909" max="4909" width="8.28515625" style="4" customWidth="1"/>
    <col min="4910" max="4910" width="10.28515625" style="4" customWidth="1"/>
    <col min="4911" max="4911" width="8.7109375" style="4" customWidth="1"/>
    <col min="4912" max="4912" width="9.42578125" style="4" customWidth="1"/>
    <col min="4913" max="4913" width="6.7109375" style="4" customWidth="1"/>
    <col min="4914" max="4914" width="8.28515625" style="4" customWidth="1"/>
    <col min="4915" max="4915" width="10.5703125" style="4" customWidth="1"/>
    <col min="4916" max="4916" width="8.28515625" style="4" customWidth="1"/>
    <col min="4917" max="4917" width="10.5703125" style="4" customWidth="1"/>
    <col min="4918" max="4918" width="8.7109375" style="4" customWidth="1"/>
    <col min="4919" max="4919" width="9.42578125" style="4" customWidth="1"/>
    <col min="4920" max="4920" width="7.85546875" style="4" customWidth="1"/>
    <col min="4921" max="4921" width="8.28515625" style="4" customWidth="1"/>
    <col min="4922" max="4922" width="10" style="4" customWidth="1"/>
    <col min="4923" max="4923" width="8.7109375" style="4" customWidth="1"/>
    <col min="4924" max="4924" width="6.7109375" style="4" customWidth="1"/>
    <col min="4925" max="5129" width="9.140625" style="4"/>
    <col min="5130" max="5130" width="5.140625" style="4" customWidth="1"/>
    <col min="5131" max="5131" width="24" style="4" customWidth="1"/>
    <col min="5132" max="5132" width="7.7109375" style="4" customWidth="1"/>
    <col min="5133" max="5133" width="8.7109375" style="4" customWidth="1"/>
    <col min="5134" max="5134" width="8.42578125" style="4" customWidth="1"/>
    <col min="5135" max="5135" width="9.42578125" style="4" customWidth="1"/>
    <col min="5136" max="5136" width="10.140625" style="4" customWidth="1"/>
    <col min="5137" max="5137" width="7.7109375" style="4" customWidth="1"/>
    <col min="5138" max="5139" width="9.42578125" style="4" customWidth="1"/>
    <col min="5140" max="5141" width="9.7109375" style="4" customWidth="1"/>
    <col min="5142" max="5142" width="8.7109375" style="4" customWidth="1"/>
    <col min="5143" max="5143" width="9.42578125" style="4" customWidth="1"/>
    <col min="5144" max="5144" width="6.7109375" style="4" customWidth="1"/>
    <col min="5145" max="5145" width="8.140625" style="4" customWidth="1"/>
    <col min="5146" max="5146" width="10.42578125" style="4" customWidth="1"/>
    <col min="5147" max="5147" width="8.42578125" style="4" customWidth="1"/>
    <col min="5148" max="5148" width="9.7109375" style="4" customWidth="1"/>
    <col min="5149" max="5149" width="9.42578125" style="4" customWidth="1"/>
    <col min="5150" max="5150" width="7.42578125" style="4" customWidth="1"/>
    <col min="5151" max="5151" width="8.42578125" style="4" customWidth="1"/>
    <col min="5152" max="5153" width="8.28515625" style="4" customWidth="1"/>
    <col min="5154" max="5154" width="11.42578125" style="4" customWidth="1"/>
    <col min="5155" max="5155" width="9.42578125" style="4" customWidth="1"/>
    <col min="5156" max="5156" width="7.42578125" style="4" customWidth="1"/>
    <col min="5157" max="5158" width="8.42578125" style="4" customWidth="1"/>
    <col min="5159" max="5159" width="8.28515625" style="4" customWidth="1"/>
    <col min="5160" max="5160" width="11.42578125" style="4" customWidth="1"/>
    <col min="5161" max="5161" width="9.42578125" style="4" customWidth="1"/>
    <col min="5162" max="5162" width="6.7109375" style="4" customWidth="1"/>
    <col min="5163" max="5163" width="8.28515625" style="4" customWidth="1"/>
    <col min="5164" max="5164" width="10.7109375" style="4" customWidth="1"/>
    <col min="5165" max="5165" width="8.28515625" style="4" customWidth="1"/>
    <col min="5166" max="5166" width="10.28515625" style="4" customWidth="1"/>
    <col min="5167" max="5167" width="8.7109375" style="4" customWidth="1"/>
    <col min="5168" max="5168" width="9.42578125" style="4" customWidth="1"/>
    <col min="5169" max="5169" width="6.7109375" style="4" customWidth="1"/>
    <col min="5170" max="5170" width="8.28515625" style="4" customWidth="1"/>
    <col min="5171" max="5171" width="10.5703125" style="4" customWidth="1"/>
    <col min="5172" max="5172" width="8.28515625" style="4" customWidth="1"/>
    <col min="5173" max="5173" width="10.5703125" style="4" customWidth="1"/>
    <col min="5174" max="5174" width="8.7109375" style="4" customWidth="1"/>
    <col min="5175" max="5175" width="9.42578125" style="4" customWidth="1"/>
    <col min="5176" max="5176" width="7.85546875" style="4" customWidth="1"/>
    <col min="5177" max="5177" width="8.28515625" style="4" customWidth="1"/>
    <col min="5178" max="5178" width="10" style="4" customWidth="1"/>
    <col min="5179" max="5179" width="8.7109375" style="4" customWidth="1"/>
    <col min="5180" max="5180" width="6.7109375" style="4" customWidth="1"/>
    <col min="5181" max="5385" width="9.140625" style="4"/>
    <col min="5386" max="5386" width="5.140625" style="4" customWidth="1"/>
    <col min="5387" max="5387" width="24" style="4" customWidth="1"/>
    <col min="5388" max="5388" width="7.7109375" style="4" customWidth="1"/>
    <col min="5389" max="5389" width="8.7109375" style="4" customWidth="1"/>
    <col min="5390" max="5390" width="8.42578125" style="4" customWidth="1"/>
    <col min="5391" max="5391" width="9.42578125" style="4" customWidth="1"/>
    <col min="5392" max="5392" width="10.140625" style="4" customWidth="1"/>
    <col min="5393" max="5393" width="7.7109375" style="4" customWidth="1"/>
    <col min="5394" max="5395" width="9.42578125" style="4" customWidth="1"/>
    <col min="5396" max="5397" width="9.7109375" style="4" customWidth="1"/>
    <col min="5398" max="5398" width="8.7109375" style="4" customWidth="1"/>
    <col min="5399" max="5399" width="9.42578125" style="4" customWidth="1"/>
    <col min="5400" max="5400" width="6.7109375" style="4" customWidth="1"/>
    <col min="5401" max="5401" width="8.140625" style="4" customWidth="1"/>
    <col min="5402" max="5402" width="10.42578125" style="4" customWidth="1"/>
    <col min="5403" max="5403" width="8.42578125" style="4" customWidth="1"/>
    <col min="5404" max="5404" width="9.7109375" style="4" customWidth="1"/>
    <col min="5405" max="5405" width="9.42578125" style="4" customWidth="1"/>
    <col min="5406" max="5406" width="7.42578125" style="4" customWidth="1"/>
    <col min="5407" max="5407" width="8.42578125" style="4" customWidth="1"/>
    <col min="5408" max="5409" width="8.28515625" style="4" customWidth="1"/>
    <col min="5410" max="5410" width="11.42578125" style="4" customWidth="1"/>
    <col min="5411" max="5411" width="9.42578125" style="4" customWidth="1"/>
    <col min="5412" max="5412" width="7.42578125" style="4" customWidth="1"/>
    <col min="5413" max="5414" width="8.42578125" style="4" customWidth="1"/>
    <col min="5415" max="5415" width="8.28515625" style="4" customWidth="1"/>
    <col min="5416" max="5416" width="11.42578125" style="4" customWidth="1"/>
    <col min="5417" max="5417" width="9.42578125" style="4" customWidth="1"/>
    <col min="5418" max="5418" width="6.7109375" style="4" customWidth="1"/>
    <col min="5419" max="5419" width="8.28515625" style="4" customWidth="1"/>
    <col min="5420" max="5420" width="10.7109375" style="4" customWidth="1"/>
    <col min="5421" max="5421" width="8.28515625" style="4" customWidth="1"/>
    <col min="5422" max="5422" width="10.28515625" style="4" customWidth="1"/>
    <col min="5423" max="5423" width="8.7109375" style="4" customWidth="1"/>
    <col min="5424" max="5424" width="9.42578125" style="4" customWidth="1"/>
    <col min="5425" max="5425" width="6.7109375" style="4" customWidth="1"/>
    <col min="5426" max="5426" width="8.28515625" style="4" customWidth="1"/>
    <col min="5427" max="5427" width="10.5703125" style="4" customWidth="1"/>
    <col min="5428" max="5428" width="8.28515625" style="4" customWidth="1"/>
    <col min="5429" max="5429" width="10.5703125" style="4" customWidth="1"/>
    <col min="5430" max="5430" width="8.7109375" style="4" customWidth="1"/>
    <col min="5431" max="5431" width="9.42578125" style="4" customWidth="1"/>
    <col min="5432" max="5432" width="7.85546875" style="4" customWidth="1"/>
    <col min="5433" max="5433" width="8.28515625" style="4" customWidth="1"/>
    <col min="5434" max="5434" width="10" style="4" customWidth="1"/>
    <col min="5435" max="5435" width="8.7109375" style="4" customWidth="1"/>
    <col min="5436" max="5436" width="6.7109375" style="4" customWidth="1"/>
    <col min="5437" max="5641" width="9.140625" style="4"/>
    <col min="5642" max="5642" width="5.140625" style="4" customWidth="1"/>
    <col min="5643" max="5643" width="24" style="4" customWidth="1"/>
    <col min="5644" max="5644" width="7.7109375" style="4" customWidth="1"/>
    <col min="5645" max="5645" width="8.7109375" style="4" customWidth="1"/>
    <col min="5646" max="5646" width="8.42578125" style="4" customWidth="1"/>
    <col min="5647" max="5647" width="9.42578125" style="4" customWidth="1"/>
    <col min="5648" max="5648" width="10.140625" style="4" customWidth="1"/>
    <col min="5649" max="5649" width="7.7109375" style="4" customWidth="1"/>
    <col min="5650" max="5651" width="9.42578125" style="4" customWidth="1"/>
    <col min="5652" max="5653" width="9.7109375" style="4" customWidth="1"/>
    <col min="5654" max="5654" width="8.7109375" style="4" customWidth="1"/>
    <col min="5655" max="5655" width="9.42578125" style="4" customWidth="1"/>
    <col min="5656" max="5656" width="6.7109375" style="4" customWidth="1"/>
    <col min="5657" max="5657" width="8.140625" style="4" customWidth="1"/>
    <col min="5658" max="5658" width="10.42578125" style="4" customWidth="1"/>
    <col min="5659" max="5659" width="8.42578125" style="4" customWidth="1"/>
    <col min="5660" max="5660" width="9.7109375" style="4" customWidth="1"/>
    <col min="5661" max="5661" width="9.42578125" style="4" customWidth="1"/>
    <col min="5662" max="5662" width="7.42578125" style="4" customWidth="1"/>
    <col min="5663" max="5663" width="8.42578125" style="4" customWidth="1"/>
    <col min="5664" max="5665" width="8.28515625" style="4" customWidth="1"/>
    <col min="5666" max="5666" width="11.42578125" style="4" customWidth="1"/>
    <col min="5667" max="5667" width="9.42578125" style="4" customWidth="1"/>
    <col min="5668" max="5668" width="7.42578125" style="4" customWidth="1"/>
    <col min="5669" max="5670" width="8.42578125" style="4" customWidth="1"/>
    <col min="5671" max="5671" width="8.28515625" style="4" customWidth="1"/>
    <col min="5672" max="5672" width="11.42578125" style="4" customWidth="1"/>
    <col min="5673" max="5673" width="9.42578125" style="4" customWidth="1"/>
    <col min="5674" max="5674" width="6.7109375" style="4" customWidth="1"/>
    <col min="5675" max="5675" width="8.28515625" style="4" customWidth="1"/>
    <col min="5676" max="5676" width="10.7109375" style="4" customWidth="1"/>
    <col min="5677" max="5677" width="8.28515625" style="4" customWidth="1"/>
    <col min="5678" max="5678" width="10.28515625" style="4" customWidth="1"/>
    <col min="5679" max="5679" width="8.7109375" style="4" customWidth="1"/>
    <col min="5680" max="5680" width="9.42578125" style="4" customWidth="1"/>
    <col min="5681" max="5681" width="6.7109375" style="4" customWidth="1"/>
    <col min="5682" max="5682" width="8.28515625" style="4" customWidth="1"/>
    <col min="5683" max="5683" width="10.5703125" style="4" customWidth="1"/>
    <col min="5684" max="5684" width="8.28515625" style="4" customWidth="1"/>
    <col min="5685" max="5685" width="10.5703125" style="4" customWidth="1"/>
    <col min="5686" max="5686" width="8.7109375" style="4" customWidth="1"/>
    <col min="5687" max="5687" width="9.42578125" style="4" customWidth="1"/>
    <col min="5688" max="5688" width="7.85546875" style="4" customWidth="1"/>
    <col min="5689" max="5689" width="8.28515625" style="4" customWidth="1"/>
    <col min="5690" max="5690" width="10" style="4" customWidth="1"/>
    <col min="5691" max="5691" width="8.7109375" style="4" customWidth="1"/>
    <col min="5692" max="5692" width="6.7109375" style="4" customWidth="1"/>
    <col min="5693" max="5897" width="9.140625" style="4"/>
    <col min="5898" max="5898" width="5.140625" style="4" customWidth="1"/>
    <col min="5899" max="5899" width="24" style="4" customWidth="1"/>
    <col min="5900" max="5900" width="7.7109375" style="4" customWidth="1"/>
    <col min="5901" max="5901" width="8.7109375" style="4" customWidth="1"/>
    <col min="5902" max="5902" width="8.42578125" style="4" customWidth="1"/>
    <col min="5903" max="5903" width="9.42578125" style="4" customWidth="1"/>
    <col min="5904" max="5904" width="10.140625" style="4" customWidth="1"/>
    <col min="5905" max="5905" width="7.7109375" style="4" customWidth="1"/>
    <col min="5906" max="5907" width="9.42578125" style="4" customWidth="1"/>
    <col min="5908" max="5909" width="9.7109375" style="4" customWidth="1"/>
    <col min="5910" max="5910" width="8.7109375" style="4" customWidth="1"/>
    <col min="5911" max="5911" width="9.42578125" style="4" customWidth="1"/>
    <col min="5912" max="5912" width="6.7109375" style="4" customWidth="1"/>
    <col min="5913" max="5913" width="8.140625" style="4" customWidth="1"/>
    <col min="5914" max="5914" width="10.42578125" style="4" customWidth="1"/>
    <col min="5915" max="5915" width="8.42578125" style="4" customWidth="1"/>
    <col min="5916" max="5916" width="9.7109375" style="4" customWidth="1"/>
    <col min="5917" max="5917" width="9.42578125" style="4" customWidth="1"/>
    <col min="5918" max="5918" width="7.42578125" style="4" customWidth="1"/>
    <col min="5919" max="5919" width="8.42578125" style="4" customWidth="1"/>
    <col min="5920" max="5921" width="8.28515625" style="4" customWidth="1"/>
    <col min="5922" max="5922" width="11.42578125" style="4" customWidth="1"/>
    <col min="5923" max="5923" width="9.42578125" style="4" customWidth="1"/>
    <col min="5924" max="5924" width="7.42578125" style="4" customWidth="1"/>
    <col min="5925" max="5926" width="8.42578125" style="4" customWidth="1"/>
    <col min="5927" max="5927" width="8.28515625" style="4" customWidth="1"/>
    <col min="5928" max="5928" width="11.42578125" style="4" customWidth="1"/>
    <col min="5929" max="5929" width="9.42578125" style="4" customWidth="1"/>
    <col min="5930" max="5930" width="6.7109375" style="4" customWidth="1"/>
    <col min="5931" max="5931" width="8.28515625" style="4" customWidth="1"/>
    <col min="5932" max="5932" width="10.7109375" style="4" customWidth="1"/>
    <col min="5933" max="5933" width="8.28515625" style="4" customWidth="1"/>
    <col min="5934" max="5934" width="10.28515625" style="4" customWidth="1"/>
    <col min="5935" max="5935" width="8.7109375" style="4" customWidth="1"/>
    <col min="5936" max="5936" width="9.42578125" style="4" customWidth="1"/>
    <col min="5937" max="5937" width="6.7109375" style="4" customWidth="1"/>
    <col min="5938" max="5938" width="8.28515625" style="4" customWidth="1"/>
    <col min="5939" max="5939" width="10.5703125" style="4" customWidth="1"/>
    <col min="5940" max="5940" width="8.28515625" style="4" customWidth="1"/>
    <col min="5941" max="5941" width="10.5703125" style="4" customWidth="1"/>
    <col min="5942" max="5942" width="8.7109375" style="4" customWidth="1"/>
    <col min="5943" max="5943" width="9.42578125" style="4" customWidth="1"/>
    <col min="5944" max="5944" width="7.85546875" style="4" customWidth="1"/>
    <col min="5945" max="5945" width="8.28515625" style="4" customWidth="1"/>
    <col min="5946" max="5946" width="10" style="4" customWidth="1"/>
    <col min="5947" max="5947" width="8.7109375" style="4" customWidth="1"/>
    <col min="5948" max="5948" width="6.7109375" style="4" customWidth="1"/>
    <col min="5949" max="6153" width="9.140625" style="4"/>
    <col min="6154" max="6154" width="5.140625" style="4" customWidth="1"/>
    <col min="6155" max="6155" width="24" style="4" customWidth="1"/>
    <col min="6156" max="6156" width="7.7109375" style="4" customWidth="1"/>
    <col min="6157" max="6157" width="8.7109375" style="4" customWidth="1"/>
    <col min="6158" max="6158" width="8.42578125" style="4" customWidth="1"/>
    <col min="6159" max="6159" width="9.42578125" style="4" customWidth="1"/>
    <col min="6160" max="6160" width="10.140625" style="4" customWidth="1"/>
    <col min="6161" max="6161" width="7.7109375" style="4" customWidth="1"/>
    <col min="6162" max="6163" width="9.42578125" style="4" customWidth="1"/>
    <col min="6164" max="6165" width="9.7109375" style="4" customWidth="1"/>
    <col min="6166" max="6166" width="8.7109375" style="4" customWidth="1"/>
    <col min="6167" max="6167" width="9.42578125" style="4" customWidth="1"/>
    <col min="6168" max="6168" width="6.7109375" style="4" customWidth="1"/>
    <col min="6169" max="6169" width="8.140625" style="4" customWidth="1"/>
    <col min="6170" max="6170" width="10.42578125" style="4" customWidth="1"/>
    <col min="6171" max="6171" width="8.42578125" style="4" customWidth="1"/>
    <col min="6172" max="6172" width="9.7109375" style="4" customWidth="1"/>
    <col min="6173" max="6173" width="9.42578125" style="4" customWidth="1"/>
    <col min="6174" max="6174" width="7.42578125" style="4" customWidth="1"/>
    <col min="6175" max="6175" width="8.42578125" style="4" customWidth="1"/>
    <col min="6176" max="6177" width="8.28515625" style="4" customWidth="1"/>
    <col min="6178" max="6178" width="11.42578125" style="4" customWidth="1"/>
    <col min="6179" max="6179" width="9.42578125" style="4" customWidth="1"/>
    <col min="6180" max="6180" width="7.42578125" style="4" customWidth="1"/>
    <col min="6181" max="6182" width="8.42578125" style="4" customWidth="1"/>
    <col min="6183" max="6183" width="8.28515625" style="4" customWidth="1"/>
    <col min="6184" max="6184" width="11.42578125" style="4" customWidth="1"/>
    <col min="6185" max="6185" width="9.42578125" style="4" customWidth="1"/>
    <col min="6186" max="6186" width="6.7109375" style="4" customWidth="1"/>
    <col min="6187" max="6187" width="8.28515625" style="4" customWidth="1"/>
    <col min="6188" max="6188" width="10.7109375" style="4" customWidth="1"/>
    <col min="6189" max="6189" width="8.28515625" style="4" customWidth="1"/>
    <col min="6190" max="6190" width="10.28515625" style="4" customWidth="1"/>
    <col min="6191" max="6191" width="8.7109375" style="4" customWidth="1"/>
    <col min="6192" max="6192" width="9.42578125" style="4" customWidth="1"/>
    <col min="6193" max="6193" width="6.7109375" style="4" customWidth="1"/>
    <col min="6194" max="6194" width="8.28515625" style="4" customWidth="1"/>
    <col min="6195" max="6195" width="10.5703125" style="4" customWidth="1"/>
    <col min="6196" max="6196" width="8.28515625" style="4" customWidth="1"/>
    <col min="6197" max="6197" width="10.5703125" style="4" customWidth="1"/>
    <col min="6198" max="6198" width="8.7109375" style="4" customWidth="1"/>
    <col min="6199" max="6199" width="9.42578125" style="4" customWidth="1"/>
    <col min="6200" max="6200" width="7.85546875" style="4" customWidth="1"/>
    <col min="6201" max="6201" width="8.28515625" style="4" customWidth="1"/>
    <col min="6202" max="6202" width="10" style="4" customWidth="1"/>
    <col min="6203" max="6203" width="8.7109375" style="4" customWidth="1"/>
    <col min="6204" max="6204" width="6.7109375" style="4" customWidth="1"/>
    <col min="6205" max="6409" width="9.140625" style="4"/>
    <col min="6410" max="6410" width="5.140625" style="4" customWidth="1"/>
    <col min="6411" max="6411" width="24" style="4" customWidth="1"/>
    <col min="6412" max="6412" width="7.7109375" style="4" customWidth="1"/>
    <col min="6413" max="6413" width="8.7109375" style="4" customWidth="1"/>
    <col min="6414" max="6414" width="8.42578125" style="4" customWidth="1"/>
    <col min="6415" max="6415" width="9.42578125" style="4" customWidth="1"/>
    <col min="6416" max="6416" width="10.140625" style="4" customWidth="1"/>
    <col min="6417" max="6417" width="7.7109375" style="4" customWidth="1"/>
    <col min="6418" max="6419" width="9.42578125" style="4" customWidth="1"/>
    <col min="6420" max="6421" width="9.7109375" style="4" customWidth="1"/>
    <col min="6422" max="6422" width="8.7109375" style="4" customWidth="1"/>
    <col min="6423" max="6423" width="9.42578125" style="4" customWidth="1"/>
    <col min="6424" max="6424" width="6.7109375" style="4" customWidth="1"/>
    <col min="6425" max="6425" width="8.140625" style="4" customWidth="1"/>
    <col min="6426" max="6426" width="10.42578125" style="4" customWidth="1"/>
    <col min="6427" max="6427" width="8.42578125" style="4" customWidth="1"/>
    <col min="6428" max="6428" width="9.7109375" style="4" customWidth="1"/>
    <col min="6429" max="6429" width="9.42578125" style="4" customWidth="1"/>
    <col min="6430" max="6430" width="7.42578125" style="4" customWidth="1"/>
    <col min="6431" max="6431" width="8.42578125" style="4" customWidth="1"/>
    <col min="6432" max="6433" width="8.28515625" style="4" customWidth="1"/>
    <col min="6434" max="6434" width="11.42578125" style="4" customWidth="1"/>
    <col min="6435" max="6435" width="9.42578125" style="4" customWidth="1"/>
    <col min="6436" max="6436" width="7.42578125" style="4" customWidth="1"/>
    <col min="6437" max="6438" width="8.42578125" style="4" customWidth="1"/>
    <col min="6439" max="6439" width="8.28515625" style="4" customWidth="1"/>
    <col min="6440" max="6440" width="11.42578125" style="4" customWidth="1"/>
    <col min="6441" max="6441" width="9.42578125" style="4" customWidth="1"/>
    <col min="6442" max="6442" width="6.7109375" style="4" customWidth="1"/>
    <col min="6443" max="6443" width="8.28515625" style="4" customWidth="1"/>
    <col min="6444" max="6444" width="10.7109375" style="4" customWidth="1"/>
    <col min="6445" max="6445" width="8.28515625" style="4" customWidth="1"/>
    <col min="6446" max="6446" width="10.28515625" style="4" customWidth="1"/>
    <col min="6447" max="6447" width="8.7109375" style="4" customWidth="1"/>
    <col min="6448" max="6448" width="9.42578125" style="4" customWidth="1"/>
    <col min="6449" max="6449" width="6.7109375" style="4" customWidth="1"/>
    <col min="6450" max="6450" width="8.28515625" style="4" customWidth="1"/>
    <col min="6451" max="6451" width="10.5703125" style="4" customWidth="1"/>
    <col min="6452" max="6452" width="8.28515625" style="4" customWidth="1"/>
    <col min="6453" max="6453" width="10.5703125" style="4" customWidth="1"/>
    <col min="6454" max="6454" width="8.7109375" style="4" customWidth="1"/>
    <col min="6455" max="6455" width="9.42578125" style="4" customWidth="1"/>
    <col min="6456" max="6456" width="7.85546875" style="4" customWidth="1"/>
    <col min="6457" max="6457" width="8.28515625" style="4" customWidth="1"/>
    <col min="6458" max="6458" width="10" style="4" customWidth="1"/>
    <col min="6459" max="6459" width="8.7109375" style="4" customWidth="1"/>
    <col min="6460" max="6460" width="6.7109375" style="4" customWidth="1"/>
    <col min="6461" max="6665" width="9.140625" style="4"/>
    <col min="6666" max="6666" width="5.140625" style="4" customWidth="1"/>
    <col min="6667" max="6667" width="24" style="4" customWidth="1"/>
    <col min="6668" max="6668" width="7.7109375" style="4" customWidth="1"/>
    <col min="6669" max="6669" width="8.7109375" style="4" customWidth="1"/>
    <col min="6670" max="6670" width="8.42578125" style="4" customWidth="1"/>
    <col min="6671" max="6671" width="9.42578125" style="4" customWidth="1"/>
    <col min="6672" max="6672" width="10.140625" style="4" customWidth="1"/>
    <col min="6673" max="6673" width="7.7109375" style="4" customWidth="1"/>
    <col min="6674" max="6675" width="9.42578125" style="4" customWidth="1"/>
    <col min="6676" max="6677" width="9.7109375" style="4" customWidth="1"/>
    <col min="6678" max="6678" width="8.7109375" style="4" customWidth="1"/>
    <col min="6679" max="6679" width="9.42578125" style="4" customWidth="1"/>
    <col min="6680" max="6680" width="6.7109375" style="4" customWidth="1"/>
    <col min="6681" max="6681" width="8.140625" style="4" customWidth="1"/>
    <col min="6682" max="6682" width="10.42578125" style="4" customWidth="1"/>
    <col min="6683" max="6683" width="8.42578125" style="4" customWidth="1"/>
    <col min="6684" max="6684" width="9.7109375" style="4" customWidth="1"/>
    <col min="6685" max="6685" width="9.42578125" style="4" customWidth="1"/>
    <col min="6686" max="6686" width="7.42578125" style="4" customWidth="1"/>
    <col min="6687" max="6687" width="8.42578125" style="4" customWidth="1"/>
    <col min="6688" max="6689" width="8.28515625" style="4" customWidth="1"/>
    <col min="6690" max="6690" width="11.42578125" style="4" customWidth="1"/>
    <col min="6691" max="6691" width="9.42578125" style="4" customWidth="1"/>
    <col min="6692" max="6692" width="7.42578125" style="4" customWidth="1"/>
    <col min="6693" max="6694" width="8.42578125" style="4" customWidth="1"/>
    <col min="6695" max="6695" width="8.28515625" style="4" customWidth="1"/>
    <col min="6696" max="6696" width="11.42578125" style="4" customWidth="1"/>
    <col min="6697" max="6697" width="9.42578125" style="4" customWidth="1"/>
    <col min="6698" max="6698" width="6.7109375" style="4" customWidth="1"/>
    <col min="6699" max="6699" width="8.28515625" style="4" customWidth="1"/>
    <col min="6700" max="6700" width="10.7109375" style="4" customWidth="1"/>
    <col min="6701" max="6701" width="8.28515625" style="4" customWidth="1"/>
    <col min="6702" max="6702" width="10.28515625" style="4" customWidth="1"/>
    <col min="6703" max="6703" width="8.7109375" style="4" customWidth="1"/>
    <col min="6704" max="6704" width="9.42578125" style="4" customWidth="1"/>
    <col min="6705" max="6705" width="6.7109375" style="4" customWidth="1"/>
    <col min="6706" max="6706" width="8.28515625" style="4" customWidth="1"/>
    <col min="6707" max="6707" width="10.5703125" style="4" customWidth="1"/>
    <col min="6708" max="6708" width="8.28515625" style="4" customWidth="1"/>
    <col min="6709" max="6709" width="10.5703125" style="4" customWidth="1"/>
    <col min="6710" max="6710" width="8.7109375" style="4" customWidth="1"/>
    <col min="6711" max="6711" width="9.42578125" style="4" customWidth="1"/>
    <col min="6712" max="6712" width="7.85546875" style="4" customWidth="1"/>
    <col min="6713" max="6713" width="8.28515625" style="4" customWidth="1"/>
    <col min="6714" max="6714" width="10" style="4" customWidth="1"/>
    <col min="6715" max="6715" width="8.7109375" style="4" customWidth="1"/>
    <col min="6716" max="6716" width="6.7109375" style="4" customWidth="1"/>
    <col min="6717" max="6921" width="9.140625" style="4"/>
    <col min="6922" max="6922" width="5.140625" style="4" customWidth="1"/>
    <col min="6923" max="6923" width="24" style="4" customWidth="1"/>
    <col min="6924" max="6924" width="7.7109375" style="4" customWidth="1"/>
    <col min="6925" max="6925" width="8.7109375" style="4" customWidth="1"/>
    <col min="6926" max="6926" width="8.42578125" style="4" customWidth="1"/>
    <col min="6927" max="6927" width="9.42578125" style="4" customWidth="1"/>
    <col min="6928" max="6928" width="10.140625" style="4" customWidth="1"/>
    <col min="6929" max="6929" width="7.7109375" style="4" customWidth="1"/>
    <col min="6930" max="6931" width="9.42578125" style="4" customWidth="1"/>
    <col min="6932" max="6933" width="9.7109375" style="4" customWidth="1"/>
    <col min="6934" max="6934" width="8.7109375" style="4" customWidth="1"/>
    <col min="6935" max="6935" width="9.42578125" style="4" customWidth="1"/>
    <col min="6936" max="6936" width="6.7109375" style="4" customWidth="1"/>
    <col min="6937" max="6937" width="8.140625" style="4" customWidth="1"/>
    <col min="6938" max="6938" width="10.42578125" style="4" customWidth="1"/>
    <col min="6939" max="6939" width="8.42578125" style="4" customWidth="1"/>
    <col min="6940" max="6940" width="9.7109375" style="4" customWidth="1"/>
    <col min="6941" max="6941" width="9.42578125" style="4" customWidth="1"/>
    <col min="6942" max="6942" width="7.42578125" style="4" customWidth="1"/>
    <col min="6943" max="6943" width="8.42578125" style="4" customWidth="1"/>
    <col min="6944" max="6945" width="8.28515625" style="4" customWidth="1"/>
    <col min="6946" max="6946" width="11.42578125" style="4" customWidth="1"/>
    <col min="6947" max="6947" width="9.42578125" style="4" customWidth="1"/>
    <col min="6948" max="6948" width="7.42578125" style="4" customWidth="1"/>
    <col min="6949" max="6950" width="8.42578125" style="4" customWidth="1"/>
    <col min="6951" max="6951" width="8.28515625" style="4" customWidth="1"/>
    <col min="6952" max="6952" width="11.42578125" style="4" customWidth="1"/>
    <col min="6953" max="6953" width="9.42578125" style="4" customWidth="1"/>
    <col min="6954" max="6954" width="6.7109375" style="4" customWidth="1"/>
    <col min="6955" max="6955" width="8.28515625" style="4" customWidth="1"/>
    <col min="6956" max="6956" width="10.7109375" style="4" customWidth="1"/>
    <col min="6957" max="6957" width="8.28515625" style="4" customWidth="1"/>
    <col min="6958" max="6958" width="10.28515625" style="4" customWidth="1"/>
    <col min="6959" max="6959" width="8.7109375" style="4" customWidth="1"/>
    <col min="6960" max="6960" width="9.42578125" style="4" customWidth="1"/>
    <col min="6961" max="6961" width="6.7109375" style="4" customWidth="1"/>
    <col min="6962" max="6962" width="8.28515625" style="4" customWidth="1"/>
    <col min="6963" max="6963" width="10.5703125" style="4" customWidth="1"/>
    <col min="6964" max="6964" width="8.28515625" style="4" customWidth="1"/>
    <col min="6965" max="6965" width="10.5703125" style="4" customWidth="1"/>
    <col min="6966" max="6966" width="8.7109375" style="4" customWidth="1"/>
    <col min="6967" max="6967" width="9.42578125" style="4" customWidth="1"/>
    <col min="6968" max="6968" width="7.85546875" style="4" customWidth="1"/>
    <col min="6969" max="6969" width="8.28515625" style="4" customWidth="1"/>
    <col min="6970" max="6970" width="10" style="4" customWidth="1"/>
    <col min="6971" max="6971" width="8.7109375" style="4" customWidth="1"/>
    <col min="6972" max="6972" width="6.7109375" style="4" customWidth="1"/>
    <col min="6973" max="7177" width="9.140625" style="4"/>
    <col min="7178" max="7178" width="5.140625" style="4" customWidth="1"/>
    <col min="7179" max="7179" width="24" style="4" customWidth="1"/>
    <col min="7180" max="7180" width="7.7109375" style="4" customWidth="1"/>
    <col min="7181" max="7181" width="8.7109375" style="4" customWidth="1"/>
    <col min="7182" max="7182" width="8.42578125" style="4" customWidth="1"/>
    <col min="7183" max="7183" width="9.42578125" style="4" customWidth="1"/>
    <col min="7184" max="7184" width="10.140625" style="4" customWidth="1"/>
    <col min="7185" max="7185" width="7.7109375" style="4" customWidth="1"/>
    <col min="7186" max="7187" width="9.42578125" style="4" customWidth="1"/>
    <col min="7188" max="7189" width="9.7109375" style="4" customWidth="1"/>
    <col min="7190" max="7190" width="8.7109375" style="4" customWidth="1"/>
    <col min="7191" max="7191" width="9.42578125" style="4" customWidth="1"/>
    <col min="7192" max="7192" width="6.7109375" style="4" customWidth="1"/>
    <col min="7193" max="7193" width="8.140625" style="4" customWidth="1"/>
    <col min="7194" max="7194" width="10.42578125" style="4" customWidth="1"/>
    <col min="7195" max="7195" width="8.42578125" style="4" customWidth="1"/>
    <col min="7196" max="7196" width="9.7109375" style="4" customWidth="1"/>
    <col min="7197" max="7197" width="9.42578125" style="4" customWidth="1"/>
    <col min="7198" max="7198" width="7.42578125" style="4" customWidth="1"/>
    <col min="7199" max="7199" width="8.42578125" style="4" customWidth="1"/>
    <col min="7200" max="7201" width="8.28515625" style="4" customWidth="1"/>
    <col min="7202" max="7202" width="11.42578125" style="4" customWidth="1"/>
    <col min="7203" max="7203" width="9.42578125" style="4" customWidth="1"/>
    <col min="7204" max="7204" width="7.42578125" style="4" customWidth="1"/>
    <col min="7205" max="7206" width="8.42578125" style="4" customWidth="1"/>
    <col min="7207" max="7207" width="8.28515625" style="4" customWidth="1"/>
    <col min="7208" max="7208" width="11.42578125" style="4" customWidth="1"/>
    <col min="7209" max="7209" width="9.42578125" style="4" customWidth="1"/>
    <col min="7210" max="7210" width="6.7109375" style="4" customWidth="1"/>
    <col min="7211" max="7211" width="8.28515625" style="4" customWidth="1"/>
    <col min="7212" max="7212" width="10.7109375" style="4" customWidth="1"/>
    <col min="7213" max="7213" width="8.28515625" style="4" customWidth="1"/>
    <col min="7214" max="7214" width="10.28515625" style="4" customWidth="1"/>
    <col min="7215" max="7215" width="8.7109375" style="4" customWidth="1"/>
    <col min="7216" max="7216" width="9.42578125" style="4" customWidth="1"/>
    <col min="7217" max="7217" width="6.7109375" style="4" customWidth="1"/>
    <col min="7218" max="7218" width="8.28515625" style="4" customWidth="1"/>
    <col min="7219" max="7219" width="10.5703125" style="4" customWidth="1"/>
    <col min="7220" max="7220" width="8.28515625" style="4" customWidth="1"/>
    <col min="7221" max="7221" width="10.5703125" style="4" customWidth="1"/>
    <col min="7222" max="7222" width="8.7109375" style="4" customWidth="1"/>
    <col min="7223" max="7223" width="9.42578125" style="4" customWidth="1"/>
    <col min="7224" max="7224" width="7.85546875" style="4" customWidth="1"/>
    <col min="7225" max="7225" width="8.28515625" style="4" customWidth="1"/>
    <col min="7226" max="7226" width="10" style="4" customWidth="1"/>
    <col min="7227" max="7227" width="8.7109375" style="4" customWidth="1"/>
    <col min="7228" max="7228" width="6.7109375" style="4" customWidth="1"/>
    <col min="7229" max="7433" width="9.140625" style="4"/>
    <col min="7434" max="7434" width="5.140625" style="4" customWidth="1"/>
    <col min="7435" max="7435" width="24" style="4" customWidth="1"/>
    <col min="7436" max="7436" width="7.7109375" style="4" customWidth="1"/>
    <col min="7437" max="7437" width="8.7109375" style="4" customWidth="1"/>
    <col min="7438" max="7438" width="8.42578125" style="4" customWidth="1"/>
    <col min="7439" max="7439" width="9.42578125" style="4" customWidth="1"/>
    <col min="7440" max="7440" width="10.140625" style="4" customWidth="1"/>
    <col min="7441" max="7441" width="7.7109375" style="4" customWidth="1"/>
    <col min="7442" max="7443" width="9.42578125" style="4" customWidth="1"/>
    <col min="7444" max="7445" width="9.7109375" style="4" customWidth="1"/>
    <col min="7446" max="7446" width="8.7109375" style="4" customWidth="1"/>
    <col min="7447" max="7447" width="9.42578125" style="4" customWidth="1"/>
    <col min="7448" max="7448" width="6.7109375" style="4" customWidth="1"/>
    <col min="7449" max="7449" width="8.140625" style="4" customWidth="1"/>
    <col min="7450" max="7450" width="10.42578125" style="4" customWidth="1"/>
    <col min="7451" max="7451" width="8.42578125" style="4" customWidth="1"/>
    <col min="7452" max="7452" width="9.7109375" style="4" customWidth="1"/>
    <col min="7453" max="7453" width="9.42578125" style="4" customWidth="1"/>
    <col min="7454" max="7454" width="7.42578125" style="4" customWidth="1"/>
    <col min="7455" max="7455" width="8.42578125" style="4" customWidth="1"/>
    <col min="7456" max="7457" width="8.28515625" style="4" customWidth="1"/>
    <col min="7458" max="7458" width="11.42578125" style="4" customWidth="1"/>
    <col min="7459" max="7459" width="9.42578125" style="4" customWidth="1"/>
    <col min="7460" max="7460" width="7.42578125" style="4" customWidth="1"/>
    <col min="7461" max="7462" width="8.42578125" style="4" customWidth="1"/>
    <col min="7463" max="7463" width="8.28515625" style="4" customWidth="1"/>
    <col min="7464" max="7464" width="11.42578125" style="4" customWidth="1"/>
    <col min="7465" max="7465" width="9.42578125" style="4" customWidth="1"/>
    <col min="7466" max="7466" width="6.7109375" style="4" customWidth="1"/>
    <col min="7467" max="7467" width="8.28515625" style="4" customWidth="1"/>
    <col min="7468" max="7468" width="10.7109375" style="4" customWidth="1"/>
    <col min="7469" max="7469" width="8.28515625" style="4" customWidth="1"/>
    <col min="7470" max="7470" width="10.28515625" style="4" customWidth="1"/>
    <col min="7471" max="7471" width="8.7109375" style="4" customWidth="1"/>
    <col min="7472" max="7472" width="9.42578125" style="4" customWidth="1"/>
    <col min="7473" max="7473" width="6.7109375" style="4" customWidth="1"/>
    <col min="7474" max="7474" width="8.28515625" style="4" customWidth="1"/>
    <col min="7475" max="7475" width="10.5703125" style="4" customWidth="1"/>
    <col min="7476" max="7476" width="8.28515625" style="4" customWidth="1"/>
    <col min="7477" max="7477" width="10.5703125" style="4" customWidth="1"/>
    <col min="7478" max="7478" width="8.7109375" style="4" customWidth="1"/>
    <col min="7479" max="7479" width="9.42578125" style="4" customWidth="1"/>
    <col min="7480" max="7480" width="7.85546875" style="4" customWidth="1"/>
    <col min="7481" max="7481" width="8.28515625" style="4" customWidth="1"/>
    <col min="7482" max="7482" width="10" style="4" customWidth="1"/>
    <col min="7483" max="7483" width="8.7109375" style="4" customWidth="1"/>
    <col min="7484" max="7484" width="6.7109375" style="4" customWidth="1"/>
    <col min="7485" max="7689" width="9.140625" style="4"/>
    <col min="7690" max="7690" width="5.140625" style="4" customWidth="1"/>
    <col min="7691" max="7691" width="24" style="4" customWidth="1"/>
    <col min="7692" max="7692" width="7.7109375" style="4" customWidth="1"/>
    <col min="7693" max="7693" width="8.7109375" style="4" customWidth="1"/>
    <col min="7694" max="7694" width="8.42578125" style="4" customWidth="1"/>
    <col min="7695" max="7695" width="9.42578125" style="4" customWidth="1"/>
    <col min="7696" max="7696" width="10.140625" style="4" customWidth="1"/>
    <col min="7697" max="7697" width="7.7109375" style="4" customWidth="1"/>
    <col min="7698" max="7699" width="9.42578125" style="4" customWidth="1"/>
    <col min="7700" max="7701" width="9.7109375" style="4" customWidth="1"/>
    <col min="7702" max="7702" width="8.7109375" style="4" customWidth="1"/>
    <col min="7703" max="7703" width="9.42578125" style="4" customWidth="1"/>
    <col min="7704" max="7704" width="6.7109375" style="4" customWidth="1"/>
    <col min="7705" max="7705" width="8.140625" style="4" customWidth="1"/>
    <col min="7706" max="7706" width="10.42578125" style="4" customWidth="1"/>
    <col min="7707" max="7707" width="8.42578125" style="4" customWidth="1"/>
    <col min="7708" max="7708" width="9.7109375" style="4" customWidth="1"/>
    <col min="7709" max="7709" width="9.42578125" style="4" customWidth="1"/>
    <col min="7710" max="7710" width="7.42578125" style="4" customWidth="1"/>
    <col min="7711" max="7711" width="8.42578125" style="4" customWidth="1"/>
    <col min="7712" max="7713" width="8.28515625" style="4" customWidth="1"/>
    <col min="7714" max="7714" width="11.42578125" style="4" customWidth="1"/>
    <col min="7715" max="7715" width="9.42578125" style="4" customWidth="1"/>
    <col min="7716" max="7716" width="7.42578125" style="4" customWidth="1"/>
    <col min="7717" max="7718" width="8.42578125" style="4" customWidth="1"/>
    <col min="7719" max="7719" width="8.28515625" style="4" customWidth="1"/>
    <col min="7720" max="7720" width="11.42578125" style="4" customWidth="1"/>
    <col min="7721" max="7721" width="9.42578125" style="4" customWidth="1"/>
    <col min="7722" max="7722" width="6.7109375" style="4" customWidth="1"/>
    <col min="7723" max="7723" width="8.28515625" style="4" customWidth="1"/>
    <col min="7724" max="7724" width="10.7109375" style="4" customWidth="1"/>
    <col min="7725" max="7725" width="8.28515625" style="4" customWidth="1"/>
    <col min="7726" max="7726" width="10.28515625" style="4" customWidth="1"/>
    <col min="7727" max="7727" width="8.7109375" style="4" customWidth="1"/>
    <col min="7728" max="7728" width="9.42578125" style="4" customWidth="1"/>
    <col min="7729" max="7729" width="6.7109375" style="4" customWidth="1"/>
    <col min="7730" max="7730" width="8.28515625" style="4" customWidth="1"/>
    <col min="7731" max="7731" width="10.5703125" style="4" customWidth="1"/>
    <col min="7732" max="7732" width="8.28515625" style="4" customWidth="1"/>
    <col min="7733" max="7733" width="10.5703125" style="4" customWidth="1"/>
    <col min="7734" max="7734" width="8.7109375" style="4" customWidth="1"/>
    <col min="7735" max="7735" width="9.42578125" style="4" customWidth="1"/>
    <col min="7736" max="7736" width="7.85546875" style="4" customWidth="1"/>
    <col min="7737" max="7737" width="8.28515625" style="4" customWidth="1"/>
    <col min="7738" max="7738" width="10" style="4" customWidth="1"/>
    <col min="7739" max="7739" width="8.7109375" style="4" customWidth="1"/>
    <col min="7740" max="7740" width="6.7109375" style="4" customWidth="1"/>
    <col min="7741" max="7945" width="9.140625" style="4"/>
    <col min="7946" max="7946" width="5.140625" style="4" customWidth="1"/>
    <col min="7947" max="7947" width="24" style="4" customWidth="1"/>
    <col min="7948" max="7948" width="7.7109375" style="4" customWidth="1"/>
    <col min="7949" max="7949" width="8.7109375" style="4" customWidth="1"/>
    <col min="7950" max="7950" width="8.42578125" style="4" customWidth="1"/>
    <col min="7951" max="7951" width="9.42578125" style="4" customWidth="1"/>
    <col min="7952" max="7952" width="10.140625" style="4" customWidth="1"/>
    <col min="7953" max="7953" width="7.7109375" style="4" customWidth="1"/>
    <col min="7954" max="7955" width="9.42578125" style="4" customWidth="1"/>
    <col min="7956" max="7957" width="9.7109375" style="4" customWidth="1"/>
    <col min="7958" max="7958" width="8.7109375" style="4" customWidth="1"/>
    <col min="7959" max="7959" width="9.42578125" style="4" customWidth="1"/>
    <col min="7960" max="7960" width="6.7109375" style="4" customWidth="1"/>
    <col min="7961" max="7961" width="8.140625" style="4" customWidth="1"/>
    <col min="7962" max="7962" width="10.42578125" style="4" customWidth="1"/>
    <col min="7963" max="7963" width="8.42578125" style="4" customWidth="1"/>
    <col min="7964" max="7964" width="9.7109375" style="4" customWidth="1"/>
    <col min="7965" max="7965" width="9.42578125" style="4" customWidth="1"/>
    <col min="7966" max="7966" width="7.42578125" style="4" customWidth="1"/>
    <col min="7967" max="7967" width="8.42578125" style="4" customWidth="1"/>
    <col min="7968" max="7969" width="8.28515625" style="4" customWidth="1"/>
    <col min="7970" max="7970" width="11.42578125" style="4" customWidth="1"/>
    <col min="7971" max="7971" width="9.42578125" style="4" customWidth="1"/>
    <col min="7972" max="7972" width="7.42578125" style="4" customWidth="1"/>
    <col min="7973" max="7974" width="8.42578125" style="4" customWidth="1"/>
    <col min="7975" max="7975" width="8.28515625" style="4" customWidth="1"/>
    <col min="7976" max="7976" width="11.42578125" style="4" customWidth="1"/>
    <col min="7977" max="7977" width="9.42578125" style="4" customWidth="1"/>
    <col min="7978" max="7978" width="6.7109375" style="4" customWidth="1"/>
    <col min="7979" max="7979" width="8.28515625" style="4" customWidth="1"/>
    <col min="7980" max="7980" width="10.7109375" style="4" customWidth="1"/>
    <col min="7981" max="7981" width="8.28515625" style="4" customWidth="1"/>
    <col min="7982" max="7982" width="10.28515625" style="4" customWidth="1"/>
    <col min="7983" max="7983" width="8.7109375" style="4" customWidth="1"/>
    <col min="7984" max="7984" width="9.42578125" style="4" customWidth="1"/>
    <col min="7985" max="7985" width="6.7109375" style="4" customWidth="1"/>
    <col min="7986" max="7986" width="8.28515625" style="4" customWidth="1"/>
    <col min="7987" max="7987" width="10.5703125" style="4" customWidth="1"/>
    <col min="7988" max="7988" width="8.28515625" style="4" customWidth="1"/>
    <col min="7989" max="7989" width="10.5703125" style="4" customWidth="1"/>
    <col min="7990" max="7990" width="8.7109375" style="4" customWidth="1"/>
    <col min="7991" max="7991" width="9.42578125" style="4" customWidth="1"/>
    <col min="7992" max="7992" width="7.85546875" style="4" customWidth="1"/>
    <col min="7993" max="7993" width="8.28515625" style="4" customWidth="1"/>
    <col min="7994" max="7994" width="10" style="4" customWidth="1"/>
    <col min="7995" max="7995" width="8.7109375" style="4" customWidth="1"/>
    <col min="7996" max="7996" width="6.7109375" style="4" customWidth="1"/>
    <col min="7997" max="8201" width="9.140625" style="4"/>
    <col min="8202" max="8202" width="5.140625" style="4" customWidth="1"/>
    <col min="8203" max="8203" width="24" style="4" customWidth="1"/>
    <col min="8204" max="8204" width="7.7109375" style="4" customWidth="1"/>
    <col min="8205" max="8205" width="8.7109375" style="4" customWidth="1"/>
    <col min="8206" max="8206" width="8.42578125" style="4" customWidth="1"/>
    <col min="8207" max="8207" width="9.42578125" style="4" customWidth="1"/>
    <col min="8208" max="8208" width="10.140625" style="4" customWidth="1"/>
    <col min="8209" max="8209" width="7.7109375" style="4" customWidth="1"/>
    <col min="8210" max="8211" width="9.42578125" style="4" customWidth="1"/>
    <col min="8212" max="8213" width="9.7109375" style="4" customWidth="1"/>
    <col min="8214" max="8214" width="8.7109375" style="4" customWidth="1"/>
    <col min="8215" max="8215" width="9.42578125" style="4" customWidth="1"/>
    <col min="8216" max="8216" width="6.7109375" style="4" customWidth="1"/>
    <col min="8217" max="8217" width="8.140625" style="4" customWidth="1"/>
    <col min="8218" max="8218" width="10.42578125" style="4" customWidth="1"/>
    <col min="8219" max="8219" width="8.42578125" style="4" customWidth="1"/>
    <col min="8220" max="8220" width="9.7109375" style="4" customWidth="1"/>
    <col min="8221" max="8221" width="9.42578125" style="4" customWidth="1"/>
    <col min="8222" max="8222" width="7.42578125" style="4" customWidth="1"/>
    <col min="8223" max="8223" width="8.42578125" style="4" customWidth="1"/>
    <col min="8224" max="8225" width="8.28515625" style="4" customWidth="1"/>
    <col min="8226" max="8226" width="11.42578125" style="4" customWidth="1"/>
    <col min="8227" max="8227" width="9.42578125" style="4" customWidth="1"/>
    <col min="8228" max="8228" width="7.42578125" style="4" customWidth="1"/>
    <col min="8229" max="8230" width="8.42578125" style="4" customWidth="1"/>
    <col min="8231" max="8231" width="8.28515625" style="4" customWidth="1"/>
    <col min="8232" max="8232" width="11.42578125" style="4" customWidth="1"/>
    <col min="8233" max="8233" width="9.42578125" style="4" customWidth="1"/>
    <col min="8234" max="8234" width="6.7109375" style="4" customWidth="1"/>
    <col min="8235" max="8235" width="8.28515625" style="4" customWidth="1"/>
    <col min="8236" max="8236" width="10.7109375" style="4" customWidth="1"/>
    <col min="8237" max="8237" width="8.28515625" style="4" customWidth="1"/>
    <col min="8238" max="8238" width="10.28515625" style="4" customWidth="1"/>
    <col min="8239" max="8239" width="8.7109375" style="4" customWidth="1"/>
    <col min="8240" max="8240" width="9.42578125" style="4" customWidth="1"/>
    <col min="8241" max="8241" width="6.7109375" style="4" customWidth="1"/>
    <col min="8242" max="8242" width="8.28515625" style="4" customWidth="1"/>
    <col min="8243" max="8243" width="10.5703125" style="4" customWidth="1"/>
    <col min="8244" max="8244" width="8.28515625" style="4" customWidth="1"/>
    <col min="8245" max="8245" width="10.5703125" style="4" customWidth="1"/>
    <col min="8246" max="8246" width="8.7109375" style="4" customWidth="1"/>
    <col min="8247" max="8247" width="9.42578125" style="4" customWidth="1"/>
    <col min="8248" max="8248" width="7.85546875" style="4" customWidth="1"/>
    <col min="8249" max="8249" width="8.28515625" style="4" customWidth="1"/>
    <col min="8250" max="8250" width="10" style="4" customWidth="1"/>
    <col min="8251" max="8251" width="8.7109375" style="4" customWidth="1"/>
    <col min="8252" max="8252" width="6.7109375" style="4" customWidth="1"/>
    <col min="8253" max="8457" width="9.140625" style="4"/>
    <col min="8458" max="8458" width="5.140625" style="4" customWidth="1"/>
    <col min="8459" max="8459" width="24" style="4" customWidth="1"/>
    <col min="8460" max="8460" width="7.7109375" style="4" customWidth="1"/>
    <col min="8461" max="8461" width="8.7109375" style="4" customWidth="1"/>
    <col min="8462" max="8462" width="8.42578125" style="4" customWidth="1"/>
    <col min="8463" max="8463" width="9.42578125" style="4" customWidth="1"/>
    <col min="8464" max="8464" width="10.140625" style="4" customWidth="1"/>
    <col min="8465" max="8465" width="7.7109375" style="4" customWidth="1"/>
    <col min="8466" max="8467" width="9.42578125" style="4" customWidth="1"/>
    <col min="8468" max="8469" width="9.7109375" style="4" customWidth="1"/>
    <col min="8470" max="8470" width="8.7109375" style="4" customWidth="1"/>
    <col min="8471" max="8471" width="9.42578125" style="4" customWidth="1"/>
    <col min="8472" max="8472" width="6.7109375" style="4" customWidth="1"/>
    <col min="8473" max="8473" width="8.140625" style="4" customWidth="1"/>
    <col min="8474" max="8474" width="10.42578125" style="4" customWidth="1"/>
    <col min="8475" max="8475" width="8.42578125" style="4" customWidth="1"/>
    <col min="8476" max="8476" width="9.7109375" style="4" customWidth="1"/>
    <col min="8477" max="8477" width="9.42578125" style="4" customWidth="1"/>
    <col min="8478" max="8478" width="7.42578125" style="4" customWidth="1"/>
    <col min="8479" max="8479" width="8.42578125" style="4" customWidth="1"/>
    <col min="8480" max="8481" width="8.28515625" style="4" customWidth="1"/>
    <col min="8482" max="8482" width="11.42578125" style="4" customWidth="1"/>
    <col min="8483" max="8483" width="9.42578125" style="4" customWidth="1"/>
    <col min="8484" max="8484" width="7.42578125" style="4" customWidth="1"/>
    <col min="8485" max="8486" width="8.42578125" style="4" customWidth="1"/>
    <col min="8487" max="8487" width="8.28515625" style="4" customWidth="1"/>
    <col min="8488" max="8488" width="11.42578125" style="4" customWidth="1"/>
    <col min="8489" max="8489" width="9.42578125" style="4" customWidth="1"/>
    <col min="8490" max="8490" width="6.7109375" style="4" customWidth="1"/>
    <col min="8491" max="8491" width="8.28515625" style="4" customWidth="1"/>
    <col min="8492" max="8492" width="10.7109375" style="4" customWidth="1"/>
    <col min="8493" max="8493" width="8.28515625" style="4" customWidth="1"/>
    <col min="8494" max="8494" width="10.28515625" style="4" customWidth="1"/>
    <col min="8495" max="8495" width="8.7109375" style="4" customWidth="1"/>
    <col min="8496" max="8496" width="9.42578125" style="4" customWidth="1"/>
    <col min="8497" max="8497" width="6.7109375" style="4" customWidth="1"/>
    <col min="8498" max="8498" width="8.28515625" style="4" customWidth="1"/>
    <col min="8499" max="8499" width="10.5703125" style="4" customWidth="1"/>
    <col min="8500" max="8500" width="8.28515625" style="4" customWidth="1"/>
    <col min="8501" max="8501" width="10.5703125" style="4" customWidth="1"/>
    <col min="8502" max="8502" width="8.7109375" style="4" customWidth="1"/>
    <col min="8503" max="8503" width="9.42578125" style="4" customWidth="1"/>
    <col min="8504" max="8504" width="7.85546875" style="4" customWidth="1"/>
    <col min="8505" max="8505" width="8.28515625" style="4" customWidth="1"/>
    <col min="8506" max="8506" width="10" style="4" customWidth="1"/>
    <col min="8507" max="8507" width="8.7109375" style="4" customWidth="1"/>
    <col min="8508" max="8508" width="6.7109375" style="4" customWidth="1"/>
    <col min="8509" max="8713" width="9.140625" style="4"/>
    <col min="8714" max="8714" width="5.140625" style="4" customWidth="1"/>
    <col min="8715" max="8715" width="24" style="4" customWidth="1"/>
    <col min="8716" max="8716" width="7.7109375" style="4" customWidth="1"/>
    <col min="8717" max="8717" width="8.7109375" style="4" customWidth="1"/>
    <col min="8718" max="8718" width="8.42578125" style="4" customWidth="1"/>
    <col min="8719" max="8719" width="9.42578125" style="4" customWidth="1"/>
    <col min="8720" max="8720" width="10.140625" style="4" customWidth="1"/>
    <col min="8721" max="8721" width="7.7109375" style="4" customWidth="1"/>
    <col min="8722" max="8723" width="9.42578125" style="4" customWidth="1"/>
    <col min="8724" max="8725" width="9.7109375" style="4" customWidth="1"/>
    <col min="8726" max="8726" width="8.7109375" style="4" customWidth="1"/>
    <col min="8727" max="8727" width="9.42578125" style="4" customWidth="1"/>
    <col min="8728" max="8728" width="6.7109375" style="4" customWidth="1"/>
    <col min="8729" max="8729" width="8.140625" style="4" customWidth="1"/>
    <col min="8730" max="8730" width="10.42578125" style="4" customWidth="1"/>
    <col min="8731" max="8731" width="8.42578125" style="4" customWidth="1"/>
    <col min="8732" max="8732" width="9.7109375" style="4" customWidth="1"/>
    <col min="8733" max="8733" width="9.42578125" style="4" customWidth="1"/>
    <col min="8734" max="8734" width="7.42578125" style="4" customWidth="1"/>
    <col min="8735" max="8735" width="8.42578125" style="4" customWidth="1"/>
    <col min="8736" max="8737" width="8.28515625" style="4" customWidth="1"/>
    <col min="8738" max="8738" width="11.42578125" style="4" customWidth="1"/>
    <col min="8739" max="8739" width="9.42578125" style="4" customWidth="1"/>
    <col min="8740" max="8740" width="7.42578125" style="4" customWidth="1"/>
    <col min="8741" max="8742" width="8.42578125" style="4" customWidth="1"/>
    <col min="8743" max="8743" width="8.28515625" style="4" customWidth="1"/>
    <col min="8744" max="8744" width="11.42578125" style="4" customWidth="1"/>
    <col min="8745" max="8745" width="9.42578125" style="4" customWidth="1"/>
    <col min="8746" max="8746" width="6.7109375" style="4" customWidth="1"/>
    <col min="8747" max="8747" width="8.28515625" style="4" customWidth="1"/>
    <col min="8748" max="8748" width="10.7109375" style="4" customWidth="1"/>
    <col min="8749" max="8749" width="8.28515625" style="4" customWidth="1"/>
    <col min="8750" max="8750" width="10.28515625" style="4" customWidth="1"/>
    <col min="8751" max="8751" width="8.7109375" style="4" customWidth="1"/>
    <col min="8752" max="8752" width="9.42578125" style="4" customWidth="1"/>
    <col min="8753" max="8753" width="6.7109375" style="4" customWidth="1"/>
    <col min="8754" max="8754" width="8.28515625" style="4" customWidth="1"/>
    <col min="8755" max="8755" width="10.5703125" style="4" customWidth="1"/>
    <col min="8756" max="8756" width="8.28515625" style="4" customWidth="1"/>
    <col min="8757" max="8757" width="10.5703125" style="4" customWidth="1"/>
    <col min="8758" max="8758" width="8.7109375" style="4" customWidth="1"/>
    <col min="8759" max="8759" width="9.42578125" style="4" customWidth="1"/>
    <col min="8760" max="8760" width="7.85546875" style="4" customWidth="1"/>
    <col min="8761" max="8761" width="8.28515625" style="4" customWidth="1"/>
    <col min="8762" max="8762" width="10" style="4" customWidth="1"/>
    <col min="8763" max="8763" width="8.7109375" style="4" customWidth="1"/>
    <col min="8764" max="8764" width="6.7109375" style="4" customWidth="1"/>
    <col min="8765" max="8969" width="9.140625" style="4"/>
    <col min="8970" max="8970" width="5.140625" style="4" customWidth="1"/>
    <col min="8971" max="8971" width="24" style="4" customWidth="1"/>
    <col min="8972" max="8972" width="7.7109375" style="4" customWidth="1"/>
    <col min="8973" max="8973" width="8.7109375" style="4" customWidth="1"/>
    <col min="8974" max="8974" width="8.42578125" style="4" customWidth="1"/>
    <col min="8975" max="8975" width="9.42578125" style="4" customWidth="1"/>
    <col min="8976" max="8976" width="10.140625" style="4" customWidth="1"/>
    <col min="8977" max="8977" width="7.7109375" style="4" customWidth="1"/>
    <col min="8978" max="8979" width="9.42578125" style="4" customWidth="1"/>
    <col min="8980" max="8981" width="9.7109375" style="4" customWidth="1"/>
    <col min="8982" max="8982" width="8.7109375" style="4" customWidth="1"/>
    <col min="8983" max="8983" width="9.42578125" style="4" customWidth="1"/>
    <col min="8984" max="8984" width="6.7109375" style="4" customWidth="1"/>
    <col min="8985" max="8985" width="8.140625" style="4" customWidth="1"/>
    <col min="8986" max="8986" width="10.42578125" style="4" customWidth="1"/>
    <col min="8987" max="8987" width="8.42578125" style="4" customWidth="1"/>
    <col min="8988" max="8988" width="9.7109375" style="4" customWidth="1"/>
    <col min="8989" max="8989" width="9.42578125" style="4" customWidth="1"/>
    <col min="8990" max="8990" width="7.42578125" style="4" customWidth="1"/>
    <col min="8991" max="8991" width="8.42578125" style="4" customWidth="1"/>
    <col min="8992" max="8993" width="8.28515625" style="4" customWidth="1"/>
    <col min="8994" max="8994" width="11.42578125" style="4" customWidth="1"/>
    <col min="8995" max="8995" width="9.42578125" style="4" customWidth="1"/>
    <col min="8996" max="8996" width="7.42578125" style="4" customWidth="1"/>
    <col min="8997" max="8998" width="8.42578125" style="4" customWidth="1"/>
    <col min="8999" max="8999" width="8.28515625" style="4" customWidth="1"/>
    <col min="9000" max="9000" width="11.42578125" style="4" customWidth="1"/>
    <col min="9001" max="9001" width="9.42578125" style="4" customWidth="1"/>
    <col min="9002" max="9002" width="6.7109375" style="4" customWidth="1"/>
    <col min="9003" max="9003" width="8.28515625" style="4" customWidth="1"/>
    <col min="9004" max="9004" width="10.7109375" style="4" customWidth="1"/>
    <col min="9005" max="9005" width="8.28515625" style="4" customWidth="1"/>
    <col min="9006" max="9006" width="10.28515625" style="4" customWidth="1"/>
    <col min="9007" max="9007" width="8.7109375" style="4" customWidth="1"/>
    <col min="9008" max="9008" width="9.42578125" style="4" customWidth="1"/>
    <col min="9009" max="9009" width="6.7109375" style="4" customWidth="1"/>
    <col min="9010" max="9010" width="8.28515625" style="4" customWidth="1"/>
    <col min="9011" max="9011" width="10.5703125" style="4" customWidth="1"/>
    <col min="9012" max="9012" width="8.28515625" style="4" customWidth="1"/>
    <col min="9013" max="9013" width="10.5703125" style="4" customWidth="1"/>
    <col min="9014" max="9014" width="8.7109375" style="4" customWidth="1"/>
    <col min="9015" max="9015" width="9.42578125" style="4" customWidth="1"/>
    <col min="9016" max="9016" width="7.85546875" style="4" customWidth="1"/>
    <col min="9017" max="9017" width="8.28515625" style="4" customWidth="1"/>
    <col min="9018" max="9018" width="10" style="4" customWidth="1"/>
    <col min="9019" max="9019" width="8.7109375" style="4" customWidth="1"/>
    <col min="9020" max="9020" width="6.7109375" style="4" customWidth="1"/>
    <col min="9021" max="9225" width="9.140625" style="4"/>
    <col min="9226" max="9226" width="5.140625" style="4" customWidth="1"/>
    <col min="9227" max="9227" width="24" style="4" customWidth="1"/>
    <col min="9228" max="9228" width="7.7109375" style="4" customWidth="1"/>
    <col min="9229" max="9229" width="8.7109375" style="4" customWidth="1"/>
    <col min="9230" max="9230" width="8.42578125" style="4" customWidth="1"/>
    <col min="9231" max="9231" width="9.42578125" style="4" customWidth="1"/>
    <col min="9232" max="9232" width="10.140625" style="4" customWidth="1"/>
    <col min="9233" max="9233" width="7.7109375" style="4" customWidth="1"/>
    <col min="9234" max="9235" width="9.42578125" style="4" customWidth="1"/>
    <col min="9236" max="9237" width="9.7109375" style="4" customWidth="1"/>
    <col min="9238" max="9238" width="8.7109375" style="4" customWidth="1"/>
    <col min="9239" max="9239" width="9.42578125" style="4" customWidth="1"/>
    <col min="9240" max="9240" width="6.7109375" style="4" customWidth="1"/>
    <col min="9241" max="9241" width="8.140625" style="4" customWidth="1"/>
    <col min="9242" max="9242" width="10.42578125" style="4" customWidth="1"/>
    <col min="9243" max="9243" width="8.42578125" style="4" customWidth="1"/>
    <col min="9244" max="9244" width="9.7109375" style="4" customWidth="1"/>
    <col min="9245" max="9245" width="9.42578125" style="4" customWidth="1"/>
    <col min="9246" max="9246" width="7.42578125" style="4" customWidth="1"/>
    <col min="9247" max="9247" width="8.42578125" style="4" customWidth="1"/>
    <col min="9248" max="9249" width="8.28515625" style="4" customWidth="1"/>
    <col min="9250" max="9250" width="11.42578125" style="4" customWidth="1"/>
    <col min="9251" max="9251" width="9.42578125" style="4" customWidth="1"/>
    <col min="9252" max="9252" width="7.42578125" style="4" customWidth="1"/>
    <col min="9253" max="9254" width="8.42578125" style="4" customWidth="1"/>
    <col min="9255" max="9255" width="8.28515625" style="4" customWidth="1"/>
    <col min="9256" max="9256" width="11.42578125" style="4" customWidth="1"/>
    <col min="9257" max="9257" width="9.42578125" style="4" customWidth="1"/>
    <col min="9258" max="9258" width="6.7109375" style="4" customWidth="1"/>
    <col min="9259" max="9259" width="8.28515625" style="4" customWidth="1"/>
    <col min="9260" max="9260" width="10.7109375" style="4" customWidth="1"/>
    <col min="9261" max="9261" width="8.28515625" style="4" customWidth="1"/>
    <col min="9262" max="9262" width="10.28515625" style="4" customWidth="1"/>
    <col min="9263" max="9263" width="8.7109375" style="4" customWidth="1"/>
    <col min="9264" max="9264" width="9.42578125" style="4" customWidth="1"/>
    <col min="9265" max="9265" width="6.7109375" style="4" customWidth="1"/>
    <col min="9266" max="9266" width="8.28515625" style="4" customWidth="1"/>
    <col min="9267" max="9267" width="10.5703125" style="4" customWidth="1"/>
    <col min="9268" max="9268" width="8.28515625" style="4" customWidth="1"/>
    <col min="9269" max="9269" width="10.5703125" style="4" customWidth="1"/>
    <col min="9270" max="9270" width="8.7109375" style="4" customWidth="1"/>
    <col min="9271" max="9271" width="9.42578125" style="4" customWidth="1"/>
    <col min="9272" max="9272" width="7.85546875" style="4" customWidth="1"/>
    <col min="9273" max="9273" width="8.28515625" style="4" customWidth="1"/>
    <col min="9274" max="9274" width="10" style="4" customWidth="1"/>
    <col min="9275" max="9275" width="8.7109375" style="4" customWidth="1"/>
    <col min="9276" max="9276" width="6.7109375" style="4" customWidth="1"/>
    <col min="9277" max="9481" width="9.140625" style="4"/>
    <col min="9482" max="9482" width="5.140625" style="4" customWidth="1"/>
    <col min="9483" max="9483" width="24" style="4" customWidth="1"/>
    <col min="9484" max="9484" width="7.7109375" style="4" customWidth="1"/>
    <col min="9485" max="9485" width="8.7109375" style="4" customWidth="1"/>
    <col min="9486" max="9486" width="8.42578125" style="4" customWidth="1"/>
    <col min="9487" max="9487" width="9.42578125" style="4" customWidth="1"/>
    <col min="9488" max="9488" width="10.140625" style="4" customWidth="1"/>
    <col min="9489" max="9489" width="7.7109375" style="4" customWidth="1"/>
    <col min="9490" max="9491" width="9.42578125" style="4" customWidth="1"/>
    <col min="9492" max="9493" width="9.7109375" style="4" customWidth="1"/>
    <col min="9494" max="9494" width="8.7109375" style="4" customWidth="1"/>
    <col min="9495" max="9495" width="9.42578125" style="4" customWidth="1"/>
    <col min="9496" max="9496" width="6.7109375" style="4" customWidth="1"/>
    <col min="9497" max="9497" width="8.140625" style="4" customWidth="1"/>
    <col min="9498" max="9498" width="10.42578125" style="4" customWidth="1"/>
    <col min="9499" max="9499" width="8.42578125" style="4" customWidth="1"/>
    <col min="9500" max="9500" width="9.7109375" style="4" customWidth="1"/>
    <col min="9501" max="9501" width="9.42578125" style="4" customWidth="1"/>
    <col min="9502" max="9502" width="7.42578125" style="4" customWidth="1"/>
    <col min="9503" max="9503" width="8.42578125" style="4" customWidth="1"/>
    <col min="9504" max="9505" width="8.28515625" style="4" customWidth="1"/>
    <col min="9506" max="9506" width="11.42578125" style="4" customWidth="1"/>
    <col min="9507" max="9507" width="9.42578125" style="4" customWidth="1"/>
    <col min="9508" max="9508" width="7.42578125" style="4" customWidth="1"/>
    <col min="9509" max="9510" width="8.42578125" style="4" customWidth="1"/>
    <col min="9511" max="9511" width="8.28515625" style="4" customWidth="1"/>
    <col min="9512" max="9512" width="11.42578125" style="4" customWidth="1"/>
    <col min="9513" max="9513" width="9.42578125" style="4" customWidth="1"/>
    <col min="9514" max="9514" width="6.7109375" style="4" customWidth="1"/>
    <col min="9515" max="9515" width="8.28515625" style="4" customWidth="1"/>
    <col min="9516" max="9516" width="10.7109375" style="4" customWidth="1"/>
    <col min="9517" max="9517" width="8.28515625" style="4" customWidth="1"/>
    <col min="9518" max="9518" width="10.28515625" style="4" customWidth="1"/>
    <col min="9519" max="9519" width="8.7109375" style="4" customWidth="1"/>
    <col min="9520" max="9520" width="9.42578125" style="4" customWidth="1"/>
    <col min="9521" max="9521" width="6.7109375" style="4" customWidth="1"/>
    <col min="9522" max="9522" width="8.28515625" style="4" customWidth="1"/>
    <col min="9523" max="9523" width="10.5703125" style="4" customWidth="1"/>
    <col min="9524" max="9524" width="8.28515625" style="4" customWidth="1"/>
    <col min="9525" max="9525" width="10.5703125" style="4" customWidth="1"/>
    <col min="9526" max="9526" width="8.7109375" style="4" customWidth="1"/>
    <col min="9527" max="9527" width="9.42578125" style="4" customWidth="1"/>
    <col min="9528" max="9528" width="7.85546875" style="4" customWidth="1"/>
    <col min="9529" max="9529" width="8.28515625" style="4" customWidth="1"/>
    <col min="9530" max="9530" width="10" style="4" customWidth="1"/>
    <col min="9531" max="9531" width="8.7109375" style="4" customWidth="1"/>
    <col min="9532" max="9532" width="6.7109375" style="4" customWidth="1"/>
    <col min="9533" max="9737" width="9.140625" style="4"/>
    <col min="9738" max="9738" width="5.140625" style="4" customWidth="1"/>
    <col min="9739" max="9739" width="24" style="4" customWidth="1"/>
    <col min="9740" max="9740" width="7.7109375" style="4" customWidth="1"/>
    <col min="9741" max="9741" width="8.7109375" style="4" customWidth="1"/>
    <col min="9742" max="9742" width="8.42578125" style="4" customWidth="1"/>
    <col min="9743" max="9743" width="9.42578125" style="4" customWidth="1"/>
    <col min="9744" max="9744" width="10.140625" style="4" customWidth="1"/>
    <col min="9745" max="9745" width="7.7109375" style="4" customWidth="1"/>
    <col min="9746" max="9747" width="9.42578125" style="4" customWidth="1"/>
    <col min="9748" max="9749" width="9.7109375" style="4" customWidth="1"/>
    <col min="9750" max="9750" width="8.7109375" style="4" customWidth="1"/>
    <col min="9751" max="9751" width="9.42578125" style="4" customWidth="1"/>
    <col min="9752" max="9752" width="6.7109375" style="4" customWidth="1"/>
    <col min="9753" max="9753" width="8.140625" style="4" customWidth="1"/>
    <col min="9754" max="9754" width="10.42578125" style="4" customWidth="1"/>
    <col min="9755" max="9755" width="8.42578125" style="4" customWidth="1"/>
    <col min="9756" max="9756" width="9.7109375" style="4" customWidth="1"/>
    <col min="9757" max="9757" width="9.42578125" style="4" customWidth="1"/>
    <col min="9758" max="9758" width="7.42578125" style="4" customWidth="1"/>
    <col min="9759" max="9759" width="8.42578125" style="4" customWidth="1"/>
    <col min="9760" max="9761" width="8.28515625" style="4" customWidth="1"/>
    <col min="9762" max="9762" width="11.42578125" style="4" customWidth="1"/>
    <col min="9763" max="9763" width="9.42578125" style="4" customWidth="1"/>
    <col min="9764" max="9764" width="7.42578125" style="4" customWidth="1"/>
    <col min="9765" max="9766" width="8.42578125" style="4" customWidth="1"/>
    <col min="9767" max="9767" width="8.28515625" style="4" customWidth="1"/>
    <col min="9768" max="9768" width="11.42578125" style="4" customWidth="1"/>
    <col min="9769" max="9769" width="9.42578125" style="4" customWidth="1"/>
    <col min="9770" max="9770" width="6.7109375" style="4" customWidth="1"/>
    <col min="9771" max="9771" width="8.28515625" style="4" customWidth="1"/>
    <col min="9772" max="9772" width="10.7109375" style="4" customWidth="1"/>
    <col min="9773" max="9773" width="8.28515625" style="4" customWidth="1"/>
    <col min="9774" max="9774" width="10.28515625" style="4" customWidth="1"/>
    <col min="9775" max="9775" width="8.7109375" style="4" customWidth="1"/>
    <col min="9776" max="9776" width="9.42578125" style="4" customWidth="1"/>
    <col min="9777" max="9777" width="6.7109375" style="4" customWidth="1"/>
    <col min="9778" max="9778" width="8.28515625" style="4" customWidth="1"/>
    <col min="9779" max="9779" width="10.5703125" style="4" customWidth="1"/>
    <col min="9780" max="9780" width="8.28515625" style="4" customWidth="1"/>
    <col min="9781" max="9781" width="10.5703125" style="4" customWidth="1"/>
    <col min="9782" max="9782" width="8.7109375" style="4" customWidth="1"/>
    <col min="9783" max="9783" width="9.42578125" style="4" customWidth="1"/>
    <col min="9784" max="9784" width="7.85546875" style="4" customWidth="1"/>
    <col min="9785" max="9785" width="8.28515625" style="4" customWidth="1"/>
    <col min="9786" max="9786" width="10" style="4" customWidth="1"/>
    <col min="9787" max="9787" width="8.7109375" style="4" customWidth="1"/>
    <col min="9788" max="9788" width="6.7109375" style="4" customWidth="1"/>
    <col min="9789" max="9993" width="9.140625" style="4"/>
    <col min="9994" max="9994" width="5.140625" style="4" customWidth="1"/>
    <col min="9995" max="9995" width="24" style="4" customWidth="1"/>
    <col min="9996" max="9996" width="7.7109375" style="4" customWidth="1"/>
    <col min="9997" max="9997" width="8.7109375" style="4" customWidth="1"/>
    <col min="9998" max="9998" width="8.42578125" style="4" customWidth="1"/>
    <col min="9999" max="9999" width="9.42578125" style="4" customWidth="1"/>
    <col min="10000" max="10000" width="10.140625" style="4" customWidth="1"/>
    <col min="10001" max="10001" width="7.7109375" style="4" customWidth="1"/>
    <col min="10002" max="10003" width="9.42578125" style="4" customWidth="1"/>
    <col min="10004" max="10005" width="9.7109375" style="4" customWidth="1"/>
    <col min="10006" max="10006" width="8.7109375" style="4" customWidth="1"/>
    <col min="10007" max="10007" width="9.42578125" style="4" customWidth="1"/>
    <col min="10008" max="10008" width="6.7109375" style="4" customWidth="1"/>
    <col min="10009" max="10009" width="8.140625" style="4" customWidth="1"/>
    <col min="10010" max="10010" width="10.42578125" style="4" customWidth="1"/>
    <col min="10011" max="10011" width="8.42578125" style="4" customWidth="1"/>
    <col min="10012" max="10012" width="9.7109375" style="4" customWidth="1"/>
    <col min="10013" max="10013" width="9.42578125" style="4" customWidth="1"/>
    <col min="10014" max="10014" width="7.42578125" style="4" customWidth="1"/>
    <col min="10015" max="10015" width="8.42578125" style="4" customWidth="1"/>
    <col min="10016" max="10017" width="8.28515625" style="4" customWidth="1"/>
    <col min="10018" max="10018" width="11.42578125" style="4" customWidth="1"/>
    <col min="10019" max="10019" width="9.42578125" style="4" customWidth="1"/>
    <col min="10020" max="10020" width="7.42578125" style="4" customWidth="1"/>
    <col min="10021" max="10022" width="8.42578125" style="4" customWidth="1"/>
    <col min="10023" max="10023" width="8.28515625" style="4" customWidth="1"/>
    <col min="10024" max="10024" width="11.42578125" style="4" customWidth="1"/>
    <col min="10025" max="10025" width="9.42578125" style="4" customWidth="1"/>
    <col min="10026" max="10026" width="6.7109375" style="4" customWidth="1"/>
    <col min="10027" max="10027" width="8.28515625" style="4" customWidth="1"/>
    <col min="10028" max="10028" width="10.7109375" style="4" customWidth="1"/>
    <col min="10029" max="10029" width="8.28515625" style="4" customWidth="1"/>
    <col min="10030" max="10030" width="10.28515625" style="4" customWidth="1"/>
    <col min="10031" max="10031" width="8.7109375" style="4" customWidth="1"/>
    <col min="10032" max="10032" width="9.42578125" style="4" customWidth="1"/>
    <col min="10033" max="10033" width="6.7109375" style="4" customWidth="1"/>
    <col min="10034" max="10034" width="8.28515625" style="4" customWidth="1"/>
    <col min="10035" max="10035" width="10.5703125" style="4" customWidth="1"/>
    <col min="10036" max="10036" width="8.28515625" style="4" customWidth="1"/>
    <col min="10037" max="10037" width="10.5703125" style="4" customWidth="1"/>
    <col min="10038" max="10038" width="8.7109375" style="4" customWidth="1"/>
    <col min="10039" max="10039" width="9.42578125" style="4" customWidth="1"/>
    <col min="10040" max="10040" width="7.85546875" style="4" customWidth="1"/>
    <col min="10041" max="10041" width="8.28515625" style="4" customWidth="1"/>
    <col min="10042" max="10042" width="10" style="4" customWidth="1"/>
    <col min="10043" max="10043" width="8.7109375" style="4" customWidth="1"/>
    <col min="10044" max="10044" width="6.7109375" style="4" customWidth="1"/>
    <col min="10045" max="10249" width="9.140625" style="4"/>
    <col min="10250" max="10250" width="5.140625" style="4" customWidth="1"/>
    <col min="10251" max="10251" width="24" style="4" customWidth="1"/>
    <col min="10252" max="10252" width="7.7109375" style="4" customWidth="1"/>
    <col min="10253" max="10253" width="8.7109375" style="4" customWidth="1"/>
    <col min="10254" max="10254" width="8.42578125" style="4" customWidth="1"/>
    <col min="10255" max="10255" width="9.42578125" style="4" customWidth="1"/>
    <col min="10256" max="10256" width="10.140625" style="4" customWidth="1"/>
    <col min="10257" max="10257" width="7.7109375" style="4" customWidth="1"/>
    <col min="10258" max="10259" width="9.42578125" style="4" customWidth="1"/>
    <col min="10260" max="10261" width="9.7109375" style="4" customWidth="1"/>
    <col min="10262" max="10262" width="8.7109375" style="4" customWidth="1"/>
    <col min="10263" max="10263" width="9.42578125" style="4" customWidth="1"/>
    <col min="10264" max="10264" width="6.7109375" style="4" customWidth="1"/>
    <col min="10265" max="10265" width="8.140625" style="4" customWidth="1"/>
    <col min="10266" max="10266" width="10.42578125" style="4" customWidth="1"/>
    <col min="10267" max="10267" width="8.42578125" style="4" customWidth="1"/>
    <col min="10268" max="10268" width="9.7109375" style="4" customWidth="1"/>
    <col min="10269" max="10269" width="9.42578125" style="4" customWidth="1"/>
    <col min="10270" max="10270" width="7.42578125" style="4" customWidth="1"/>
    <col min="10271" max="10271" width="8.42578125" style="4" customWidth="1"/>
    <col min="10272" max="10273" width="8.28515625" style="4" customWidth="1"/>
    <col min="10274" max="10274" width="11.42578125" style="4" customWidth="1"/>
    <col min="10275" max="10275" width="9.42578125" style="4" customWidth="1"/>
    <col min="10276" max="10276" width="7.42578125" style="4" customWidth="1"/>
    <col min="10277" max="10278" width="8.42578125" style="4" customWidth="1"/>
    <col min="10279" max="10279" width="8.28515625" style="4" customWidth="1"/>
    <col min="10280" max="10280" width="11.42578125" style="4" customWidth="1"/>
    <col min="10281" max="10281" width="9.42578125" style="4" customWidth="1"/>
    <col min="10282" max="10282" width="6.7109375" style="4" customWidth="1"/>
    <col min="10283" max="10283" width="8.28515625" style="4" customWidth="1"/>
    <col min="10284" max="10284" width="10.7109375" style="4" customWidth="1"/>
    <col min="10285" max="10285" width="8.28515625" style="4" customWidth="1"/>
    <col min="10286" max="10286" width="10.28515625" style="4" customWidth="1"/>
    <col min="10287" max="10287" width="8.7109375" style="4" customWidth="1"/>
    <col min="10288" max="10288" width="9.42578125" style="4" customWidth="1"/>
    <col min="10289" max="10289" width="6.7109375" style="4" customWidth="1"/>
    <col min="10290" max="10290" width="8.28515625" style="4" customWidth="1"/>
    <col min="10291" max="10291" width="10.5703125" style="4" customWidth="1"/>
    <col min="10292" max="10292" width="8.28515625" style="4" customWidth="1"/>
    <col min="10293" max="10293" width="10.5703125" style="4" customWidth="1"/>
    <col min="10294" max="10294" width="8.7109375" style="4" customWidth="1"/>
    <col min="10295" max="10295" width="9.42578125" style="4" customWidth="1"/>
    <col min="10296" max="10296" width="7.85546875" style="4" customWidth="1"/>
    <col min="10297" max="10297" width="8.28515625" style="4" customWidth="1"/>
    <col min="10298" max="10298" width="10" style="4" customWidth="1"/>
    <col min="10299" max="10299" width="8.7109375" style="4" customWidth="1"/>
    <col min="10300" max="10300" width="6.7109375" style="4" customWidth="1"/>
    <col min="10301" max="10505" width="9.140625" style="4"/>
    <col min="10506" max="10506" width="5.140625" style="4" customWidth="1"/>
    <col min="10507" max="10507" width="24" style="4" customWidth="1"/>
    <col min="10508" max="10508" width="7.7109375" style="4" customWidth="1"/>
    <col min="10509" max="10509" width="8.7109375" style="4" customWidth="1"/>
    <col min="10510" max="10510" width="8.42578125" style="4" customWidth="1"/>
    <col min="10511" max="10511" width="9.42578125" style="4" customWidth="1"/>
    <col min="10512" max="10512" width="10.140625" style="4" customWidth="1"/>
    <col min="10513" max="10513" width="7.7109375" style="4" customWidth="1"/>
    <col min="10514" max="10515" width="9.42578125" style="4" customWidth="1"/>
    <col min="10516" max="10517" width="9.7109375" style="4" customWidth="1"/>
    <col min="10518" max="10518" width="8.7109375" style="4" customWidth="1"/>
    <col min="10519" max="10519" width="9.42578125" style="4" customWidth="1"/>
    <col min="10520" max="10520" width="6.7109375" style="4" customWidth="1"/>
    <col min="10521" max="10521" width="8.140625" style="4" customWidth="1"/>
    <col min="10522" max="10522" width="10.42578125" style="4" customWidth="1"/>
    <col min="10523" max="10523" width="8.42578125" style="4" customWidth="1"/>
    <col min="10524" max="10524" width="9.7109375" style="4" customWidth="1"/>
    <col min="10525" max="10525" width="9.42578125" style="4" customWidth="1"/>
    <col min="10526" max="10526" width="7.42578125" style="4" customWidth="1"/>
    <col min="10527" max="10527" width="8.42578125" style="4" customWidth="1"/>
    <col min="10528" max="10529" width="8.28515625" style="4" customWidth="1"/>
    <col min="10530" max="10530" width="11.42578125" style="4" customWidth="1"/>
    <col min="10531" max="10531" width="9.42578125" style="4" customWidth="1"/>
    <col min="10532" max="10532" width="7.42578125" style="4" customWidth="1"/>
    <col min="10533" max="10534" width="8.42578125" style="4" customWidth="1"/>
    <col min="10535" max="10535" width="8.28515625" style="4" customWidth="1"/>
    <col min="10536" max="10536" width="11.42578125" style="4" customWidth="1"/>
    <col min="10537" max="10537" width="9.42578125" style="4" customWidth="1"/>
    <col min="10538" max="10538" width="6.7109375" style="4" customWidth="1"/>
    <col min="10539" max="10539" width="8.28515625" style="4" customWidth="1"/>
    <col min="10540" max="10540" width="10.7109375" style="4" customWidth="1"/>
    <col min="10541" max="10541" width="8.28515625" style="4" customWidth="1"/>
    <col min="10542" max="10542" width="10.28515625" style="4" customWidth="1"/>
    <col min="10543" max="10543" width="8.7109375" style="4" customWidth="1"/>
    <col min="10544" max="10544" width="9.42578125" style="4" customWidth="1"/>
    <col min="10545" max="10545" width="6.7109375" style="4" customWidth="1"/>
    <col min="10546" max="10546" width="8.28515625" style="4" customWidth="1"/>
    <col min="10547" max="10547" width="10.5703125" style="4" customWidth="1"/>
    <col min="10548" max="10548" width="8.28515625" style="4" customWidth="1"/>
    <col min="10549" max="10549" width="10.5703125" style="4" customWidth="1"/>
    <col min="10550" max="10550" width="8.7109375" style="4" customWidth="1"/>
    <col min="10551" max="10551" width="9.42578125" style="4" customWidth="1"/>
    <col min="10552" max="10552" width="7.85546875" style="4" customWidth="1"/>
    <col min="10553" max="10553" width="8.28515625" style="4" customWidth="1"/>
    <col min="10554" max="10554" width="10" style="4" customWidth="1"/>
    <col min="10555" max="10555" width="8.7109375" style="4" customWidth="1"/>
    <col min="10556" max="10556" width="6.7109375" style="4" customWidth="1"/>
    <col min="10557" max="10761" width="9.140625" style="4"/>
    <col min="10762" max="10762" width="5.140625" style="4" customWidth="1"/>
    <col min="10763" max="10763" width="24" style="4" customWidth="1"/>
    <col min="10764" max="10764" width="7.7109375" style="4" customWidth="1"/>
    <col min="10765" max="10765" width="8.7109375" style="4" customWidth="1"/>
    <col min="10766" max="10766" width="8.42578125" style="4" customWidth="1"/>
    <col min="10767" max="10767" width="9.42578125" style="4" customWidth="1"/>
    <col min="10768" max="10768" width="10.140625" style="4" customWidth="1"/>
    <col min="10769" max="10769" width="7.7109375" style="4" customWidth="1"/>
    <col min="10770" max="10771" width="9.42578125" style="4" customWidth="1"/>
    <col min="10772" max="10773" width="9.7109375" style="4" customWidth="1"/>
    <col min="10774" max="10774" width="8.7109375" style="4" customWidth="1"/>
    <col min="10775" max="10775" width="9.42578125" style="4" customWidth="1"/>
    <col min="10776" max="10776" width="6.7109375" style="4" customWidth="1"/>
    <col min="10777" max="10777" width="8.140625" style="4" customWidth="1"/>
    <col min="10778" max="10778" width="10.42578125" style="4" customWidth="1"/>
    <col min="10779" max="10779" width="8.42578125" style="4" customWidth="1"/>
    <col min="10780" max="10780" width="9.7109375" style="4" customWidth="1"/>
    <col min="10781" max="10781" width="9.42578125" style="4" customWidth="1"/>
    <col min="10782" max="10782" width="7.42578125" style="4" customWidth="1"/>
    <col min="10783" max="10783" width="8.42578125" style="4" customWidth="1"/>
    <col min="10784" max="10785" width="8.28515625" style="4" customWidth="1"/>
    <col min="10786" max="10786" width="11.42578125" style="4" customWidth="1"/>
    <col min="10787" max="10787" width="9.42578125" style="4" customWidth="1"/>
    <col min="10788" max="10788" width="7.42578125" style="4" customWidth="1"/>
    <col min="10789" max="10790" width="8.42578125" style="4" customWidth="1"/>
    <col min="10791" max="10791" width="8.28515625" style="4" customWidth="1"/>
    <col min="10792" max="10792" width="11.42578125" style="4" customWidth="1"/>
    <col min="10793" max="10793" width="9.42578125" style="4" customWidth="1"/>
    <col min="10794" max="10794" width="6.7109375" style="4" customWidth="1"/>
    <col min="10795" max="10795" width="8.28515625" style="4" customWidth="1"/>
    <col min="10796" max="10796" width="10.7109375" style="4" customWidth="1"/>
    <col min="10797" max="10797" width="8.28515625" style="4" customWidth="1"/>
    <col min="10798" max="10798" width="10.28515625" style="4" customWidth="1"/>
    <col min="10799" max="10799" width="8.7109375" style="4" customWidth="1"/>
    <col min="10800" max="10800" width="9.42578125" style="4" customWidth="1"/>
    <col min="10801" max="10801" width="6.7109375" style="4" customWidth="1"/>
    <col min="10802" max="10802" width="8.28515625" style="4" customWidth="1"/>
    <col min="10803" max="10803" width="10.5703125" style="4" customWidth="1"/>
    <col min="10804" max="10804" width="8.28515625" style="4" customWidth="1"/>
    <col min="10805" max="10805" width="10.5703125" style="4" customWidth="1"/>
    <col min="10806" max="10806" width="8.7109375" style="4" customWidth="1"/>
    <col min="10807" max="10807" width="9.42578125" style="4" customWidth="1"/>
    <col min="10808" max="10808" width="7.85546875" style="4" customWidth="1"/>
    <col min="10809" max="10809" width="8.28515625" style="4" customWidth="1"/>
    <col min="10810" max="10810" width="10" style="4" customWidth="1"/>
    <col min="10811" max="10811" width="8.7109375" style="4" customWidth="1"/>
    <col min="10812" max="10812" width="6.7109375" style="4" customWidth="1"/>
    <col min="10813" max="11017" width="9.140625" style="4"/>
    <col min="11018" max="11018" width="5.140625" style="4" customWidth="1"/>
    <col min="11019" max="11019" width="24" style="4" customWidth="1"/>
    <col min="11020" max="11020" width="7.7109375" style="4" customWidth="1"/>
    <col min="11021" max="11021" width="8.7109375" style="4" customWidth="1"/>
    <col min="11022" max="11022" width="8.42578125" style="4" customWidth="1"/>
    <col min="11023" max="11023" width="9.42578125" style="4" customWidth="1"/>
    <col min="11024" max="11024" width="10.140625" style="4" customWidth="1"/>
    <col min="11025" max="11025" width="7.7109375" style="4" customWidth="1"/>
    <col min="11026" max="11027" width="9.42578125" style="4" customWidth="1"/>
    <col min="11028" max="11029" width="9.7109375" style="4" customWidth="1"/>
    <col min="11030" max="11030" width="8.7109375" style="4" customWidth="1"/>
    <col min="11031" max="11031" width="9.42578125" style="4" customWidth="1"/>
    <col min="11032" max="11032" width="6.7109375" style="4" customWidth="1"/>
    <col min="11033" max="11033" width="8.140625" style="4" customWidth="1"/>
    <col min="11034" max="11034" width="10.42578125" style="4" customWidth="1"/>
    <col min="11035" max="11035" width="8.42578125" style="4" customWidth="1"/>
    <col min="11036" max="11036" width="9.7109375" style="4" customWidth="1"/>
    <col min="11037" max="11037" width="9.42578125" style="4" customWidth="1"/>
    <col min="11038" max="11038" width="7.42578125" style="4" customWidth="1"/>
    <col min="11039" max="11039" width="8.42578125" style="4" customWidth="1"/>
    <col min="11040" max="11041" width="8.28515625" style="4" customWidth="1"/>
    <col min="11042" max="11042" width="11.42578125" style="4" customWidth="1"/>
    <col min="11043" max="11043" width="9.42578125" style="4" customWidth="1"/>
    <col min="11044" max="11044" width="7.42578125" style="4" customWidth="1"/>
    <col min="11045" max="11046" width="8.42578125" style="4" customWidth="1"/>
    <col min="11047" max="11047" width="8.28515625" style="4" customWidth="1"/>
    <col min="11048" max="11048" width="11.42578125" style="4" customWidth="1"/>
    <col min="11049" max="11049" width="9.42578125" style="4" customWidth="1"/>
    <col min="11050" max="11050" width="6.7109375" style="4" customWidth="1"/>
    <col min="11051" max="11051" width="8.28515625" style="4" customWidth="1"/>
    <col min="11052" max="11052" width="10.7109375" style="4" customWidth="1"/>
    <col min="11053" max="11053" width="8.28515625" style="4" customWidth="1"/>
    <col min="11054" max="11054" width="10.28515625" style="4" customWidth="1"/>
    <col min="11055" max="11055" width="8.7109375" style="4" customWidth="1"/>
    <col min="11056" max="11056" width="9.42578125" style="4" customWidth="1"/>
    <col min="11057" max="11057" width="6.7109375" style="4" customWidth="1"/>
    <col min="11058" max="11058" width="8.28515625" style="4" customWidth="1"/>
    <col min="11059" max="11059" width="10.5703125" style="4" customWidth="1"/>
    <col min="11060" max="11060" width="8.28515625" style="4" customWidth="1"/>
    <col min="11061" max="11061" width="10.5703125" style="4" customWidth="1"/>
    <col min="11062" max="11062" width="8.7109375" style="4" customWidth="1"/>
    <col min="11063" max="11063" width="9.42578125" style="4" customWidth="1"/>
    <col min="11064" max="11064" width="7.85546875" style="4" customWidth="1"/>
    <col min="11065" max="11065" width="8.28515625" style="4" customWidth="1"/>
    <col min="11066" max="11066" width="10" style="4" customWidth="1"/>
    <col min="11067" max="11067" width="8.7109375" style="4" customWidth="1"/>
    <col min="11068" max="11068" width="6.7109375" style="4" customWidth="1"/>
    <col min="11069" max="11273" width="9.140625" style="4"/>
    <col min="11274" max="11274" width="5.140625" style="4" customWidth="1"/>
    <col min="11275" max="11275" width="24" style="4" customWidth="1"/>
    <col min="11276" max="11276" width="7.7109375" style="4" customWidth="1"/>
    <col min="11277" max="11277" width="8.7109375" style="4" customWidth="1"/>
    <col min="11278" max="11278" width="8.42578125" style="4" customWidth="1"/>
    <col min="11279" max="11279" width="9.42578125" style="4" customWidth="1"/>
    <col min="11280" max="11280" width="10.140625" style="4" customWidth="1"/>
    <col min="11281" max="11281" width="7.7109375" style="4" customWidth="1"/>
    <col min="11282" max="11283" width="9.42578125" style="4" customWidth="1"/>
    <col min="11284" max="11285" width="9.7109375" style="4" customWidth="1"/>
    <col min="11286" max="11286" width="8.7109375" style="4" customWidth="1"/>
    <col min="11287" max="11287" width="9.42578125" style="4" customWidth="1"/>
    <col min="11288" max="11288" width="6.7109375" style="4" customWidth="1"/>
    <col min="11289" max="11289" width="8.140625" style="4" customWidth="1"/>
    <col min="11290" max="11290" width="10.42578125" style="4" customWidth="1"/>
    <col min="11291" max="11291" width="8.42578125" style="4" customWidth="1"/>
    <col min="11292" max="11292" width="9.7109375" style="4" customWidth="1"/>
    <col min="11293" max="11293" width="9.42578125" style="4" customWidth="1"/>
    <col min="11294" max="11294" width="7.42578125" style="4" customWidth="1"/>
    <col min="11295" max="11295" width="8.42578125" style="4" customWidth="1"/>
    <col min="11296" max="11297" width="8.28515625" style="4" customWidth="1"/>
    <col min="11298" max="11298" width="11.42578125" style="4" customWidth="1"/>
    <col min="11299" max="11299" width="9.42578125" style="4" customWidth="1"/>
    <col min="11300" max="11300" width="7.42578125" style="4" customWidth="1"/>
    <col min="11301" max="11302" width="8.42578125" style="4" customWidth="1"/>
    <col min="11303" max="11303" width="8.28515625" style="4" customWidth="1"/>
    <col min="11304" max="11304" width="11.42578125" style="4" customWidth="1"/>
    <col min="11305" max="11305" width="9.42578125" style="4" customWidth="1"/>
    <col min="11306" max="11306" width="6.7109375" style="4" customWidth="1"/>
    <col min="11307" max="11307" width="8.28515625" style="4" customWidth="1"/>
    <col min="11308" max="11308" width="10.7109375" style="4" customWidth="1"/>
    <col min="11309" max="11309" width="8.28515625" style="4" customWidth="1"/>
    <col min="11310" max="11310" width="10.28515625" style="4" customWidth="1"/>
    <col min="11311" max="11311" width="8.7109375" style="4" customWidth="1"/>
    <col min="11312" max="11312" width="9.42578125" style="4" customWidth="1"/>
    <col min="11313" max="11313" width="6.7109375" style="4" customWidth="1"/>
    <col min="11314" max="11314" width="8.28515625" style="4" customWidth="1"/>
    <col min="11315" max="11315" width="10.5703125" style="4" customWidth="1"/>
    <col min="11316" max="11316" width="8.28515625" style="4" customWidth="1"/>
    <col min="11317" max="11317" width="10.5703125" style="4" customWidth="1"/>
    <col min="11318" max="11318" width="8.7109375" style="4" customWidth="1"/>
    <col min="11319" max="11319" width="9.42578125" style="4" customWidth="1"/>
    <col min="11320" max="11320" width="7.85546875" style="4" customWidth="1"/>
    <col min="11321" max="11321" width="8.28515625" style="4" customWidth="1"/>
    <col min="11322" max="11322" width="10" style="4" customWidth="1"/>
    <col min="11323" max="11323" width="8.7109375" style="4" customWidth="1"/>
    <col min="11324" max="11324" width="6.7109375" style="4" customWidth="1"/>
    <col min="11325" max="11529" width="9.140625" style="4"/>
    <col min="11530" max="11530" width="5.140625" style="4" customWidth="1"/>
    <col min="11531" max="11531" width="24" style="4" customWidth="1"/>
    <col min="11532" max="11532" width="7.7109375" style="4" customWidth="1"/>
    <col min="11533" max="11533" width="8.7109375" style="4" customWidth="1"/>
    <col min="11534" max="11534" width="8.42578125" style="4" customWidth="1"/>
    <col min="11535" max="11535" width="9.42578125" style="4" customWidth="1"/>
    <col min="11536" max="11536" width="10.140625" style="4" customWidth="1"/>
    <col min="11537" max="11537" width="7.7109375" style="4" customWidth="1"/>
    <col min="11538" max="11539" width="9.42578125" style="4" customWidth="1"/>
    <col min="11540" max="11541" width="9.7109375" style="4" customWidth="1"/>
    <col min="11542" max="11542" width="8.7109375" style="4" customWidth="1"/>
    <col min="11543" max="11543" width="9.42578125" style="4" customWidth="1"/>
    <col min="11544" max="11544" width="6.7109375" style="4" customWidth="1"/>
    <col min="11545" max="11545" width="8.140625" style="4" customWidth="1"/>
    <col min="11546" max="11546" width="10.42578125" style="4" customWidth="1"/>
    <col min="11547" max="11547" width="8.42578125" style="4" customWidth="1"/>
    <col min="11548" max="11548" width="9.7109375" style="4" customWidth="1"/>
    <col min="11549" max="11549" width="9.42578125" style="4" customWidth="1"/>
    <col min="11550" max="11550" width="7.42578125" style="4" customWidth="1"/>
    <col min="11551" max="11551" width="8.42578125" style="4" customWidth="1"/>
    <col min="11552" max="11553" width="8.28515625" style="4" customWidth="1"/>
    <col min="11554" max="11554" width="11.42578125" style="4" customWidth="1"/>
    <col min="11555" max="11555" width="9.42578125" style="4" customWidth="1"/>
    <col min="11556" max="11556" width="7.42578125" style="4" customWidth="1"/>
    <col min="11557" max="11558" width="8.42578125" style="4" customWidth="1"/>
    <col min="11559" max="11559" width="8.28515625" style="4" customWidth="1"/>
    <col min="11560" max="11560" width="11.42578125" style="4" customWidth="1"/>
    <col min="11561" max="11561" width="9.42578125" style="4" customWidth="1"/>
    <col min="11562" max="11562" width="6.7109375" style="4" customWidth="1"/>
    <col min="11563" max="11563" width="8.28515625" style="4" customWidth="1"/>
    <col min="11564" max="11564" width="10.7109375" style="4" customWidth="1"/>
    <col min="11565" max="11565" width="8.28515625" style="4" customWidth="1"/>
    <col min="11566" max="11566" width="10.28515625" style="4" customWidth="1"/>
    <col min="11567" max="11567" width="8.7109375" style="4" customWidth="1"/>
    <col min="11568" max="11568" width="9.42578125" style="4" customWidth="1"/>
    <col min="11569" max="11569" width="6.7109375" style="4" customWidth="1"/>
    <col min="11570" max="11570" width="8.28515625" style="4" customWidth="1"/>
    <col min="11571" max="11571" width="10.5703125" style="4" customWidth="1"/>
    <col min="11572" max="11572" width="8.28515625" style="4" customWidth="1"/>
    <col min="11573" max="11573" width="10.5703125" style="4" customWidth="1"/>
    <col min="11574" max="11574" width="8.7109375" style="4" customWidth="1"/>
    <col min="11575" max="11575" width="9.42578125" style="4" customWidth="1"/>
    <col min="11576" max="11576" width="7.85546875" style="4" customWidth="1"/>
    <col min="11577" max="11577" width="8.28515625" style="4" customWidth="1"/>
    <col min="11578" max="11578" width="10" style="4" customWidth="1"/>
    <col min="11579" max="11579" width="8.7109375" style="4" customWidth="1"/>
    <col min="11580" max="11580" width="6.7109375" style="4" customWidth="1"/>
    <col min="11581" max="11785" width="9.140625" style="4"/>
    <col min="11786" max="11786" width="5.140625" style="4" customWidth="1"/>
    <col min="11787" max="11787" width="24" style="4" customWidth="1"/>
    <col min="11788" max="11788" width="7.7109375" style="4" customWidth="1"/>
    <col min="11789" max="11789" width="8.7109375" style="4" customWidth="1"/>
    <col min="11790" max="11790" width="8.42578125" style="4" customWidth="1"/>
    <col min="11791" max="11791" width="9.42578125" style="4" customWidth="1"/>
    <col min="11792" max="11792" width="10.140625" style="4" customWidth="1"/>
    <col min="11793" max="11793" width="7.7109375" style="4" customWidth="1"/>
    <col min="11794" max="11795" width="9.42578125" style="4" customWidth="1"/>
    <col min="11796" max="11797" width="9.7109375" style="4" customWidth="1"/>
    <col min="11798" max="11798" width="8.7109375" style="4" customWidth="1"/>
    <col min="11799" max="11799" width="9.42578125" style="4" customWidth="1"/>
    <col min="11800" max="11800" width="6.7109375" style="4" customWidth="1"/>
    <col min="11801" max="11801" width="8.140625" style="4" customWidth="1"/>
    <col min="11802" max="11802" width="10.42578125" style="4" customWidth="1"/>
    <col min="11803" max="11803" width="8.42578125" style="4" customWidth="1"/>
    <col min="11804" max="11804" width="9.7109375" style="4" customWidth="1"/>
    <col min="11805" max="11805" width="9.42578125" style="4" customWidth="1"/>
    <col min="11806" max="11806" width="7.42578125" style="4" customWidth="1"/>
    <col min="11807" max="11807" width="8.42578125" style="4" customWidth="1"/>
    <col min="11808" max="11809" width="8.28515625" style="4" customWidth="1"/>
    <col min="11810" max="11810" width="11.42578125" style="4" customWidth="1"/>
    <col min="11811" max="11811" width="9.42578125" style="4" customWidth="1"/>
    <col min="11812" max="11812" width="7.42578125" style="4" customWidth="1"/>
    <col min="11813" max="11814" width="8.42578125" style="4" customWidth="1"/>
    <col min="11815" max="11815" width="8.28515625" style="4" customWidth="1"/>
    <col min="11816" max="11816" width="11.42578125" style="4" customWidth="1"/>
    <col min="11817" max="11817" width="9.42578125" style="4" customWidth="1"/>
    <col min="11818" max="11818" width="6.7109375" style="4" customWidth="1"/>
    <col min="11819" max="11819" width="8.28515625" style="4" customWidth="1"/>
    <col min="11820" max="11820" width="10.7109375" style="4" customWidth="1"/>
    <col min="11821" max="11821" width="8.28515625" style="4" customWidth="1"/>
    <col min="11822" max="11822" width="10.28515625" style="4" customWidth="1"/>
    <col min="11823" max="11823" width="8.7109375" style="4" customWidth="1"/>
    <col min="11824" max="11824" width="9.42578125" style="4" customWidth="1"/>
    <col min="11825" max="11825" width="6.7109375" style="4" customWidth="1"/>
    <col min="11826" max="11826" width="8.28515625" style="4" customWidth="1"/>
    <col min="11827" max="11827" width="10.5703125" style="4" customWidth="1"/>
    <col min="11828" max="11828" width="8.28515625" style="4" customWidth="1"/>
    <col min="11829" max="11829" width="10.5703125" style="4" customWidth="1"/>
    <col min="11830" max="11830" width="8.7109375" style="4" customWidth="1"/>
    <col min="11831" max="11831" width="9.42578125" style="4" customWidth="1"/>
    <col min="11832" max="11832" width="7.85546875" style="4" customWidth="1"/>
    <col min="11833" max="11833" width="8.28515625" style="4" customWidth="1"/>
    <col min="11834" max="11834" width="10" style="4" customWidth="1"/>
    <col min="11835" max="11835" width="8.7109375" style="4" customWidth="1"/>
    <col min="11836" max="11836" width="6.7109375" style="4" customWidth="1"/>
    <col min="11837" max="12041" width="9.140625" style="4"/>
    <col min="12042" max="12042" width="5.140625" style="4" customWidth="1"/>
    <col min="12043" max="12043" width="24" style="4" customWidth="1"/>
    <col min="12044" max="12044" width="7.7109375" style="4" customWidth="1"/>
    <col min="12045" max="12045" width="8.7109375" style="4" customWidth="1"/>
    <col min="12046" max="12046" width="8.42578125" style="4" customWidth="1"/>
    <col min="12047" max="12047" width="9.42578125" style="4" customWidth="1"/>
    <col min="12048" max="12048" width="10.140625" style="4" customWidth="1"/>
    <col min="12049" max="12049" width="7.7109375" style="4" customWidth="1"/>
    <col min="12050" max="12051" width="9.42578125" style="4" customWidth="1"/>
    <col min="12052" max="12053" width="9.7109375" style="4" customWidth="1"/>
    <col min="12054" max="12054" width="8.7109375" style="4" customWidth="1"/>
    <col min="12055" max="12055" width="9.42578125" style="4" customWidth="1"/>
    <col min="12056" max="12056" width="6.7109375" style="4" customWidth="1"/>
    <col min="12057" max="12057" width="8.140625" style="4" customWidth="1"/>
    <col min="12058" max="12058" width="10.42578125" style="4" customWidth="1"/>
    <col min="12059" max="12059" width="8.42578125" style="4" customWidth="1"/>
    <col min="12060" max="12060" width="9.7109375" style="4" customWidth="1"/>
    <col min="12061" max="12061" width="9.42578125" style="4" customWidth="1"/>
    <col min="12062" max="12062" width="7.42578125" style="4" customWidth="1"/>
    <col min="12063" max="12063" width="8.42578125" style="4" customWidth="1"/>
    <col min="12064" max="12065" width="8.28515625" style="4" customWidth="1"/>
    <col min="12066" max="12066" width="11.42578125" style="4" customWidth="1"/>
    <col min="12067" max="12067" width="9.42578125" style="4" customWidth="1"/>
    <col min="12068" max="12068" width="7.42578125" style="4" customWidth="1"/>
    <col min="12069" max="12070" width="8.42578125" style="4" customWidth="1"/>
    <col min="12071" max="12071" width="8.28515625" style="4" customWidth="1"/>
    <col min="12072" max="12072" width="11.42578125" style="4" customWidth="1"/>
    <col min="12073" max="12073" width="9.42578125" style="4" customWidth="1"/>
    <col min="12074" max="12074" width="6.7109375" style="4" customWidth="1"/>
    <col min="12075" max="12075" width="8.28515625" style="4" customWidth="1"/>
    <col min="12076" max="12076" width="10.7109375" style="4" customWidth="1"/>
    <col min="12077" max="12077" width="8.28515625" style="4" customWidth="1"/>
    <col min="12078" max="12078" width="10.28515625" style="4" customWidth="1"/>
    <col min="12079" max="12079" width="8.7109375" style="4" customWidth="1"/>
    <col min="12080" max="12080" width="9.42578125" style="4" customWidth="1"/>
    <col min="12081" max="12081" width="6.7109375" style="4" customWidth="1"/>
    <col min="12082" max="12082" width="8.28515625" style="4" customWidth="1"/>
    <col min="12083" max="12083" width="10.5703125" style="4" customWidth="1"/>
    <col min="12084" max="12084" width="8.28515625" style="4" customWidth="1"/>
    <col min="12085" max="12085" width="10.5703125" style="4" customWidth="1"/>
    <col min="12086" max="12086" width="8.7109375" style="4" customWidth="1"/>
    <col min="12087" max="12087" width="9.42578125" style="4" customWidth="1"/>
    <col min="12088" max="12088" width="7.85546875" style="4" customWidth="1"/>
    <col min="12089" max="12089" width="8.28515625" style="4" customWidth="1"/>
    <col min="12090" max="12090" width="10" style="4" customWidth="1"/>
    <col min="12091" max="12091" width="8.7109375" style="4" customWidth="1"/>
    <col min="12092" max="12092" width="6.7109375" style="4" customWidth="1"/>
    <col min="12093" max="12297" width="9.140625" style="4"/>
    <col min="12298" max="12298" width="5.140625" style="4" customWidth="1"/>
    <col min="12299" max="12299" width="24" style="4" customWidth="1"/>
    <col min="12300" max="12300" width="7.7109375" style="4" customWidth="1"/>
    <col min="12301" max="12301" width="8.7109375" style="4" customWidth="1"/>
    <col min="12302" max="12302" width="8.42578125" style="4" customWidth="1"/>
    <col min="12303" max="12303" width="9.42578125" style="4" customWidth="1"/>
    <col min="12304" max="12304" width="10.140625" style="4" customWidth="1"/>
    <col min="12305" max="12305" width="7.7109375" style="4" customWidth="1"/>
    <col min="12306" max="12307" width="9.42578125" style="4" customWidth="1"/>
    <col min="12308" max="12309" width="9.7109375" style="4" customWidth="1"/>
    <col min="12310" max="12310" width="8.7109375" style="4" customWidth="1"/>
    <col min="12311" max="12311" width="9.42578125" style="4" customWidth="1"/>
    <col min="12312" max="12312" width="6.7109375" style="4" customWidth="1"/>
    <col min="12313" max="12313" width="8.140625" style="4" customWidth="1"/>
    <col min="12314" max="12314" width="10.42578125" style="4" customWidth="1"/>
    <col min="12315" max="12315" width="8.42578125" style="4" customWidth="1"/>
    <col min="12316" max="12316" width="9.7109375" style="4" customWidth="1"/>
    <col min="12317" max="12317" width="9.42578125" style="4" customWidth="1"/>
    <col min="12318" max="12318" width="7.42578125" style="4" customWidth="1"/>
    <col min="12319" max="12319" width="8.42578125" style="4" customWidth="1"/>
    <col min="12320" max="12321" width="8.28515625" style="4" customWidth="1"/>
    <col min="12322" max="12322" width="11.42578125" style="4" customWidth="1"/>
    <col min="12323" max="12323" width="9.42578125" style="4" customWidth="1"/>
    <col min="12324" max="12324" width="7.42578125" style="4" customWidth="1"/>
    <col min="12325" max="12326" width="8.42578125" style="4" customWidth="1"/>
    <col min="12327" max="12327" width="8.28515625" style="4" customWidth="1"/>
    <col min="12328" max="12328" width="11.42578125" style="4" customWidth="1"/>
    <col min="12329" max="12329" width="9.42578125" style="4" customWidth="1"/>
    <col min="12330" max="12330" width="6.7109375" style="4" customWidth="1"/>
    <col min="12331" max="12331" width="8.28515625" style="4" customWidth="1"/>
    <col min="12332" max="12332" width="10.7109375" style="4" customWidth="1"/>
    <col min="12333" max="12333" width="8.28515625" style="4" customWidth="1"/>
    <col min="12334" max="12334" width="10.28515625" style="4" customWidth="1"/>
    <col min="12335" max="12335" width="8.7109375" style="4" customWidth="1"/>
    <col min="12336" max="12336" width="9.42578125" style="4" customWidth="1"/>
    <col min="12337" max="12337" width="6.7109375" style="4" customWidth="1"/>
    <col min="12338" max="12338" width="8.28515625" style="4" customWidth="1"/>
    <col min="12339" max="12339" width="10.5703125" style="4" customWidth="1"/>
    <col min="12340" max="12340" width="8.28515625" style="4" customWidth="1"/>
    <col min="12341" max="12341" width="10.5703125" style="4" customWidth="1"/>
    <col min="12342" max="12342" width="8.7109375" style="4" customWidth="1"/>
    <col min="12343" max="12343" width="9.42578125" style="4" customWidth="1"/>
    <col min="12344" max="12344" width="7.85546875" style="4" customWidth="1"/>
    <col min="12345" max="12345" width="8.28515625" style="4" customWidth="1"/>
    <col min="12346" max="12346" width="10" style="4" customWidth="1"/>
    <col min="12347" max="12347" width="8.7109375" style="4" customWidth="1"/>
    <col min="12348" max="12348" width="6.7109375" style="4" customWidth="1"/>
    <col min="12349" max="12553" width="9.140625" style="4"/>
    <col min="12554" max="12554" width="5.140625" style="4" customWidth="1"/>
    <col min="12555" max="12555" width="24" style="4" customWidth="1"/>
    <col min="12556" max="12556" width="7.7109375" style="4" customWidth="1"/>
    <col min="12557" max="12557" width="8.7109375" style="4" customWidth="1"/>
    <col min="12558" max="12558" width="8.42578125" style="4" customWidth="1"/>
    <col min="12559" max="12559" width="9.42578125" style="4" customWidth="1"/>
    <col min="12560" max="12560" width="10.140625" style="4" customWidth="1"/>
    <col min="12561" max="12561" width="7.7109375" style="4" customWidth="1"/>
    <col min="12562" max="12563" width="9.42578125" style="4" customWidth="1"/>
    <col min="12564" max="12565" width="9.7109375" style="4" customWidth="1"/>
    <col min="12566" max="12566" width="8.7109375" style="4" customWidth="1"/>
    <col min="12567" max="12567" width="9.42578125" style="4" customWidth="1"/>
    <col min="12568" max="12568" width="6.7109375" style="4" customWidth="1"/>
    <col min="12569" max="12569" width="8.140625" style="4" customWidth="1"/>
    <col min="12570" max="12570" width="10.42578125" style="4" customWidth="1"/>
    <col min="12571" max="12571" width="8.42578125" style="4" customWidth="1"/>
    <col min="12572" max="12572" width="9.7109375" style="4" customWidth="1"/>
    <col min="12573" max="12573" width="9.42578125" style="4" customWidth="1"/>
    <col min="12574" max="12574" width="7.42578125" style="4" customWidth="1"/>
    <col min="12575" max="12575" width="8.42578125" style="4" customWidth="1"/>
    <col min="12576" max="12577" width="8.28515625" style="4" customWidth="1"/>
    <col min="12578" max="12578" width="11.42578125" style="4" customWidth="1"/>
    <col min="12579" max="12579" width="9.42578125" style="4" customWidth="1"/>
    <col min="12580" max="12580" width="7.42578125" style="4" customWidth="1"/>
    <col min="12581" max="12582" width="8.42578125" style="4" customWidth="1"/>
    <col min="12583" max="12583" width="8.28515625" style="4" customWidth="1"/>
    <col min="12584" max="12584" width="11.42578125" style="4" customWidth="1"/>
    <col min="12585" max="12585" width="9.42578125" style="4" customWidth="1"/>
    <col min="12586" max="12586" width="6.7109375" style="4" customWidth="1"/>
    <col min="12587" max="12587" width="8.28515625" style="4" customWidth="1"/>
    <col min="12588" max="12588" width="10.7109375" style="4" customWidth="1"/>
    <col min="12589" max="12589" width="8.28515625" style="4" customWidth="1"/>
    <col min="12590" max="12590" width="10.28515625" style="4" customWidth="1"/>
    <col min="12591" max="12591" width="8.7109375" style="4" customWidth="1"/>
    <col min="12592" max="12592" width="9.42578125" style="4" customWidth="1"/>
    <col min="12593" max="12593" width="6.7109375" style="4" customWidth="1"/>
    <col min="12594" max="12594" width="8.28515625" style="4" customWidth="1"/>
    <col min="12595" max="12595" width="10.5703125" style="4" customWidth="1"/>
    <col min="12596" max="12596" width="8.28515625" style="4" customWidth="1"/>
    <col min="12597" max="12597" width="10.5703125" style="4" customWidth="1"/>
    <col min="12598" max="12598" width="8.7109375" style="4" customWidth="1"/>
    <col min="12599" max="12599" width="9.42578125" style="4" customWidth="1"/>
    <col min="12600" max="12600" width="7.85546875" style="4" customWidth="1"/>
    <col min="12601" max="12601" width="8.28515625" style="4" customWidth="1"/>
    <col min="12602" max="12602" width="10" style="4" customWidth="1"/>
    <col min="12603" max="12603" width="8.7109375" style="4" customWidth="1"/>
    <col min="12604" max="12604" width="6.7109375" style="4" customWidth="1"/>
    <col min="12605" max="12809" width="9.140625" style="4"/>
    <col min="12810" max="12810" width="5.140625" style="4" customWidth="1"/>
    <col min="12811" max="12811" width="24" style="4" customWidth="1"/>
    <col min="12812" max="12812" width="7.7109375" style="4" customWidth="1"/>
    <col min="12813" max="12813" width="8.7109375" style="4" customWidth="1"/>
    <col min="12814" max="12814" width="8.42578125" style="4" customWidth="1"/>
    <col min="12815" max="12815" width="9.42578125" style="4" customWidth="1"/>
    <col min="12816" max="12816" width="10.140625" style="4" customWidth="1"/>
    <col min="12817" max="12817" width="7.7109375" style="4" customWidth="1"/>
    <col min="12818" max="12819" width="9.42578125" style="4" customWidth="1"/>
    <col min="12820" max="12821" width="9.7109375" style="4" customWidth="1"/>
    <col min="12822" max="12822" width="8.7109375" style="4" customWidth="1"/>
    <col min="12823" max="12823" width="9.42578125" style="4" customWidth="1"/>
    <col min="12824" max="12824" width="6.7109375" style="4" customWidth="1"/>
    <col min="12825" max="12825" width="8.140625" style="4" customWidth="1"/>
    <col min="12826" max="12826" width="10.42578125" style="4" customWidth="1"/>
    <col min="12827" max="12827" width="8.42578125" style="4" customWidth="1"/>
    <col min="12828" max="12828" width="9.7109375" style="4" customWidth="1"/>
    <col min="12829" max="12829" width="9.42578125" style="4" customWidth="1"/>
    <col min="12830" max="12830" width="7.42578125" style="4" customWidth="1"/>
    <col min="12831" max="12831" width="8.42578125" style="4" customWidth="1"/>
    <col min="12832" max="12833" width="8.28515625" style="4" customWidth="1"/>
    <col min="12834" max="12834" width="11.42578125" style="4" customWidth="1"/>
    <col min="12835" max="12835" width="9.42578125" style="4" customWidth="1"/>
    <col min="12836" max="12836" width="7.42578125" style="4" customWidth="1"/>
    <col min="12837" max="12838" width="8.42578125" style="4" customWidth="1"/>
    <col min="12839" max="12839" width="8.28515625" style="4" customWidth="1"/>
    <col min="12840" max="12840" width="11.42578125" style="4" customWidth="1"/>
    <col min="12841" max="12841" width="9.42578125" style="4" customWidth="1"/>
    <col min="12842" max="12842" width="6.7109375" style="4" customWidth="1"/>
    <col min="12843" max="12843" width="8.28515625" style="4" customWidth="1"/>
    <col min="12844" max="12844" width="10.7109375" style="4" customWidth="1"/>
    <col min="12845" max="12845" width="8.28515625" style="4" customWidth="1"/>
    <col min="12846" max="12846" width="10.28515625" style="4" customWidth="1"/>
    <col min="12847" max="12847" width="8.7109375" style="4" customWidth="1"/>
    <col min="12848" max="12848" width="9.42578125" style="4" customWidth="1"/>
    <col min="12849" max="12849" width="6.7109375" style="4" customWidth="1"/>
    <col min="12850" max="12850" width="8.28515625" style="4" customWidth="1"/>
    <col min="12851" max="12851" width="10.5703125" style="4" customWidth="1"/>
    <col min="12852" max="12852" width="8.28515625" style="4" customWidth="1"/>
    <col min="12853" max="12853" width="10.5703125" style="4" customWidth="1"/>
    <col min="12854" max="12854" width="8.7109375" style="4" customWidth="1"/>
    <col min="12855" max="12855" width="9.42578125" style="4" customWidth="1"/>
    <col min="12856" max="12856" width="7.85546875" style="4" customWidth="1"/>
    <col min="12857" max="12857" width="8.28515625" style="4" customWidth="1"/>
    <col min="12858" max="12858" width="10" style="4" customWidth="1"/>
    <col min="12859" max="12859" width="8.7109375" style="4" customWidth="1"/>
    <col min="12860" max="12860" width="6.7109375" style="4" customWidth="1"/>
    <col min="12861" max="13065" width="9.140625" style="4"/>
    <col min="13066" max="13066" width="5.140625" style="4" customWidth="1"/>
    <col min="13067" max="13067" width="24" style="4" customWidth="1"/>
    <col min="13068" max="13068" width="7.7109375" style="4" customWidth="1"/>
    <col min="13069" max="13069" width="8.7109375" style="4" customWidth="1"/>
    <col min="13070" max="13070" width="8.42578125" style="4" customWidth="1"/>
    <col min="13071" max="13071" width="9.42578125" style="4" customWidth="1"/>
    <col min="13072" max="13072" width="10.140625" style="4" customWidth="1"/>
    <col min="13073" max="13073" width="7.7109375" style="4" customWidth="1"/>
    <col min="13074" max="13075" width="9.42578125" style="4" customWidth="1"/>
    <col min="13076" max="13077" width="9.7109375" style="4" customWidth="1"/>
    <col min="13078" max="13078" width="8.7109375" style="4" customWidth="1"/>
    <col min="13079" max="13079" width="9.42578125" style="4" customWidth="1"/>
    <col min="13080" max="13080" width="6.7109375" style="4" customWidth="1"/>
    <col min="13081" max="13081" width="8.140625" style="4" customWidth="1"/>
    <col min="13082" max="13082" width="10.42578125" style="4" customWidth="1"/>
    <col min="13083" max="13083" width="8.42578125" style="4" customWidth="1"/>
    <col min="13084" max="13084" width="9.7109375" style="4" customWidth="1"/>
    <col min="13085" max="13085" width="9.42578125" style="4" customWidth="1"/>
    <col min="13086" max="13086" width="7.42578125" style="4" customWidth="1"/>
    <col min="13087" max="13087" width="8.42578125" style="4" customWidth="1"/>
    <col min="13088" max="13089" width="8.28515625" style="4" customWidth="1"/>
    <col min="13090" max="13090" width="11.42578125" style="4" customWidth="1"/>
    <col min="13091" max="13091" width="9.42578125" style="4" customWidth="1"/>
    <col min="13092" max="13092" width="7.42578125" style="4" customWidth="1"/>
    <col min="13093" max="13094" width="8.42578125" style="4" customWidth="1"/>
    <col min="13095" max="13095" width="8.28515625" style="4" customWidth="1"/>
    <col min="13096" max="13096" width="11.42578125" style="4" customWidth="1"/>
    <col min="13097" max="13097" width="9.42578125" style="4" customWidth="1"/>
    <col min="13098" max="13098" width="6.7109375" style="4" customWidth="1"/>
    <col min="13099" max="13099" width="8.28515625" style="4" customWidth="1"/>
    <col min="13100" max="13100" width="10.7109375" style="4" customWidth="1"/>
    <col min="13101" max="13101" width="8.28515625" style="4" customWidth="1"/>
    <col min="13102" max="13102" width="10.28515625" style="4" customWidth="1"/>
    <col min="13103" max="13103" width="8.7109375" style="4" customWidth="1"/>
    <col min="13104" max="13104" width="9.42578125" style="4" customWidth="1"/>
    <col min="13105" max="13105" width="6.7109375" style="4" customWidth="1"/>
    <col min="13106" max="13106" width="8.28515625" style="4" customWidth="1"/>
    <col min="13107" max="13107" width="10.5703125" style="4" customWidth="1"/>
    <col min="13108" max="13108" width="8.28515625" style="4" customWidth="1"/>
    <col min="13109" max="13109" width="10.5703125" style="4" customWidth="1"/>
    <col min="13110" max="13110" width="8.7109375" style="4" customWidth="1"/>
    <col min="13111" max="13111" width="9.42578125" style="4" customWidth="1"/>
    <col min="13112" max="13112" width="7.85546875" style="4" customWidth="1"/>
    <col min="13113" max="13113" width="8.28515625" style="4" customWidth="1"/>
    <col min="13114" max="13114" width="10" style="4" customWidth="1"/>
    <col min="13115" max="13115" width="8.7109375" style="4" customWidth="1"/>
    <col min="13116" max="13116" width="6.7109375" style="4" customWidth="1"/>
    <col min="13117" max="13321" width="9.140625" style="4"/>
    <col min="13322" max="13322" width="5.140625" style="4" customWidth="1"/>
    <col min="13323" max="13323" width="24" style="4" customWidth="1"/>
    <col min="13324" max="13324" width="7.7109375" style="4" customWidth="1"/>
    <col min="13325" max="13325" width="8.7109375" style="4" customWidth="1"/>
    <col min="13326" max="13326" width="8.42578125" style="4" customWidth="1"/>
    <col min="13327" max="13327" width="9.42578125" style="4" customWidth="1"/>
    <col min="13328" max="13328" width="10.140625" style="4" customWidth="1"/>
    <col min="13329" max="13329" width="7.7109375" style="4" customWidth="1"/>
    <col min="13330" max="13331" width="9.42578125" style="4" customWidth="1"/>
    <col min="13332" max="13333" width="9.7109375" style="4" customWidth="1"/>
    <col min="13334" max="13334" width="8.7109375" style="4" customWidth="1"/>
    <col min="13335" max="13335" width="9.42578125" style="4" customWidth="1"/>
    <col min="13336" max="13336" width="6.7109375" style="4" customWidth="1"/>
    <col min="13337" max="13337" width="8.140625" style="4" customWidth="1"/>
    <col min="13338" max="13338" width="10.42578125" style="4" customWidth="1"/>
    <col min="13339" max="13339" width="8.42578125" style="4" customWidth="1"/>
    <col min="13340" max="13340" width="9.7109375" style="4" customWidth="1"/>
    <col min="13341" max="13341" width="9.42578125" style="4" customWidth="1"/>
    <col min="13342" max="13342" width="7.42578125" style="4" customWidth="1"/>
    <col min="13343" max="13343" width="8.42578125" style="4" customWidth="1"/>
    <col min="13344" max="13345" width="8.28515625" style="4" customWidth="1"/>
    <col min="13346" max="13346" width="11.42578125" style="4" customWidth="1"/>
    <col min="13347" max="13347" width="9.42578125" style="4" customWidth="1"/>
    <col min="13348" max="13348" width="7.42578125" style="4" customWidth="1"/>
    <col min="13349" max="13350" width="8.42578125" style="4" customWidth="1"/>
    <col min="13351" max="13351" width="8.28515625" style="4" customWidth="1"/>
    <col min="13352" max="13352" width="11.42578125" style="4" customWidth="1"/>
    <col min="13353" max="13353" width="9.42578125" style="4" customWidth="1"/>
    <col min="13354" max="13354" width="6.7109375" style="4" customWidth="1"/>
    <col min="13355" max="13355" width="8.28515625" style="4" customWidth="1"/>
    <col min="13356" max="13356" width="10.7109375" style="4" customWidth="1"/>
    <col min="13357" max="13357" width="8.28515625" style="4" customWidth="1"/>
    <col min="13358" max="13358" width="10.28515625" style="4" customWidth="1"/>
    <col min="13359" max="13359" width="8.7109375" style="4" customWidth="1"/>
    <col min="13360" max="13360" width="9.42578125" style="4" customWidth="1"/>
    <col min="13361" max="13361" width="6.7109375" style="4" customWidth="1"/>
    <col min="13362" max="13362" width="8.28515625" style="4" customWidth="1"/>
    <col min="13363" max="13363" width="10.5703125" style="4" customWidth="1"/>
    <col min="13364" max="13364" width="8.28515625" style="4" customWidth="1"/>
    <col min="13365" max="13365" width="10.5703125" style="4" customWidth="1"/>
    <col min="13366" max="13366" width="8.7109375" style="4" customWidth="1"/>
    <col min="13367" max="13367" width="9.42578125" style="4" customWidth="1"/>
    <col min="13368" max="13368" width="7.85546875" style="4" customWidth="1"/>
    <col min="13369" max="13369" width="8.28515625" style="4" customWidth="1"/>
    <col min="13370" max="13370" width="10" style="4" customWidth="1"/>
    <col min="13371" max="13371" width="8.7109375" style="4" customWidth="1"/>
    <col min="13372" max="13372" width="6.7109375" style="4" customWidth="1"/>
    <col min="13373" max="13577" width="9.140625" style="4"/>
    <col min="13578" max="13578" width="5.140625" style="4" customWidth="1"/>
    <col min="13579" max="13579" width="24" style="4" customWidth="1"/>
    <col min="13580" max="13580" width="7.7109375" style="4" customWidth="1"/>
    <col min="13581" max="13581" width="8.7109375" style="4" customWidth="1"/>
    <col min="13582" max="13582" width="8.42578125" style="4" customWidth="1"/>
    <col min="13583" max="13583" width="9.42578125" style="4" customWidth="1"/>
    <col min="13584" max="13584" width="10.140625" style="4" customWidth="1"/>
    <col min="13585" max="13585" width="7.7109375" style="4" customWidth="1"/>
    <col min="13586" max="13587" width="9.42578125" style="4" customWidth="1"/>
    <col min="13588" max="13589" width="9.7109375" style="4" customWidth="1"/>
    <col min="13590" max="13590" width="8.7109375" style="4" customWidth="1"/>
    <col min="13591" max="13591" width="9.42578125" style="4" customWidth="1"/>
    <col min="13592" max="13592" width="6.7109375" style="4" customWidth="1"/>
    <col min="13593" max="13593" width="8.140625" style="4" customWidth="1"/>
    <col min="13594" max="13594" width="10.42578125" style="4" customWidth="1"/>
    <col min="13595" max="13595" width="8.42578125" style="4" customWidth="1"/>
    <col min="13596" max="13596" width="9.7109375" style="4" customWidth="1"/>
    <col min="13597" max="13597" width="9.42578125" style="4" customWidth="1"/>
    <col min="13598" max="13598" width="7.42578125" style="4" customWidth="1"/>
    <col min="13599" max="13599" width="8.42578125" style="4" customWidth="1"/>
    <col min="13600" max="13601" width="8.28515625" style="4" customWidth="1"/>
    <col min="13602" max="13602" width="11.42578125" style="4" customWidth="1"/>
    <col min="13603" max="13603" width="9.42578125" style="4" customWidth="1"/>
    <col min="13604" max="13604" width="7.42578125" style="4" customWidth="1"/>
    <col min="13605" max="13606" width="8.42578125" style="4" customWidth="1"/>
    <col min="13607" max="13607" width="8.28515625" style="4" customWidth="1"/>
    <col min="13608" max="13608" width="11.42578125" style="4" customWidth="1"/>
    <col min="13609" max="13609" width="9.42578125" style="4" customWidth="1"/>
    <col min="13610" max="13610" width="6.7109375" style="4" customWidth="1"/>
    <col min="13611" max="13611" width="8.28515625" style="4" customWidth="1"/>
    <col min="13612" max="13612" width="10.7109375" style="4" customWidth="1"/>
    <col min="13613" max="13613" width="8.28515625" style="4" customWidth="1"/>
    <col min="13614" max="13614" width="10.28515625" style="4" customWidth="1"/>
    <col min="13615" max="13615" width="8.7109375" style="4" customWidth="1"/>
    <col min="13616" max="13616" width="9.42578125" style="4" customWidth="1"/>
    <col min="13617" max="13617" width="6.7109375" style="4" customWidth="1"/>
    <col min="13618" max="13618" width="8.28515625" style="4" customWidth="1"/>
    <col min="13619" max="13619" width="10.5703125" style="4" customWidth="1"/>
    <col min="13620" max="13620" width="8.28515625" style="4" customWidth="1"/>
    <col min="13621" max="13621" width="10.5703125" style="4" customWidth="1"/>
    <col min="13622" max="13622" width="8.7109375" style="4" customWidth="1"/>
    <col min="13623" max="13623" width="9.42578125" style="4" customWidth="1"/>
    <col min="13624" max="13624" width="7.85546875" style="4" customWidth="1"/>
    <col min="13625" max="13625" width="8.28515625" style="4" customWidth="1"/>
    <col min="13626" max="13626" width="10" style="4" customWidth="1"/>
    <col min="13627" max="13627" width="8.7109375" style="4" customWidth="1"/>
    <col min="13628" max="13628" width="6.7109375" style="4" customWidth="1"/>
    <col min="13629" max="13833" width="9.140625" style="4"/>
    <col min="13834" max="13834" width="5.140625" style="4" customWidth="1"/>
    <col min="13835" max="13835" width="24" style="4" customWidth="1"/>
    <col min="13836" max="13836" width="7.7109375" style="4" customWidth="1"/>
    <col min="13837" max="13837" width="8.7109375" style="4" customWidth="1"/>
    <col min="13838" max="13838" width="8.42578125" style="4" customWidth="1"/>
    <col min="13839" max="13839" width="9.42578125" style="4" customWidth="1"/>
    <col min="13840" max="13840" width="10.140625" style="4" customWidth="1"/>
    <col min="13841" max="13841" width="7.7109375" style="4" customWidth="1"/>
    <col min="13842" max="13843" width="9.42578125" style="4" customWidth="1"/>
    <col min="13844" max="13845" width="9.7109375" style="4" customWidth="1"/>
    <col min="13846" max="13846" width="8.7109375" style="4" customWidth="1"/>
    <col min="13847" max="13847" width="9.42578125" style="4" customWidth="1"/>
    <col min="13848" max="13848" width="6.7109375" style="4" customWidth="1"/>
    <col min="13849" max="13849" width="8.140625" style="4" customWidth="1"/>
    <col min="13850" max="13850" width="10.42578125" style="4" customWidth="1"/>
    <col min="13851" max="13851" width="8.42578125" style="4" customWidth="1"/>
    <col min="13852" max="13852" width="9.7109375" style="4" customWidth="1"/>
    <col min="13853" max="13853" width="9.42578125" style="4" customWidth="1"/>
    <col min="13854" max="13854" width="7.42578125" style="4" customWidth="1"/>
    <col min="13855" max="13855" width="8.42578125" style="4" customWidth="1"/>
    <col min="13856" max="13857" width="8.28515625" style="4" customWidth="1"/>
    <col min="13858" max="13858" width="11.42578125" style="4" customWidth="1"/>
    <col min="13859" max="13859" width="9.42578125" style="4" customWidth="1"/>
    <col min="13860" max="13860" width="7.42578125" style="4" customWidth="1"/>
    <col min="13861" max="13862" width="8.42578125" style="4" customWidth="1"/>
    <col min="13863" max="13863" width="8.28515625" style="4" customWidth="1"/>
    <col min="13864" max="13864" width="11.42578125" style="4" customWidth="1"/>
    <col min="13865" max="13865" width="9.42578125" style="4" customWidth="1"/>
    <col min="13866" max="13866" width="6.7109375" style="4" customWidth="1"/>
    <col min="13867" max="13867" width="8.28515625" style="4" customWidth="1"/>
    <col min="13868" max="13868" width="10.7109375" style="4" customWidth="1"/>
    <col min="13869" max="13869" width="8.28515625" style="4" customWidth="1"/>
    <col min="13870" max="13870" width="10.28515625" style="4" customWidth="1"/>
    <col min="13871" max="13871" width="8.7109375" style="4" customWidth="1"/>
    <col min="13872" max="13872" width="9.42578125" style="4" customWidth="1"/>
    <col min="13873" max="13873" width="6.7109375" style="4" customWidth="1"/>
    <col min="13874" max="13874" width="8.28515625" style="4" customWidth="1"/>
    <col min="13875" max="13875" width="10.5703125" style="4" customWidth="1"/>
    <col min="13876" max="13876" width="8.28515625" style="4" customWidth="1"/>
    <col min="13877" max="13877" width="10.5703125" style="4" customWidth="1"/>
    <col min="13878" max="13878" width="8.7109375" style="4" customWidth="1"/>
    <col min="13879" max="13879" width="9.42578125" style="4" customWidth="1"/>
    <col min="13880" max="13880" width="7.85546875" style="4" customWidth="1"/>
    <col min="13881" max="13881" width="8.28515625" style="4" customWidth="1"/>
    <col min="13882" max="13882" width="10" style="4" customWidth="1"/>
    <col min="13883" max="13883" width="8.7109375" style="4" customWidth="1"/>
    <col min="13884" max="13884" width="6.7109375" style="4" customWidth="1"/>
    <col min="13885" max="14089" width="9.140625" style="4"/>
    <col min="14090" max="14090" width="5.140625" style="4" customWidth="1"/>
    <col min="14091" max="14091" width="24" style="4" customWidth="1"/>
    <col min="14092" max="14092" width="7.7109375" style="4" customWidth="1"/>
    <col min="14093" max="14093" width="8.7109375" style="4" customWidth="1"/>
    <col min="14094" max="14094" width="8.42578125" style="4" customWidth="1"/>
    <col min="14095" max="14095" width="9.42578125" style="4" customWidth="1"/>
    <col min="14096" max="14096" width="10.140625" style="4" customWidth="1"/>
    <col min="14097" max="14097" width="7.7109375" style="4" customWidth="1"/>
    <col min="14098" max="14099" width="9.42578125" style="4" customWidth="1"/>
    <col min="14100" max="14101" width="9.7109375" style="4" customWidth="1"/>
    <col min="14102" max="14102" width="8.7109375" style="4" customWidth="1"/>
    <col min="14103" max="14103" width="9.42578125" style="4" customWidth="1"/>
    <col min="14104" max="14104" width="6.7109375" style="4" customWidth="1"/>
    <col min="14105" max="14105" width="8.140625" style="4" customWidth="1"/>
    <col min="14106" max="14106" width="10.42578125" style="4" customWidth="1"/>
    <col min="14107" max="14107" width="8.42578125" style="4" customWidth="1"/>
    <col min="14108" max="14108" width="9.7109375" style="4" customWidth="1"/>
    <col min="14109" max="14109" width="9.42578125" style="4" customWidth="1"/>
    <col min="14110" max="14110" width="7.42578125" style="4" customWidth="1"/>
    <col min="14111" max="14111" width="8.42578125" style="4" customWidth="1"/>
    <col min="14112" max="14113" width="8.28515625" style="4" customWidth="1"/>
    <col min="14114" max="14114" width="11.42578125" style="4" customWidth="1"/>
    <col min="14115" max="14115" width="9.42578125" style="4" customWidth="1"/>
    <col min="14116" max="14116" width="7.42578125" style="4" customWidth="1"/>
    <col min="14117" max="14118" width="8.42578125" style="4" customWidth="1"/>
    <col min="14119" max="14119" width="8.28515625" style="4" customWidth="1"/>
    <col min="14120" max="14120" width="11.42578125" style="4" customWidth="1"/>
    <col min="14121" max="14121" width="9.42578125" style="4" customWidth="1"/>
    <col min="14122" max="14122" width="6.7109375" style="4" customWidth="1"/>
    <col min="14123" max="14123" width="8.28515625" style="4" customWidth="1"/>
    <col min="14124" max="14124" width="10.7109375" style="4" customWidth="1"/>
    <col min="14125" max="14125" width="8.28515625" style="4" customWidth="1"/>
    <col min="14126" max="14126" width="10.28515625" style="4" customWidth="1"/>
    <col min="14127" max="14127" width="8.7109375" style="4" customWidth="1"/>
    <col min="14128" max="14128" width="9.42578125" style="4" customWidth="1"/>
    <col min="14129" max="14129" width="6.7109375" style="4" customWidth="1"/>
    <col min="14130" max="14130" width="8.28515625" style="4" customWidth="1"/>
    <col min="14131" max="14131" width="10.5703125" style="4" customWidth="1"/>
    <col min="14132" max="14132" width="8.28515625" style="4" customWidth="1"/>
    <col min="14133" max="14133" width="10.5703125" style="4" customWidth="1"/>
    <col min="14134" max="14134" width="8.7109375" style="4" customWidth="1"/>
    <col min="14135" max="14135" width="9.42578125" style="4" customWidth="1"/>
    <col min="14136" max="14136" width="7.85546875" style="4" customWidth="1"/>
    <col min="14137" max="14137" width="8.28515625" style="4" customWidth="1"/>
    <col min="14138" max="14138" width="10" style="4" customWidth="1"/>
    <col min="14139" max="14139" width="8.7109375" style="4" customWidth="1"/>
    <col min="14140" max="14140" width="6.7109375" style="4" customWidth="1"/>
    <col min="14141" max="14345" width="9.140625" style="4"/>
    <col min="14346" max="14346" width="5.140625" style="4" customWidth="1"/>
    <col min="14347" max="14347" width="24" style="4" customWidth="1"/>
    <col min="14348" max="14348" width="7.7109375" style="4" customWidth="1"/>
    <col min="14349" max="14349" width="8.7109375" style="4" customWidth="1"/>
    <col min="14350" max="14350" width="8.42578125" style="4" customWidth="1"/>
    <col min="14351" max="14351" width="9.42578125" style="4" customWidth="1"/>
    <col min="14352" max="14352" width="10.140625" style="4" customWidth="1"/>
    <col min="14353" max="14353" width="7.7109375" style="4" customWidth="1"/>
    <col min="14354" max="14355" width="9.42578125" style="4" customWidth="1"/>
    <col min="14356" max="14357" width="9.7109375" style="4" customWidth="1"/>
    <col min="14358" max="14358" width="8.7109375" style="4" customWidth="1"/>
    <col min="14359" max="14359" width="9.42578125" style="4" customWidth="1"/>
    <col min="14360" max="14360" width="6.7109375" style="4" customWidth="1"/>
    <col min="14361" max="14361" width="8.140625" style="4" customWidth="1"/>
    <col min="14362" max="14362" width="10.42578125" style="4" customWidth="1"/>
    <col min="14363" max="14363" width="8.42578125" style="4" customWidth="1"/>
    <col min="14364" max="14364" width="9.7109375" style="4" customWidth="1"/>
    <col min="14365" max="14365" width="9.42578125" style="4" customWidth="1"/>
    <col min="14366" max="14366" width="7.42578125" style="4" customWidth="1"/>
    <col min="14367" max="14367" width="8.42578125" style="4" customWidth="1"/>
    <col min="14368" max="14369" width="8.28515625" style="4" customWidth="1"/>
    <col min="14370" max="14370" width="11.42578125" style="4" customWidth="1"/>
    <col min="14371" max="14371" width="9.42578125" style="4" customWidth="1"/>
    <col min="14372" max="14372" width="7.42578125" style="4" customWidth="1"/>
    <col min="14373" max="14374" width="8.42578125" style="4" customWidth="1"/>
    <col min="14375" max="14375" width="8.28515625" style="4" customWidth="1"/>
    <col min="14376" max="14376" width="11.42578125" style="4" customWidth="1"/>
    <col min="14377" max="14377" width="9.42578125" style="4" customWidth="1"/>
    <col min="14378" max="14378" width="6.7109375" style="4" customWidth="1"/>
    <col min="14379" max="14379" width="8.28515625" style="4" customWidth="1"/>
    <col min="14380" max="14380" width="10.7109375" style="4" customWidth="1"/>
    <col min="14381" max="14381" width="8.28515625" style="4" customWidth="1"/>
    <col min="14382" max="14382" width="10.28515625" style="4" customWidth="1"/>
    <col min="14383" max="14383" width="8.7109375" style="4" customWidth="1"/>
    <col min="14384" max="14384" width="9.42578125" style="4" customWidth="1"/>
    <col min="14385" max="14385" width="6.7109375" style="4" customWidth="1"/>
    <col min="14386" max="14386" width="8.28515625" style="4" customWidth="1"/>
    <col min="14387" max="14387" width="10.5703125" style="4" customWidth="1"/>
    <col min="14388" max="14388" width="8.28515625" style="4" customWidth="1"/>
    <col min="14389" max="14389" width="10.5703125" style="4" customWidth="1"/>
    <col min="14390" max="14390" width="8.7109375" style="4" customWidth="1"/>
    <col min="14391" max="14391" width="9.42578125" style="4" customWidth="1"/>
    <col min="14392" max="14392" width="7.85546875" style="4" customWidth="1"/>
    <col min="14393" max="14393" width="8.28515625" style="4" customWidth="1"/>
    <col min="14394" max="14394" width="10" style="4" customWidth="1"/>
    <col min="14395" max="14395" width="8.7109375" style="4" customWidth="1"/>
    <col min="14396" max="14396" width="6.7109375" style="4" customWidth="1"/>
    <col min="14397" max="14601" width="9.140625" style="4"/>
    <col min="14602" max="14602" width="5.140625" style="4" customWidth="1"/>
    <col min="14603" max="14603" width="24" style="4" customWidth="1"/>
    <col min="14604" max="14604" width="7.7109375" style="4" customWidth="1"/>
    <col min="14605" max="14605" width="8.7109375" style="4" customWidth="1"/>
    <col min="14606" max="14606" width="8.42578125" style="4" customWidth="1"/>
    <col min="14607" max="14607" width="9.42578125" style="4" customWidth="1"/>
    <col min="14608" max="14608" width="10.140625" style="4" customWidth="1"/>
    <col min="14609" max="14609" width="7.7109375" style="4" customWidth="1"/>
    <col min="14610" max="14611" width="9.42578125" style="4" customWidth="1"/>
    <col min="14612" max="14613" width="9.7109375" style="4" customWidth="1"/>
    <col min="14614" max="14614" width="8.7109375" style="4" customWidth="1"/>
    <col min="14615" max="14615" width="9.42578125" style="4" customWidth="1"/>
    <col min="14616" max="14616" width="6.7109375" style="4" customWidth="1"/>
    <col min="14617" max="14617" width="8.140625" style="4" customWidth="1"/>
    <col min="14618" max="14618" width="10.42578125" style="4" customWidth="1"/>
    <col min="14619" max="14619" width="8.42578125" style="4" customWidth="1"/>
    <col min="14620" max="14620" width="9.7109375" style="4" customWidth="1"/>
    <col min="14621" max="14621" width="9.42578125" style="4" customWidth="1"/>
    <col min="14622" max="14622" width="7.42578125" style="4" customWidth="1"/>
    <col min="14623" max="14623" width="8.42578125" style="4" customWidth="1"/>
    <col min="14624" max="14625" width="8.28515625" style="4" customWidth="1"/>
    <col min="14626" max="14626" width="11.42578125" style="4" customWidth="1"/>
    <col min="14627" max="14627" width="9.42578125" style="4" customWidth="1"/>
    <col min="14628" max="14628" width="7.42578125" style="4" customWidth="1"/>
    <col min="14629" max="14630" width="8.42578125" style="4" customWidth="1"/>
    <col min="14631" max="14631" width="8.28515625" style="4" customWidth="1"/>
    <col min="14632" max="14632" width="11.42578125" style="4" customWidth="1"/>
    <col min="14633" max="14633" width="9.42578125" style="4" customWidth="1"/>
    <col min="14634" max="14634" width="6.7109375" style="4" customWidth="1"/>
    <col min="14635" max="14635" width="8.28515625" style="4" customWidth="1"/>
    <col min="14636" max="14636" width="10.7109375" style="4" customWidth="1"/>
    <col min="14637" max="14637" width="8.28515625" style="4" customWidth="1"/>
    <col min="14638" max="14638" width="10.28515625" style="4" customWidth="1"/>
    <col min="14639" max="14639" width="8.7109375" style="4" customWidth="1"/>
    <col min="14640" max="14640" width="9.42578125" style="4" customWidth="1"/>
    <col min="14641" max="14641" width="6.7109375" style="4" customWidth="1"/>
    <col min="14642" max="14642" width="8.28515625" style="4" customWidth="1"/>
    <col min="14643" max="14643" width="10.5703125" style="4" customWidth="1"/>
    <col min="14644" max="14644" width="8.28515625" style="4" customWidth="1"/>
    <col min="14645" max="14645" width="10.5703125" style="4" customWidth="1"/>
    <col min="14646" max="14646" width="8.7109375" style="4" customWidth="1"/>
    <col min="14647" max="14647" width="9.42578125" style="4" customWidth="1"/>
    <col min="14648" max="14648" width="7.85546875" style="4" customWidth="1"/>
    <col min="14649" max="14649" width="8.28515625" style="4" customWidth="1"/>
    <col min="14650" max="14650" width="10" style="4" customWidth="1"/>
    <col min="14651" max="14651" width="8.7109375" style="4" customWidth="1"/>
    <col min="14652" max="14652" width="6.7109375" style="4" customWidth="1"/>
    <col min="14653" max="14857" width="9.140625" style="4"/>
    <col min="14858" max="14858" width="5.140625" style="4" customWidth="1"/>
    <col min="14859" max="14859" width="24" style="4" customWidth="1"/>
    <col min="14860" max="14860" width="7.7109375" style="4" customWidth="1"/>
    <col min="14861" max="14861" width="8.7109375" style="4" customWidth="1"/>
    <col min="14862" max="14862" width="8.42578125" style="4" customWidth="1"/>
    <col min="14863" max="14863" width="9.42578125" style="4" customWidth="1"/>
    <col min="14864" max="14864" width="10.140625" style="4" customWidth="1"/>
    <col min="14865" max="14865" width="7.7109375" style="4" customWidth="1"/>
    <col min="14866" max="14867" width="9.42578125" style="4" customWidth="1"/>
    <col min="14868" max="14869" width="9.7109375" style="4" customWidth="1"/>
    <col min="14870" max="14870" width="8.7109375" style="4" customWidth="1"/>
    <col min="14871" max="14871" width="9.42578125" style="4" customWidth="1"/>
    <col min="14872" max="14872" width="6.7109375" style="4" customWidth="1"/>
    <col min="14873" max="14873" width="8.140625" style="4" customWidth="1"/>
    <col min="14874" max="14874" width="10.42578125" style="4" customWidth="1"/>
    <col min="14875" max="14875" width="8.42578125" style="4" customWidth="1"/>
    <col min="14876" max="14876" width="9.7109375" style="4" customWidth="1"/>
    <col min="14877" max="14877" width="9.42578125" style="4" customWidth="1"/>
    <col min="14878" max="14878" width="7.42578125" style="4" customWidth="1"/>
    <col min="14879" max="14879" width="8.42578125" style="4" customWidth="1"/>
    <col min="14880" max="14881" width="8.28515625" style="4" customWidth="1"/>
    <col min="14882" max="14882" width="11.42578125" style="4" customWidth="1"/>
    <col min="14883" max="14883" width="9.42578125" style="4" customWidth="1"/>
    <col min="14884" max="14884" width="7.42578125" style="4" customWidth="1"/>
    <col min="14885" max="14886" width="8.42578125" style="4" customWidth="1"/>
    <col min="14887" max="14887" width="8.28515625" style="4" customWidth="1"/>
    <col min="14888" max="14888" width="11.42578125" style="4" customWidth="1"/>
    <col min="14889" max="14889" width="9.42578125" style="4" customWidth="1"/>
    <col min="14890" max="14890" width="6.7109375" style="4" customWidth="1"/>
    <col min="14891" max="14891" width="8.28515625" style="4" customWidth="1"/>
    <col min="14892" max="14892" width="10.7109375" style="4" customWidth="1"/>
    <col min="14893" max="14893" width="8.28515625" style="4" customWidth="1"/>
    <col min="14894" max="14894" width="10.28515625" style="4" customWidth="1"/>
    <col min="14895" max="14895" width="8.7109375" style="4" customWidth="1"/>
    <col min="14896" max="14896" width="9.42578125" style="4" customWidth="1"/>
    <col min="14897" max="14897" width="6.7109375" style="4" customWidth="1"/>
    <col min="14898" max="14898" width="8.28515625" style="4" customWidth="1"/>
    <col min="14899" max="14899" width="10.5703125" style="4" customWidth="1"/>
    <col min="14900" max="14900" width="8.28515625" style="4" customWidth="1"/>
    <col min="14901" max="14901" width="10.5703125" style="4" customWidth="1"/>
    <col min="14902" max="14902" width="8.7109375" style="4" customWidth="1"/>
    <col min="14903" max="14903" width="9.42578125" style="4" customWidth="1"/>
    <col min="14904" max="14904" width="7.85546875" style="4" customWidth="1"/>
    <col min="14905" max="14905" width="8.28515625" style="4" customWidth="1"/>
    <col min="14906" max="14906" width="10" style="4" customWidth="1"/>
    <col min="14907" max="14907" width="8.7109375" style="4" customWidth="1"/>
    <col min="14908" max="14908" width="6.7109375" style="4" customWidth="1"/>
    <col min="14909" max="15113" width="9.140625" style="4"/>
    <col min="15114" max="15114" width="5.140625" style="4" customWidth="1"/>
    <col min="15115" max="15115" width="24" style="4" customWidth="1"/>
    <col min="15116" max="15116" width="7.7109375" style="4" customWidth="1"/>
    <col min="15117" max="15117" width="8.7109375" style="4" customWidth="1"/>
    <col min="15118" max="15118" width="8.42578125" style="4" customWidth="1"/>
    <col min="15119" max="15119" width="9.42578125" style="4" customWidth="1"/>
    <col min="15120" max="15120" width="10.140625" style="4" customWidth="1"/>
    <col min="15121" max="15121" width="7.7109375" style="4" customWidth="1"/>
    <col min="15122" max="15123" width="9.42578125" style="4" customWidth="1"/>
    <col min="15124" max="15125" width="9.7109375" style="4" customWidth="1"/>
    <col min="15126" max="15126" width="8.7109375" style="4" customWidth="1"/>
    <col min="15127" max="15127" width="9.42578125" style="4" customWidth="1"/>
    <col min="15128" max="15128" width="6.7109375" style="4" customWidth="1"/>
    <col min="15129" max="15129" width="8.140625" style="4" customWidth="1"/>
    <col min="15130" max="15130" width="10.42578125" style="4" customWidth="1"/>
    <col min="15131" max="15131" width="8.42578125" style="4" customWidth="1"/>
    <col min="15132" max="15132" width="9.7109375" style="4" customWidth="1"/>
    <col min="15133" max="15133" width="9.42578125" style="4" customWidth="1"/>
    <col min="15134" max="15134" width="7.42578125" style="4" customWidth="1"/>
    <col min="15135" max="15135" width="8.42578125" style="4" customWidth="1"/>
    <col min="15136" max="15137" width="8.28515625" style="4" customWidth="1"/>
    <col min="15138" max="15138" width="11.42578125" style="4" customWidth="1"/>
    <col min="15139" max="15139" width="9.42578125" style="4" customWidth="1"/>
    <col min="15140" max="15140" width="7.42578125" style="4" customWidth="1"/>
    <col min="15141" max="15142" width="8.42578125" style="4" customWidth="1"/>
    <col min="15143" max="15143" width="8.28515625" style="4" customWidth="1"/>
    <col min="15144" max="15144" width="11.42578125" style="4" customWidth="1"/>
    <col min="15145" max="15145" width="9.42578125" style="4" customWidth="1"/>
    <col min="15146" max="15146" width="6.7109375" style="4" customWidth="1"/>
    <col min="15147" max="15147" width="8.28515625" style="4" customWidth="1"/>
    <col min="15148" max="15148" width="10.7109375" style="4" customWidth="1"/>
    <col min="15149" max="15149" width="8.28515625" style="4" customWidth="1"/>
    <col min="15150" max="15150" width="10.28515625" style="4" customWidth="1"/>
    <col min="15151" max="15151" width="8.7109375" style="4" customWidth="1"/>
    <col min="15152" max="15152" width="9.42578125" style="4" customWidth="1"/>
    <col min="15153" max="15153" width="6.7109375" style="4" customWidth="1"/>
    <col min="15154" max="15154" width="8.28515625" style="4" customWidth="1"/>
    <col min="15155" max="15155" width="10.5703125" style="4" customWidth="1"/>
    <col min="15156" max="15156" width="8.28515625" style="4" customWidth="1"/>
    <col min="15157" max="15157" width="10.5703125" style="4" customWidth="1"/>
    <col min="15158" max="15158" width="8.7109375" style="4" customWidth="1"/>
    <col min="15159" max="15159" width="9.42578125" style="4" customWidth="1"/>
    <col min="15160" max="15160" width="7.85546875" style="4" customWidth="1"/>
    <col min="15161" max="15161" width="8.28515625" style="4" customWidth="1"/>
    <col min="15162" max="15162" width="10" style="4" customWidth="1"/>
    <col min="15163" max="15163" width="8.7109375" style="4" customWidth="1"/>
    <col min="15164" max="15164" width="6.7109375" style="4" customWidth="1"/>
    <col min="15165" max="15369" width="9.140625" style="4"/>
    <col min="15370" max="15370" width="5.140625" style="4" customWidth="1"/>
    <col min="15371" max="15371" width="24" style="4" customWidth="1"/>
    <col min="15372" max="15372" width="7.7109375" style="4" customWidth="1"/>
    <col min="15373" max="15373" width="8.7109375" style="4" customWidth="1"/>
    <col min="15374" max="15374" width="8.42578125" style="4" customWidth="1"/>
    <col min="15375" max="15375" width="9.42578125" style="4" customWidth="1"/>
    <col min="15376" max="15376" width="10.140625" style="4" customWidth="1"/>
    <col min="15377" max="15377" width="7.7109375" style="4" customWidth="1"/>
    <col min="15378" max="15379" width="9.42578125" style="4" customWidth="1"/>
    <col min="15380" max="15381" width="9.7109375" style="4" customWidth="1"/>
    <col min="15382" max="15382" width="8.7109375" style="4" customWidth="1"/>
    <col min="15383" max="15383" width="9.42578125" style="4" customWidth="1"/>
    <col min="15384" max="15384" width="6.7109375" style="4" customWidth="1"/>
    <col min="15385" max="15385" width="8.140625" style="4" customWidth="1"/>
    <col min="15386" max="15386" width="10.42578125" style="4" customWidth="1"/>
    <col min="15387" max="15387" width="8.42578125" style="4" customWidth="1"/>
    <col min="15388" max="15388" width="9.7109375" style="4" customWidth="1"/>
    <col min="15389" max="15389" width="9.42578125" style="4" customWidth="1"/>
    <col min="15390" max="15390" width="7.42578125" style="4" customWidth="1"/>
    <col min="15391" max="15391" width="8.42578125" style="4" customWidth="1"/>
    <col min="15392" max="15393" width="8.28515625" style="4" customWidth="1"/>
    <col min="15394" max="15394" width="11.42578125" style="4" customWidth="1"/>
    <col min="15395" max="15395" width="9.42578125" style="4" customWidth="1"/>
    <col min="15396" max="15396" width="7.42578125" style="4" customWidth="1"/>
    <col min="15397" max="15398" width="8.42578125" style="4" customWidth="1"/>
    <col min="15399" max="15399" width="8.28515625" style="4" customWidth="1"/>
    <col min="15400" max="15400" width="11.42578125" style="4" customWidth="1"/>
    <col min="15401" max="15401" width="9.42578125" style="4" customWidth="1"/>
    <col min="15402" max="15402" width="6.7109375" style="4" customWidth="1"/>
    <col min="15403" max="15403" width="8.28515625" style="4" customWidth="1"/>
    <col min="15404" max="15404" width="10.7109375" style="4" customWidth="1"/>
    <col min="15405" max="15405" width="8.28515625" style="4" customWidth="1"/>
    <col min="15406" max="15406" width="10.28515625" style="4" customWidth="1"/>
    <col min="15407" max="15407" width="8.7109375" style="4" customWidth="1"/>
    <col min="15408" max="15408" width="9.42578125" style="4" customWidth="1"/>
    <col min="15409" max="15409" width="6.7109375" style="4" customWidth="1"/>
    <col min="15410" max="15410" width="8.28515625" style="4" customWidth="1"/>
    <col min="15411" max="15411" width="10.5703125" style="4" customWidth="1"/>
    <col min="15412" max="15412" width="8.28515625" style="4" customWidth="1"/>
    <col min="15413" max="15413" width="10.5703125" style="4" customWidth="1"/>
    <col min="15414" max="15414" width="8.7109375" style="4" customWidth="1"/>
    <col min="15415" max="15415" width="9.42578125" style="4" customWidth="1"/>
    <col min="15416" max="15416" width="7.85546875" style="4" customWidth="1"/>
    <col min="15417" max="15417" width="8.28515625" style="4" customWidth="1"/>
    <col min="15418" max="15418" width="10" style="4" customWidth="1"/>
    <col min="15419" max="15419" width="8.7109375" style="4" customWidth="1"/>
    <col min="15420" max="15420" width="6.7109375" style="4" customWidth="1"/>
    <col min="15421" max="15625" width="9.140625" style="4"/>
    <col min="15626" max="15626" width="5.140625" style="4" customWidth="1"/>
    <col min="15627" max="15627" width="24" style="4" customWidth="1"/>
    <col min="15628" max="15628" width="7.7109375" style="4" customWidth="1"/>
    <col min="15629" max="15629" width="8.7109375" style="4" customWidth="1"/>
    <col min="15630" max="15630" width="8.42578125" style="4" customWidth="1"/>
    <col min="15631" max="15631" width="9.42578125" style="4" customWidth="1"/>
    <col min="15632" max="15632" width="10.140625" style="4" customWidth="1"/>
    <col min="15633" max="15633" width="7.7109375" style="4" customWidth="1"/>
    <col min="15634" max="15635" width="9.42578125" style="4" customWidth="1"/>
    <col min="15636" max="15637" width="9.7109375" style="4" customWidth="1"/>
    <col min="15638" max="15638" width="8.7109375" style="4" customWidth="1"/>
    <col min="15639" max="15639" width="9.42578125" style="4" customWidth="1"/>
    <col min="15640" max="15640" width="6.7109375" style="4" customWidth="1"/>
    <col min="15641" max="15641" width="8.140625" style="4" customWidth="1"/>
    <col min="15642" max="15642" width="10.42578125" style="4" customWidth="1"/>
    <col min="15643" max="15643" width="8.42578125" style="4" customWidth="1"/>
    <col min="15644" max="15644" width="9.7109375" style="4" customWidth="1"/>
    <col min="15645" max="15645" width="9.42578125" style="4" customWidth="1"/>
    <col min="15646" max="15646" width="7.42578125" style="4" customWidth="1"/>
    <col min="15647" max="15647" width="8.42578125" style="4" customWidth="1"/>
    <col min="15648" max="15649" width="8.28515625" style="4" customWidth="1"/>
    <col min="15650" max="15650" width="11.42578125" style="4" customWidth="1"/>
    <col min="15651" max="15651" width="9.42578125" style="4" customWidth="1"/>
    <col min="15652" max="15652" width="7.42578125" style="4" customWidth="1"/>
    <col min="15653" max="15654" width="8.42578125" style="4" customWidth="1"/>
    <col min="15655" max="15655" width="8.28515625" style="4" customWidth="1"/>
    <col min="15656" max="15656" width="11.42578125" style="4" customWidth="1"/>
    <col min="15657" max="15657" width="9.42578125" style="4" customWidth="1"/>
    <col min="15658" max="15658" width="6.7109375" style="4" customWidth="1"/>
    <col min="15659" max="15659" width="8.28515625" style="4" customWidth="1"/>
    <col min="15660" max="15660" width="10.7109375" style="4" customWidth="1"/>
    <col min="15661" max="15661" width="8.28515625" style="4" customWidth="1"/>
    <col min="15662" max="15662" width="10.28515625" style="4" customWidth="1"/>
    <col min="15663" max="15663" width="8.7109375" style="4" customWidth="1"/>
    <col min="15664" max="15664" width="9.42578125" style="4" customWidth="1"/>
    <col min="15665" max="15665" width="6.7109375" style="4" customWidth="1"/>
    <col min="15666" max="15666" width="8.28515625" style="4" customWidth="1"/>
    <col min="15667" max="15667" width="10.5703125" style="4" customWidth="1"/>
    <col min="15668" max="15668" width="8.28515625" style="4" customWidth="1"/>
    <col min="15669" max="15669" width="10.5703125" style="4" customWidth="1"/>
    <col min="15670" max="15670" width="8.7109375" style="4" customWidth="1"/>
    <col min="15671" max="15671" width="9.42578125" style="4" customWidth="1"/>
    <col min="15672" max="15672" width="7.85546875" style="4" customWidth="1"/>
    <col min="15673" max="15673" width="8.28515625" style="4" customWidth="1"/>
    <col min="15674" max="15674" width="10" style="4" customWidth="1"/>
    <col min="15675" max="15675" width="8.7109375" style="4" customWidth="1"/>
    <col min="15676" max="15676" width="6.7109375" style="4" customWidth="1"/>
    <col min="15677" max="15881" width="9.140625" style="4"/>
    <col min="15882" max="15882" width="5.140625" style="4" customWidth="1"/>
    <col min="15883" max="15883" width="24" style="4" customWidth="1"/>
    <col min="15884" max="15884" width="7.7109375" style="4" customWidth="1"/>
    <col min="15885" max="15885" width="8.7109375" style="4" customWidth="1"/>
    <col min="15886" max="15886" width="8.42578125" style="4" customWidth="1"/>
    <col min="15887" max="15887" width="9.42578125" style="4" customWidth="1"/>
    <col min="15888" max="15888" width="10.140625" style="4" customWidth="1"/>
    <col min="15889" max="15889" width="7.7109375" style="4" customWidth="1"/>
    <col min="15890" max="15891" width="9.42578125" style="4" customWidth="1"/>
    <col min="15892" max="15893" width="9.7109375" style="4" customWidth="1"/>
    <col min="15894" max="15894" width="8.7109375" style="4" customWidth="1"/>
    <col min="15895" max="15895" width="9.42578125" style="4" customWidth="1"/>
    <col min="15896" max="15896" width="6.7109375" style="4" customWidth="1"/>
    <col min="15897" max="15897" width="8.140625" style="4" customWidth="1"/>
    <col min="15898" max="15898" width="10.42578125" style="4" customWidth="1"/>
    <col min="15899" max="15899" width="8.42578125" style="4" customWidth="1"/>
    <col min="15900" max="15900" width="9.7109375" style="4" customWidth="1"/>
    <col min="15901" max="15901" width="9.42578125" style="4" customWidth="1"/>
    <col min="15902" max="15902" width="7.42578125" style="4" customWidth="1"/>
    <col min="15903" max="15903" width="8.42578125" style="4" customWidth="1"/>
    <col min="15904" max="15905" width="8.28515625" style="4" customWidth="1"/>
    <col min="15906" max="15906" width="11.42578125" style="4" customWidth="1"/>
    <col min="15907" max="15907" width="9.42578125" style="4" customWidth="1"/>
    <col min="15908" max="15908" width="7.42578125" style="4" customWidth="1"/>
    <col min="15909" max="15910" width="8.42578125" style="4" customWidth="1"/>
    <col min="15911" max="15911" width="8.28515625" style="4" customWidth="1"/>
    <col min="15912" max="15912" width="11.42578125" style="4" customWidth="1"/>
    <col min="15913" max="15913" width="9.42578125" style="4" customWidth="1"/>
    <col min="15914" max="15914" width="6.7109375" style="4" customWidth="1"/>
    <col min="15915" max="15915" width="8.28515625" style="4" customWidth="1"/>
    <col min="15916" max="15916" width="10.7109375" style="4" customWidth="1"/>
    <col min="15917" max="15917" width="8.28515625" style="4" customWidth="1"/>
    <col min="15918" max="15918" width="10.28515625" style="4" customWidth="1"/>
    <col min="15919" max="15919" width="8.7109375" style="4" customWidth="1"/>
    <col min="15920" max="15920" width="9.42578125" style="4" customWidth="1"/>
    <col min="15921" max="15921" width="6.7109375" style="4" customWidth="1"/>
    <col min="15922" max="15922" width="8.28515625" style="4" customWidth="1"/>
    <col min="15923" max="15923" width="10.5703125" style="4" customWidth="1"/>
    <col min="15924" max="15924" width="8.28515625" style="4" customWidth="1"/>
    <col min="15925" max="15925" width="10.5703125" style="4" customWidth="1"/>
    <col min="15926" max="15926" width="8.7109375" style="4" customWidth="1"/>
    <col min="15927" max="15927" width="9.42578125" style="4" customWidth="1"/>
    <col min="15928" max="15928" width="7.85546875" style="4" customWidth="1"/>
    <col min="15929" max="15929" width="8.28515625" style="4" customWidth="1"/>
    <col min="15930" max="15930" width="10" style="4" customWidth="1"/>
    <col min="15931" max="15931" width="8.7109375" style="4" customWidth="1"/>
    <col min="15932" max="15932" width="6.7109375" style="4" customWidth="1"/>
    <col min="15933" max="16137" width="9.140625" style="4"/>
    <col min="16138" max="16138" width="5.140625" style="4" customWidth="1"/>
    <col min="16139" max="16139" width="24" style="4" customWidth="1"/>
    <col min="16140" max="16140" width="7.7109375" style="4" customWidth="1"/>
    <col min="16141" max="16141" width="8.7109375" style="4" customWidth="1"/>
    <col min="16142" max="16142" width="8.42578125" style="4" customWidth="1"/>
    <col min="16143" max="16143" width="9.42578125" style="4" customWidth="1"/>
    <col min="16144" max="16144" width="10.140625" style="4" customWidth="1"/>
    <col min="16145" max="16145" width="7.7109375" style="4" customWidth="1"/>
    <col min="16146" max="16147" width="9.42578125" style="4" customWidth="1"/>
    <col min="16148" max="16149" width="9.7109375" style="4" customWidth="1"/>
    <col min="16150" max="16150" width="8.7109375" style="4" customWidth="1"/>
    <col min="16151" max="16151" width="9.42578125" style="4" customWidth="1"/>
    <col min="16152" max="16152" width="6.7109375" style="4" customWidth="1"/>
    <col min="16153" max="16153" width="8.140625" style="4" customWidth="1"/>
    <col min="16154" max="16154" width="10.42578125" style="4" customWidth="1"/>
    <col min="16155" max="16155" width="8.42578125" style="4" customWidth="1"/>
    <col min="16156" max="16156" width="9.7109375" style="4" customWidth="1"/>
    <col min="16157" max="16157" width="9.42578125" style="4" customWidth="1"/>
    <col min="16158" max="16158" width="7.42578125" style="4" customWidth="1"/>
    <col min="16159" max="16159" width="8.42578125" style="4" customWidth="1"/>
    <col min="16160" max="16161" width="8.28515625" style="4" customWidth="1"/>
    <col min="16162" max="16162" width="11.42578125" style="4" customWidth="1"/>
    <col min="16163" max="16163" width="9.42578125" style="4" customWidth="1"/>
    <col min="16164" max="16164" width="7.42578125" style="4" customWidth="1"/>
    <col min="16165" max="16166" width="8.42578125" style="4" customWidth="1"/>
    <col min="16167" max="16167" width="8.28515625" style="4" customWidth="1"/>
    <col min="16168" max="16168" width="11.42578125" style="4" customWidth="1"/>
    <col min="16169" max="16169" width="9.42578125" style="4" customWidth="1"/>
    <col min="16170" max="16170" width="6.7109375" style="4" customWidth="1"/>
    <col min="16171" max="16171" width="8.28515625" style="4" customWidth="1"/>
    <col min="16172" max="16172" width="10.7109375" style="4" customWidth="1"/>
    <col min="16173" max="16173" width="8.28515625" style="4" customWidth="1"/>
    <col min="16174" max="16174" width="10.28515625" style="4" customWidth="1"/>
    <col min="16175" max="16175" width="8.7109375" style="4" customWidth="1"/>
    <col min="16176" max="16176" width="9.42578125" style="4" customWidth="1"/>
    <col min="16177" max="16177" width="6.7109375" style="4" customWidth="1"/>
    <col min="16178" max="16178" width="8.28515625" style="4" customWidth="1"/>
    <col min="16179" max="16179" width="10.5703125" style="4" customWidth="1"/>
    <col min="16180" max="16180" width="8.28515625" style="4" customWidth="1"/>
    <col min="16181" max="16181" width="10.5703125" style="4" customWidth="1"/>
    <col min="16182" max="16182" width="8.7109375" style="4" customWidth="1"/>
    <col min="16183" max="16183" width="9.42578125" style="4" customWidth="1"/>
    <col min="16184" max="16184" width="7.85546875" style="4" customWidth="1"/>
    <col min="16185" max="16185" width="8.28515625" style="4" customWidth="1"/>
    <col min="16186" max="16186" width="10" style="4" customWidth="1"/>
    <col min="16187" max="16187" width="8.7109375" style="4" customWidth="1"/>
    <col min="16188" max="16188" width="6.7109375" style="4" customWidth="1"/>
    <col min="16189" max="16384" width="9.140625" style="4"/>
  </cols>
  <sheetData>
    <row r="1" spans="1:61" s="121" customFormat="1" ht="36" customHeight="1">
      <c r="A1" s="1311" t="s">
        <v>105</v>
      </c>
      <c r="B1" s="1311"/>
      <c r="C1" s="1311"/>
      <c r="D1" s="1311"/>
      <c r="E1" s="1311"/>
      <c r="F1" s="1311"/>
      <c r="G1" s="1311"/>
      <c r="H1" s="1311"/>
      <c r="I1" s="1311"/>
      <c r="J1" s="1311"/>
      <c r="K1" s="1311"/>
      <c r="L1" s="1311"/>
      <c r="M1" s="1311"/>
      <c r="N1" s="1311"/>
      <c r="O1" s="1311"/>
      <c r="P1" s="1311"/>
      <c r="Q1" s="1311"/>
      <c r="R1" s="1311"/>
      <c r="S1" s="1311"/>
      <c r="T1" s="1311"/>
      <c r="U1" s="1311"/>
      <c r="V1" s="1311"/>
      <c r="W1" s="1311"/>
      <c r="X1" s="1311"/>
      <c r="Y1" s="1311"/>
      <c r="Z1" s="1311"/>
      <c r="AA1" s="1311"/>
      <c r="AB1" s="1311"/>
      <c r="AC1" s="1311"/>
      <c r="AD1" s="1311"/>
      <c r="AE1" s="1311"/>
      <c r="AF1" s="1311"/>
      <c r="AG1" s="1311"/>
      <c r="AH1" s="1311"/>
      <c r="AI1" s="1311"/>
      <c r="AJ1" s="1311"/>
      <c r="AK1" s="1311"/>
      <c r="AL1" s="1311"/>
      <c r="AM1" s="1311"/>
      <c r="AN1" s="1311"/>
      <c r="AO1" s="1311"/>
      <c r="AP1" s="1311"/>
      <c r="AQ1" s="1311"/>
      <c r="AR1" s="1311"/>
      <c r="AS1" s="1311"/>
      <c r="AT1" s="1311"/>
      <c r="AU1" s="1311"/>
      <c r="AV1" s="1311"/>
      <c r="AW1" s="1311"/>
      <c r="AX1" s="1311"/>
      <c r="AY1" s="1311"/>
      <c r="AZ1" s="1311"/>
      <c r="BA1" s="1311"/>
      <c r="BB1" s="1311"/>
      <c r="BC1" s="1311"/>
      <c r="BD1" s="1311"/>
      <c r="BE1" s="1311"/>
      <c r="BF1" s="1311"/>
      <c r="BG1" s="1311"/>
      <c r="BH1" s="1311"/>
      <c r="BI1" s="1311"/>
    </row>
    <row r="2" spans="1:61" s="121" customFormat="1" ht="36" customHeight="1">
      <c r="A2" s="1312" t="s">
        <v>178</v>
      </c>
      <c r="B2" s="1312"/>
      <c r="C2" s="1312"/>
      <c r="D2" s="1312"/>
      <c r="E2" s="1312"/>
      <c r="F2" s="1312"/>
      <c r="G2" s="1312"/>
      <c r="H2" s="1312"/>
      <c r="I2" s="1312"/>
      <c r="J2" s="1312"/>
      <c r="K2" s="1312"/>
      <c r="L2" s="1312"/>
      <c r="M2" s="1312"/>
      <c r="N2" s="1312"/>
      <c r="O2" s="1312"/>
      <c r="P2" s="1312"/>
      <c r="Q2" s="1312"/>
      <c r="R2" s="1312"/>
      <c r="S2" s="1312"/>
      <c r="T2" s="1312"/>
      <c r="U2" s="1312"/>
      <c r="V2" s="1312"/>
      <c r="W2" s="1312"/>
      <c r="X2" s="1312"/>
      <c r="Y2" s="1312"/>
      <c r="Z2" s="1312"/>
      <c r="AA2" s="1312"/>
      <c r="AB2" s="1312"/>
      <c r="AC2" s="1312"/>
      <c r="AD2" s="1312"/>
      <c r="AE2" s="1312"/>
      <c r="AF2" s="1312"/>
      <c r="AG2" s="1312"/>
      <c r="AH2" s="1312"/>
      <c r="AI2" s="1312"/>
      <c r="AJ2" s="1312"/>
      <c r="AK2" s="1312"/>
      <c r="AL2" s="1312"/>
      <c r="AM2" s="1312"/>
      <c r="AN2" s="1312"/>
      <c r="AO2" s="1312"/>
      <c r="AP2" s="1312"/>
      <c r="AQ2" s="1312"/>
      <c r="AR2" s="1312"/>
      <c r="AS2" s="1312"/>
      <c r="AT2" s="1312"/>
      <c r="AU2" s="1312"/>
      <c r="AV2" s="1312"/>
      <c r="AW2" s="1312"/>
      <c r="AX2" s="1312"/>
      <c r="AY2" s="1312"/>
      <c r="AZ2" s="1312"/>
      <c r="BA2" s="1312"/>
      <c r="BB2" s="1312"/>
      <c r="BC2" s="1312"/>
      <c r="BD2" s="1312"/>
      <c r="BE2" s="1312"/>
      <c r="BF2" s="1312"/>
      <c r="BG2" s="1312"/>
      <c r="BH2" s="1312"/>
      <c r="BI2" s="1312"/>
    </row>
    <row r="3" spans="1:61" s="121" customFormat="1" ht="36" customHeight="1">
      <c r="A3" s="1313" t="s">
        <v>107</v>
      </c>
      <c r="B3" s="1313"/>
      <c r="C3" s="1313"/>
      <c r="D3" s="1313"/>
      <c r="E3" s="1313"/>
      <c r="F3" s="1313"/>
      <c r="G3" s="1313"/>
      <c r="H3" s="1313"/>
      <c r="I3" s="1313"/>
      <c r="J3" s="1313"/>
      <c r="K3" s="1313"/>
      <c r="L3" s="1313"/>
      <c r="M3" s="1313"/>
      <c r="N3" s="1313"/>
      <c r="O3" s="1313"/>
      <c r="P3" s="1313"/>
      <c r="Q3" s="1313"/>
      <c r="R3" s="1313"/>
      <c r="S3" s="1313"/>
      <c r="T3" s="1313"/>
      <c r="U3" s="1313"/>
      <c r="V3" s="1313"/>
      <c r="W3" s="1313"/>
      <c r="X3" s="1313"/>
      <c r="Y3" s="1313"/>
      <c r="Z3" s="1313"/>
      <c r="AA3" s="1313"/>
      <c r="AB3" s="1313"/>
      <c r="AC3" s="1313"/>
      <c r="AD3" s="1313"/>
      <c r="AE3" s="1313"/>
      <c r="AF3" s="1313"/>
      <c r="AG3" s="1313"/>
      <c r="AH3" s="1313"/>
      <c r="AI3" s="1313"/>
      <c r="AJ3" s="1313"/>
      <c r="AK3" s="1313"/>
      <c r="AL3" s="1313"/>
      <c r="AM3" s="1313"/>
      <c r="AN3" s="1313"/>
      <c r="AO3" s="1313"/>
      <c r="AP3" s="1313"/>
      <c r="AQ3" s="1313"/>
      <c r="AR3" s="1313"/>
      <c r="AS3" s="1313"/>
      <c r="AT3" s="1313"/>
      <c r="AU3" s="1313"/>
      <c r="AV3" s="1313"/>
      <c r="AW3" s="1313"/>
      <c r="AX3" s="1313"/>
      <c r="AY3" s="1313"/>
      <c r="AZ3" s="1313"/>
      <c r="BA3" s="1313"/>
      <c r="BB3" s="1313"/>
      <c r="BC3" s="1313"/>
      <c r="BD3" s="1313"/>
      <c r="BE3" s="1313"/>
      <c r="BF3" s="1313"/>
      <c r="BG3" s="1313"/>
      <c r="BH3" s="1313"/>
      <c r="BI3" s="1313"/>
    </row>
    <row r="4" spans="1:61" s="122" customFormat="1" ht="46.35" customHeight="1">
      <c r="A4" s="1314" t="s">
        <v>179</v>
      </c>
      <c r="B4" s="1314"/>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c r="AA4" s="1314"/>
      <c r="AB4" s="1314"/>
      <c r="AC4" s="1314"/>
      <c r="AD4" s="1314"/>
      <c r="AE4" s="1314"/>
      <c r="AF4" s="1314"/>
      <c r="AG4" s="1314"/>
      <c r="AH4" s="1314"/>
      <c r="AI4" s="1314"/>
      <c r="AJ4" s="1314"/>
      <c r="AK4" s="1314"/>
      <c r="AL4" s="1314"/>
      <c r="AM4" s="1314"/>
      <c r="AN4" s="1314"/>
      <c r="AO4" s="1314"/>
      <c r="AP4" s="1314"/>
      <c r="AQ4" s="1314"/>
      <c r="AR4" s="1314"/>
      <c r="AS4" s="1314"/>
      <c r="AT4" s="1314"/>
      <c r="AU4" s="1314"/>
      <c r="AV4" s="1314"/>
      <c r="AW4" s="1314"/>
      <c r="AX4" s="1314"/>
      <c r="AY4" s="1314"/>
      <c r="AZ4" s="1314"/>
      <c r="BA4" s="1314"/>
      <c r="BB4" s="1314"/>
      <c r="BC4" s="1314"/>
      <c r="BD4" s="1314"/>
      <c r="BE4" s="1314"/>
      <c r="BF4" s="1314"/>
      <c r="BG4" s="1314"/>
      <c r="BH4" s="1314"/>
      <c r="BI4" s="1314"/>
    </row>
    <row r="5" spans="1:61" s="122" customFormat="1" ht="39.200000000000003" customHeight="1">
      <c r="A5" s="1315" t="s">
        <v>118</v>
      </c>
      <c r="B5" s="1315"/>
      <c r="C5" s="1315"/>
      <c r="D5" s="1315"/>
      <c r="E5" s="1315"/>
      <c r="F5" s="1315"/>
      <c r="G5" s="1315"/>
      <c r="H5" s="1315"/>
      <c r="I5" s="1315"/>
      <c r="J5" s="1315"/>
      <c r="K5" s="1315"/>
      <c r="L5" s="1315"/>
      <c r="M5" s="1315"/>
      <c r="N5" s="1315"/>
      <c r="O5" s="1315"/>
      <c r="P5" s="1315"/>
      <c r="Q5" s="1315"/>
      <c r="R5" s="1315"/>
      <c r="S5" s="1315"/>
      <c r="T5" s="1315"/>
      <c r="U5" s="1315"/>
      <c r="V5" s="1315"/>
      <c r="W5" s="1315"/>
      <c r="X5" s="1315"/>
      <c r="Y5" s="1315"/>
      <c r="Z5" s="1315"/>
      <c r="AA5" s="1315"/>
      <c r="AB5" s="1315"/>
      <c r="AC5" s="1315"/>
      <c r="AD5" s="1315"/>
      <c r="AE5" s="1315"/>
      <c r="AF5" s="1315"/>
      <c r="AG5" s="1315"/>
      <c r="AH5" s="1315"/>
      <c r="AI5" s="1315"/>
      <c r="AJ5" s="1315"/>
      <c r="AK5" s="1315"/>
      <c r="AL5" s="1315"/>
      <c r="AM5" s="1315"/>
      <c r="AN5" s="1315"/>
      <c r="AO5" s="1315"/>
      <c r="AP5" s="1315"/>
      <c r="AQ5" s="1315"/>
      <c r="AR5" s="1315"/>
      <c r="AS5" s="1315"/>
      <c r="AT5" s="1315"/>
      <c r="AU5" s="1315"/>
      <c r="AV5" s="1315"/>
      <c r="AW5" s="1315"/>
      <c r="AX5" s="1315"/>
      <c r="AY5" s="1315"/>
      <c r="AZ5" s="1315"/>
      <c r="BA5" s="1315"/>
      <c r="BB5" s="1315"/>
      <c r="BC5" s="1315"/>
      <c r="BD5" s="1315"/>
      <c r="BE5" s="1315"/>
      <c r="BF5" s="1315"/>
      <c r="BG5" s="1315"/>
      <c r="BH5" s="1315"/>
      <c r="BI5" s="1315"/>
    </row>
    <row r="6" spans="1:61" s="123" customFormat="1" ht="39.200000000000003" customHeight="1">
      <c r="A6" s="1316" t="s">
        <v>25</v>
      </c>
      <c r="B6" s="1316"/>
      <c r="C6" s="1316"/>
      <c r="D6" s="1316"/>
      <c r="E6" s="1316"/>
      <c r="F6" s="1316"/>
      <c r="G6" s="1316"/>
      <c r="H6" s="1316"/>
      <c r="I6" s="1316"/>
      <c r="J6" s="1316"/>
      <c r="K6" s="1316"/>
      <c r="L6" s="1316"/>
      <c r="M6" s="1316"/>
      <c r="N6" s="1316"/>
      <c r="O6" s="1316"/>
      <c r="P6" s="1316"/>
      <c r="Q6" s="1316"/>
      <c r="R6" s="1316"/>
      <c r="S6" s="1316"/>
      <c r="T6" s="1316"/>
      <c r="U6" s="1316"/>
      <c r="V6" s="1316"/>
      <c r="W6" s="1316"/>
      <c r="X6" s="1316"/>
      <c r="Y6" s="1316"/>
      <c r="Z6" s="1316"/>
      <c r="AA6" s="1316"/>
      <c r="AB6" s="1316"/>
      <c r="AC6" s="1316"/>
      <c r="AD6" s="1316"/>
      <c r="AE6" s="1316"/>
      <c r="AF6" s="1316"/>
      <c r="AG6" s="1316"/>
      <c r="AH6" s="1316"/>
      <c r="AI6" s="1316"/>
      <c r="AJ6" s="1316"/>
      <c r="AK6" s="1316"/>
      <c r="AL6" s="1316"/>
      <c r="AM6" s="1316"/>
      <c r="AN6" s="1316"/>
      <c r="AO6" s="1316"/>
      <c r="AP6" s="1316"/>
      <c r="AQ6" s="1316"/>
      <c r="AR6" s="1316"/>
      <c r="AS6" s="1316"/>
      <c r="AT6" s="1316"/>
      <c r="AU6" s="1316"/>
      <c r="AV6" s="1316"/>
      <c r="AW6" s="1316"/>
      <c r="AX6" s="1316"/>
      <c r="AY6" s="1316"/>
      <c r="AZ6" s="1316"/>
      <c r="BA6" s="1316"/>
      <c r="BB6" s="1316"/>
      <c r="BC6" s="1316"/>
      <c r="BD6" s="1316"/>
      <c r="BE6" s="1316"/>
      <c r="BF6" s="1316"/>
      <c r="BG6" s="1316"/>
      <c r="BH6" s="1316"/>
      <c r="BI6" s="1316"/>
    </row>
    <row r="7" spans="1:61" s="5" customFormat="1" ht="77.849999999999994" customHeight="1">
      <c r="A7" s="1116" t="s">
        <v>1</v>
      </c>
      <c r="B7" s="1116" t="s">
        <v>34</v>
      </c>
      <c r="C7" s="1116" t="s">
        <v>2</v>
      </c>
      <c r="D7" s="1116" t="s">
        <v>3</v>
      </c>
      <c r="E7" s="1116" t="s">
        <v>4</v>
      </c>
      <c r="F7" s="1157" t="s">
        <v>171</v>
      </c>
      <c r="G7" s="1157" t="s">
        <v>172</v>
      </c>
      <c r="H7" s="1117" t="s">
        <v>194</v>
      </c>
      <c r="I7" s="1117"/>
      <c r="J7" s="1117"/>
      <c r="K7" s="1117"/>
      <c r="L7" s="1117"/>
      <c r="M7" s="1117"/>
      <c r="N7" s="1117"/>
      <c r="O7" s="1117"/>
      <c r="P7" s="1117" t="s">
        <v>76</v>
      </c>
      <c r="Q7" s="1117"/>
      <c r="R7" s="1117"/>
      <c r="S7" s="1117"/>
      <c r="T7" s="1117"/>
      <c r="U7" s="1117"/>
      <c r="V7" s="1117"/>
      <c r="W7" s="1117"/>
      <c r="X7" s="1116" t="s">
        <v>89</v>
      </c>
      <c r="Y7" s="1116"/>
      <c r="Z7" s="1116"/>
      <c r="AA7" s="1116"/>
      <c r="AB7" s="1116"/>
      <c r="AC7" s="1116"/>
      <c r="AD7" s="1147" t="s">
        <v>100</v>
      </c>
      <c r="AE7" s="1148"/>
      <c r="AF7" s="1148"/>
      <c r="AG7" s="1148"/>
      <c r="AH7" s="1148"/>
      <c r="AI7" s="1149"/>
      <c r="AJ7" s="1116" t="s">
        <v>78</v>
      </c>
      <c r="AK7" s="1116"/>
      <c r="AL7" s="1116"/>
      <c r="AM7" s="1116"/>
      <c r="AN7" s="1116"/>
      <c r="AO7" s="1116"/>
      <c r="AP7" s="1116"/>
      <c r="AQ7" s="1116" t="s">
        <v>77</v>
      </c>
      <c r="AR7" s="1116"/>
      <c r="AS7" s="1116"/>
      <c r="AT7" s="1116"/>
      <c r="AU7" s="1116"/>
      <c r="AV7" s="1116"/>
      <c r="AW7" s="1116"/>
      <c r="AX7" s="1116" t="s">
        <v>88</v>
      </c>
      <c r="AY7" s="1116"/>
      <c r="AZ7" s="1116"/>
      <c r="BA7" s="1116"/>
      <c r="BB7" s="1116"/>
      <c r="BC7" s="1116"/>
      <c r="BD7" s="1116"/>
      <c r="BE7" s="1147" t="s">
        <v>119</v>
      </c>
      <c r="BF7" s="1148"/>
      <c r="BG7" s="1148"/>
      <c r="BH7" s="1149"/>
      <c r="BI7" s="1116" t="s">
        <v>6</v>
      </c>
    </row>
    <row r="8" spans="1:61" s="5" customFormat="1" ht="54" customHeight="1">
      <c r="A8" s="1116"/>
      <c r="B8" s="1116"/>
      <c r="C8" s="1116"/>
      <c r="D8" s="1116"/>
      <c r="E8" s="1116"/>
      <c r="F8" s="1158"/>
      <c r="G8" s="1158"/>
      <c r="H8" s="1117" t="s">
        <v>7</v>
      </c>
      <c r="I8" s="1117" t="s">
        <v>8</v>
      </c>
      <c r="J8" s="1117"/>
      <c r="K8" s="1117"/>
      <c r="L8" s="1117"/>
      <c r="M8" s="1117"/>
      <c r="N8" s="1117"/>
      <c r="O8" s="1117"/>
      <c r="P8" s="1117" t="s">
        <v>7</v>
      </c>
      <c r="Q8" s="1117" t="s">
        <v>8</v>
      </c>
      <c r="R8" s="1117"/>
      <c r="S8" s="1117"/>
      <c r="T8" s="1117"/>
      <c r="U8" s="1117"/>
      <c r="V8" s="1117"/>
      <c r="W8" s="1117"/>
      <c r="X8" s="1117" t="s">
        <v>65</v>
      </c>
      <c r="Y8" s="1116" t="s">
        <v>29</v>
      </c>
      <c r="Z8" s="1116"/>
      <c r="AA8" s="1116"/>
      <c r="AB8" s="1116"/>
      <c r="AC8" s="1116"/>
      <c r="AD8" s="1117" t="s">
        <v>65</v>
      </c>
      <c r="AE8" s="1116" t="s">
        <v>29</v>
      </c>
      <c r="AF8" s="1116"/>
      <c r="AG8" s="1116"/>
      <c r="AH8" s="1116"/>
      <c r="AI8" s="1116"/>
      <c r="AJ8" s="1117" t="s">
        <v>65</v>
      </c>
      <c r="AK8" s="1116" t="s">
        <v>29</v>
      </c>
      <c r="AL8" s="1116"/>
      <c r="AM8" s="1116"/>
      <c r="AN8" s="1116"/>
      <c r="AO8" s="1116"/>
      <c r="AP8" s="1116"/>
      <c r="AQ8" s="1117" t="s">
        <v>65</v>
      </c>
      <c r="AR8" s="1116" t="s">
        <v>29</v>
      </c>
      <c r="AS8" s="1116"/>
      <c r="AT8" s="1116"/>
      <c r="AU8" s="1116"/>
      <c r="AV8" s="1116"/>
      <c r="AW8" s="1116"/>
      <c r="AX8" s="1117" t="s">
        <v>65</v>
      </c>
      <c r="AY8" s="1116" t="s">
        <v>29</v>
      </c>
      <c r="AZ8" s="1116"/>
      <c r="BA8" s="1116"/>
      <c r="BB8" s="1116"/>
      <c r="BC8" s="1116"/>
      <c r="BD8" s="1116"/>
      <c r="BE8" s="1117" t="s">
        <v>65</v>
      </c>
      <c r="BF8" s="1147" t="s">
        <v>40</v>
      </c>
      <c r="BG8" s="1148"/>
      <c r="BH8" s="1149"/>
      <c r="BI8" s="1116"/>
    </row>
    <row r="9" spans="1:61" s="5" customFormat="1" ht="42" customHeight="1">
      <c r="A9" s="1116"/>
      <c r="B9" s="1116"/>
      <c r="C9" s="1116"/>
      <c r="D9" s="1116"/>
      <c r="E9" s="1116"/>
      <c r="F9" s="1158"/>
      <c r="G9" s="1158"/>
      <c r="H9" s="1117"/>
      <c r="I9" s="1117" t="s">
        <v>65</v>
      </c>
      <c r="J9" s="1117" t="s">
        <v>29</v>
      </c>
      <c r="K9" s="1117"/>
      <c r="L9" s="1117"/>
      <c r="M9" s="1117"/>
      <c r="N9" s="1117"/>
      <c r="O9" s="1117"/>
      <c r="P9" s="1117"/>
      <c r="Q9" s="1117" t="s">
        <v>65</v>
      </c>
      <c r="R9" s="1117" t="s">
        <v>29</v>
      </c>
      <c r="S9" s="1117"/>
      <c r="T9" s="1117"/>
      <c r="U9" s="1117"/>
      <c r="V9" s="1117"/>
      <c r="W9" s="1117"/>
      <c r="X9" s="1117"/>
      <c r="Y9" s="1117" t="s">
        <v>69</v>
      </c>
      <c r="Z9" s="1117"/>
      <c r="AA9" s="1117"/>
      <c r="AB9" s="1117"/>
      <c r="AC9" s="1117" t="s">
        <v>174</v>
      </c>
      <c r="AD9" s="1117"/>
      <c r="AE9" s="1117" t="s">
        <v>69</v>
      </c>
      <c r="AF9" s="1117"/>
      <c r="AG9" s="1117"/>
      <c r="AH9" s="1117"/>
      <c r="AI9" s="1117" t="s">
        <v>175</v>
      </c>
      <c r="AJ9" s="1117"/>
      <c r="AK9" s="1117" t="s">
        <v>69</v>
      </c>
      <c r="AL9" s="1117"/>
      <c r="AM9" s="1117"/>
      <c r="AN9" s="1117"/>
      <c r="AO9" s="1117"/>
      <c r="AP9" s="1117" t="s">
        <v>70</v>
      </c>
      <c r="AQ9" s="1117"/>
      <c r="AR9" s="1117" t="s">
        <v>69</v>
      </c>
      <c r="AS9" s="1117"/>
      <c r="AT9" s="1117"/>
      <c r="AU9" s="1117"/>
      <c r="AV9" s="1117"/>
      <c r="AW9" s="1117" t="s">
        <v>175</v>
      </c>
      <c r="AX9" s="1117"/>
      <c r="AY9" s="1117" t="s">
        <v>69</v>
      </c>
      <c r="AZ9" s="1117"/>
      <c r="BA9" s="1117"/>
      <c r="BB9" s="1117"/>
      <c r="BC9" s="1117"/>
      <c r="BD9" s="1117" t="s">
        <v>175</v>
      </c>
      <c r="BE9" s="1117"/>
      <c r="BF9" s="1151" t="s">
        <v>69</v>
      </c>
      <c r="BG9" s="1152"/>
      <c r="BH9" s="1117" t="s">
        <v>175</v>
      </c>
      <c r="BI9" s="1116"/>
    </row>
    <row r="10" spans="1:61" s="5" customFormat="1" ht="30.75" customHeight="1">
      <c r="A10" s="1116"/>
      <c r="B10" s="1116"/>
      <c r="C10" s="1116"/>
      <c r="D10" s="1116"/>
      <c r="E10" s="1116"/>
      <c r="F10" s="1158"/>
      <c r="G10" s="1158"/>
      <c r="H10" s="1117"/>
      <c r="I10" s="1117"/>
      <c r="J10" s="1116" t="s">
        <v>66</v>
      </c>
      <c r="K10" s="1116"/>
      <c r="L10" s="1116"/>
      <c r="M10" s="1117" t="s">
        <v>67</v>
      </c>
      <c r="N10" s="1117"/>
      <c r="O10" s="1117"/>
      <c r="P10" s="1117"/>
      <c r="Q10" s="1117"/>
      <c r="R10" s="1116" t="s">
        <v>66</v>
      </c>
      <c r="S10" s="1116"/>
      <c r="T10" s="1116"/>
      <c r="U10" s="1117" t="s">
        <v>67</v>
      </c>
      <c r="V10" s="1117"/>
      <c r="W10" s="1117"/>
      <c r="X10" s="1117"/>
      <c r="Y10" s="1117"/>
      <c r="Z10" s="1117"/>
      <c r="AA10" s="1117"/>
      <c r="AB10" s="1117"/>
      <c r="AC10" s="1117"/>
      <c r="AD10" s="1117"/>
      <c r="AE10" s="1117"/>
      <c r="AF10" s="1117"/>
      <c r="AG10" s="1117"/>
      <c r="AH10" s="1117"/>
      <c r="AI10" s="1117"/>
      <c r="AJ10" s="1117"/>
      <c r="AK10" s="1117" t="s">
        <v>68</v>
      </c>
      <c r="AL10" s="1116" t="s">
        <v>40</v>
      </c>
      <c r="AM10" s="1116"/>
      <c r="AN10" s="1116"/>
      <c r="AO10" s="1116"/>
      <c r="AP10" s="1117"/>
      <c r="AQ10" s="1117"/>
      <c r="AR10" s="1117" t="s">
        <v>68</v>
      </c>
      <c r="AS10" s="1116" t="s">
        <v>40</v>
      </c>
      <c r="AT10" s="1116"/>
      <c r="AU10" s="1116"/>
      <c r="AV10" s="1116"/>
      <c r="AW10" s="1117"/>
      <c r="AX10" s="1117"/>
      <c r="AY10" s="1117" t="s">
        <v>68</v>
      </c>
      <c r="AZ10" s="1116" t="s">
        <v>40</v>
      </c>
      <c r="BA10" s="1116"/>
      <c r="BB10" s="1116"/>
      <c r="BC10" s="1116"/>
      <c r="BD10" s="1117"/>
      <c r="BE10" s="1117"/>
      <c r="BF10" s="1153" t="s">
        <v>9</v>
      </c>
      <c r="BG10" s="1153" t="s">
        <v>90</v>
      </c>
      <c r="BH10" s="1117"/>
      <c r="BI10" s="1116"/>
    </row>
    <row r="11" spans="1:61" s="5" customFormat="1" ht="30.75" customHeight="1">
      <c r="A11" s="1116"/>
      <c r="B11" s="1116"/>
      <c r="C11" s="1116"/>
      <c r="D11" s="1116"/>
      <c r="E11" s="1116"/>
      <c r="F11" s="1158"/>
      <c r="G11" s="1158"/>
      <c r="H11" s="1117"/>
      <c r="I11" s="1117"/>
      <c r="J11" s="1116"/>
      <c r="K11" s="1116"/>
      <c r="L11" s="1116"/>
      <c r="M11" s="1117"/>
      <c r="N11" s="1117"/>
      <c r="O11" s="1117"/>
      <c r="P11" s="1117"/>
      <c r="Q11" s="1117"/>
      <c r="R11" s="1116"/>
      <c r="S11" s="1116"/>
      <c r="T11" s="1116"/>
      <c r="U11" s="1117"/>
      <c r="V11" s="1117"/>
      <c r="W11" s="1117"/>
      <c r="X11" s="1117"/>
      <c r="Y11" s="1117" t="s">
        <v>68</v>
      </c>
      <c r="Z11" s="1117" t="s">
        <v>74</v>
      </c>
      <c r="AA11" s="1117" t="s">
        <v>46</v>
      </c>
      <c r="AB11" s="1117" t="s">
        <v>30</v>
      </c>
      <c r="AC11" s="1117"/>
      <c r="AD11" s="1117"/>
      <c r="AE11" s="1117" t="s">
        <v>68</v>
      </c>
      <c r="AF11" s="1117" t="s">
        <v>74</v>
      </c>
      <c r="AG11" s="1117" t="s">
        <v>46</v>
      </c>
      <c r="AH11" s="1117" t="s">
        <v>30</v>
      </c>
      <c r="AI11" s="1117"/>
      <c r="AJ11" s="1117"/>
      <c r="AK11" s="1117"/>
      <c r="AL11" s="1117" t="s">
        <v>24</v>
      </c>
      <c r="AM11" s="1117"/>
      <c r="AN11" s="1156" t="s">
        <v>46</v>
      </c>
      <c r="AO11" s="1135"/>
      <c r="AP11" s="1117"/>
      <c r="AQ11" s="1117"/>
      <c r="AR11" s="1117"/>
      <c r="AS11" s="1117" t="s">
        <v>74</v>
      </c>
      <c r="AT11" s="1117"/>
      <c r="AU11" s="1156" t="s">
        <v>46</v>
      </c>
      <c r="AV11" s="1135"/>
      <c r="AW11" s="1117"/>
      <c r="AX11" s="1117"/>
      <c r="AY11" s="1117"/>
      <c r="AZ11" s="1117" t="s">
        <v>74</v>
      </c>
      <c r="BA11" s="1117"/>
      <c r="BB11" s="1156" t="s">
        <v>46</v>
      </c>
      <c r="BC11" s="1135"/>
      <c r="BD11" s="1117"/>
      <c r="BE11" s="1117"/>
      <c r="BF11" s="1160"/>
      <c r="BG11" s="1160"/>
      <c r="BH11" s="1117"/>
      <c r="BI11" s="1116"/>
    </row>
    <row r="12" spans="1:61" s="5" customFormat="1" ht="32.25" customHeight="1">
      <c r="A12" s="1116"/>
      <c r="B12" s="1116"/>
      <c r="C12" s="1116"/>
      <c r="D12" s="1116"/>
      <c r="E12" s="1116"/>
      <c r="F12" s="1158"/>
      <c r="G12" s="1158"/>
      <c r="H12" s="1117"/>
      <c r="I12" s="1117"/>
      <c r="J12" s="1117" t="s">
        <v>68</v>
      </c>
      <c r="K12" s="1151" t="s">
        <v>31</v>
      </c>
      <c r="L12" s="1152"/>
      <c r="M12" s="1117" t="s">
        <v>32</v>
      </c>
      <c r="N12" s="1117" t="s">
        <v>33</v>
      </c>
      <c r="O12" s="1117"/>
      <c r="P12" s="1117"/>
      <c r="Q12" s="1117"/>
      <c r="R12" s="1117" t="s">
        <v>68</v>
      </c>
      <c r="S12" s="1117" t="s">
        <v>31</v>
      </c>
      <c r="T12" s="1117"/>
      <c r="U12" s="1117" t="s">
        <v>32</v>
      </c>
      <c r="V12" s="1117" t="s">
        <v>33</v>
      </c>
      <c r="W12" s="1117"/>
      <c r="X12" s="1117"/>
      <c r="Y12" s="1117"/>
      <c r="Z12" s="1117"/>
      <c r="AA12" s="1117"/>
      <c r="AB12" s="1117"/>
      <c r="AC12" s="1117"/>
      <c r="AD12" s="1117"/>
      <c r="AE12" s="1117"/>
      <c r="AF12" s="1117"/>
      <c r="AG12" s="1117"/>
      <c r="AH12" s="1117"/>
      <c r="AI12" s="1117"/>
      <c r="AJ12" s="1117"/>
      <c r="AK12" s="1117"/>
      <c r="AL12" s="1117" t="s">
        <v>9</v>
      </c>
      <c r="AM12" s="1117" t="s">
        <v>103</v>
      </c>
      <c r="AN12" s="1117" t="s">
        <v>9</v>
      </c>
      <c r="AO12" s="1117" t="s">
        <v>103</v>
      </c>
      <c r="AP12" s="1117"/>
      <c r="AQ12" s="1117"/>
      <c r="AR12" s="1117"/>
      <c r="AS12" s="1117" t="s">
        <v>9</v>
      </c>
      <c r="AT12" s="1117" t="s">
        <v>103</v>
      </c>
      <c r="AU12" s="1117" t="s">
        <v>9</v>
      </c>
      <c r="AV12" s="1117" t="s">
        <v>103</v>
      </c>
      <c r="AW12" s="1117"/>
      <c r="AX12" s="1117"/>
      <c r="AY12" s="1117"/>
      <c r="AZ12" s="1117" t="s">
        <v>9</v>
      </c>
      <c r="BA12" s="1117" t="s">
        <v>103</v>
      </c>
      <c r="BB12" s="1117" t="s">
        <v>9</v>
      </c>
      <c r="BC12" s="1117" t="s">
        <v>103</v>
      </c>
      <c r="BD12" s="1117"/>
      <c r="BE12" s="1117"/>
      <c r="BF12" s="1160"/>
      <c r="BG12" s="1160"/>
      <c r="BH12" s="1117"/>
      <c r="BI12" s="1116"/>
    </row>
    <row r="13" spans="1:61" s="5" customFormat="1" ht="30.2" customHeight="1">
      <c r="A13" s="1116"/>
      <c r="B13" s="1116"/>
      <c r="C13" s="1116"/>
      <c r="D13" s="1116"/>
      <c r="E13" s="1116"/>
      <c r="F13" s="1158"/>
      <c r="G13" s="1158"/>
      <c r="H13" s="1117"/>
      <c r="I13" s="1117"/>
      <c r="J13" s="1117"/>
      <c r="K13" s="1153" t="s">
        <v>74</v>
      </c>
      <c r="L13" s="1117" t="s">
        <v>30</v>
      </c>
      <c r="M13" s="1117"/>
      <c r="N13" s="1117" t="s">
        <v>9</v>
      </c>
      <c r="O13" s="1117" t="s">
        <v>173</v>
      </c>
      <c r="P13" s="1117"/>
      <c r="Q13" s="1117"/>
      <c r="R13" s="1117"/>
      <c r="S13" s="1117" t="s">
        <v>74</v>
      </c>
      <c r="T13" s="1117" t="s">
        <v>30</v>
      </c>
      <c r="U13" s="1117"/>
      <c r="V13" s="1117" t="s">
        <v>9</v>
      </c>
      <c r="W13" s="1117" t="s">
        <v>173</v>
      </c>
      <c r="X13" s="1117"/>
      <c r="Y13" s="1117"/>
      <c r="Z13" s="1117"/>
      <c r="AA13" s="1117"/>
      <c r="AB13" s="1117"/>
      <c r="AC13" s="1117"/>
      <c r="AD13" s="1117"/>
      <c r="AE13" s="1117"/>
      <c r="AF13" s="1117"/>
      <c r="AG13" s="1117"/>
      <c r="AH13" s="1117"/>
      <c r="AI13" s="1117"/>
      <c r="AJ13" s="1117"/>
      <c r="AK13" s="1117"/>
      <c r="AL13" s="1117"/>
      <c r="AM13" s="1117"/>
      <c r="AN13" s="1117"/>
      <c r="AO13" s="1117"/>
      <c r="AP13" s="1117"/>
      <c r="AQ13" s="1117"/>
      <c r="AR13" s="1117"/>
      <c r="AS13" s="1117"/>
      <c r="AT13" s="1117"/>
      <c r="AU13" s="1117"/>
      <c r="AV13" s="1117"/>
      <c r="AW13" s="1117"/>
      <c r="AX13" s="1117"/>
      <c r="AY13" s="1117"/>
      <c r="AZ13" s="1117"/>
      <c r="BA13" s="1117"/>
      <c r="BB13" s="1117"/>
      <c r="BC13" s="1117"/>
      <c r="BD13" s="1117"/>
      <c r="BE13" s="1117"/>
      <c r="BF13" s="1160"/>
      <c r="BG13" s="1160"/>
      <c r="BH13" s="1117"/>
      <c r="BI13" s="1116"/>
    </row>
    <row r="14" spans="1:61" s="5" customFormat="1" ht="58.7" customHeight="1">
      <c r="A14" s="1116"/>
      <c r="B14" s="1116"/>
      <c r="C14" s="1116"/>
      <c r="D14" s="1116"/>
      <c r="E14" s="1116"/>
      <c r="F14" s="1159"/>
      <c r="G14" s="1159"/>
      <c r="H14" s="1117"/>
      <c r="I14" s="1117"/>
      <c r="J14" s="1117"/>
      <c r="K14" s="1154"/>
      <c r="L14" s="1117"/>
      <c r="M14" s="1117"/>
      <c r="N14" s="1117"/>
      <c r="O14" s="1117"/>
      <c r="P14" s="1117"/>
      <c r="Q14" s="1117"/>
      <c r="R14" s="1117"/>
      <c r="S14" s="1117"/>
      <c r="T14" s="1117"/>
      <c r="U14" s="1117"/>
      <c r="V14" s="1117"/>
      <c r="W14" s="1117"/>
      <c r="X14" s="1117"/>
      <c r="Y14" s="1117"/>
      <c r="Z14" s="1117"/>
      <c r="AA14" s="1117"/>
      <c r="AB14" s="1117"/>
      <c r="AC14" s="1117"/>
      <c r="AD14" s="1117"/>
      <c r="AE14" s="1117"/>
      <c r="AF14" s="1117"/>
      <c r="AG14" s="1117"/>
      <c r="AH14" s="1117"/>
      <c r="AI14" s="1117"/>
      <c r="AJ14" s="1117"/>
      <c r="AK14" s="1117"/>
      <c r="AL14" s="1117"/>
      <c r="AM14" s="1117"/>
      <c r="AN14" s="1117"/>
      <c r="AO14" s="1117"/>
      <c r="AP14" s="1117"/>
      <c r="AQ14" s="1117"/>
      <c r="AR14" s="1117"/>
      <c r="AS14" s="1117"/>
      <c r="AT14" s="1117"/>
      <c r="AU14" s="1117"/>
      <c r="AV14" s="1117"/>
      <c r="AW14" s="1117"/>
      <c r="AX14" s="1117"/>
      <c r="AY14" s="1117"/>
      <c r="AZ14" s="1117"/>
      <c r="BA14" s="1117"/>
      <c r="BB14" s="1117"/>
      <c r="BC14" s="1117"/>
      <c r="BD14" s="1117"/>
      <c r="BE14" s="1117"/>
      <c r="BF14" s="1154"/>
      <c r="BG14" s="1154"/>
      <c r="BH14" s="1117"/>
      <c r="BI14" s="1116"/>
    </row>
    <row r="15" spans="1:61" s="7" customFormat="1" ht="24" hidden="1" customHeight="1">
      <c r="A15" s="6">
        <v>1</v>
      </c>
      <c r="B15" s="6">
        <v>2</v>
      </c>
      <c r="C15" s="6">
        <v>3</v>
      </c>
      <c r="D15" s="6">
        <v>4</v>
      </c>
      <c r="E15" s="6">
        <v>5</v>
      </c>
      <c r="F15" s="6"/>
      <c r="G15" s="6"/>
      <c r="H15" s="6">
        <v>6</v>
      </c>
      <c r="I15" s="6">
        <v>7</v>
      </c>
      <c r="J15" s="6">
        <v>8</v>
      </c>
      <c r="K15" s="6">
        <v>9</v>
      </c>
      <c r="L15" s="6">
        <v>10</v>
      </c>
      <c r="M15" s="6">
        <v>11</v>
      </c>
      <c r="N15" s="6"/>
      <c r="O15" s="6">
        <v>12</v>
      </c>
      <c r="P15" s="6">
        <v>13</v>
      </c>
      <c r="Q15" s="6">
        <v>14</v>
      </c>
      <c r="R15" s="6">
        <v>15</v>
      </c>
      <c r="S15" s="6">
        <v>16</v>
      </c>
      <c r="T15" s="6">
        <v>17</v>
      </c>
      <c r="U15" s="6">
        <v>18</v>
      </c>
      <c r="V15" s="6"/>
      <c r="W15" s="6">
        <v>19</v>
      </c>
      <c r="X15" s="6">
        <v>20</v>
      </c>
      <c r="Y15" s="6">
        <v>21</v>
      </c>
      <c r="Z15" s="6">
        <v>22</v>
      </c>
      <c r="AA15" s="6">
        <v>23</v>
      </c>
      <c r="AB15" s="6">
        <v>24</v>
      </c>
      <c r="AC15" s="6">
        <v>25</v>
      </c>
      <c r="AD15" s="6">
        <v>26</v>
      </c>
      <c r="AE15" s="6">
        <v>27</v>
      </c>
      <c r="AF15" s="6">
        <v>28</v>
      </c>
      <c r="AG15" s="6">
        <v>29</v>
      </c>
      <c r="AH15" s="6">
        <v>30</v>
      </c>
      <c r="AI15" s="6">
        <v>31</v>
      </c>
      <c r="AJ15" s="6">
        <v>32</v>
      </c>
      <c r="AK15" s="6">
        <v>33</v>
      </c>
      <c r="AL15" s="6">
        <v>34</v>
      </c>
      <c r="AM15" s="6">
        <v>35</v>
      </c>
      <c r="AN15" s="6">
        <v>36</v>
      </c>
      <c r="AO15" s="6">
        <v>37</v>
      </c>
      <c r="AP15" s="6">
        <v>38</v>
      </c>
      <c r="AQ15" s="6">
        <v>39</v>
      </c>
      <c r="AR15" s="6">
        <v>40</v>
      </c>
      <c r="AS15" s="6">
        <v>41</v>
      </c>
      <c r="AT15" s="6">
        <v>42</v>
      </c>
      <c r="AU15" s="6">
        <v>43</v>
      </c>
      <c r="AV15" s="6">
        <v>44</v>
      </c>
      <c r="AW15" s="6">
        <v>45</v>
      </c>
      <c r="AX15" s="6">
        <v>46</v>
      </c>
      <c r="AY15" s="6">
        <v>47</v>
      </c>
      <c r="AZ15" s="6">
        <v>48</v>
      </c>
      <c r="BA15" s="6">
        <v>49</v>
      </c>
      <c r="BB15" s="6">
        <v>50</v>
      </c>
      <c r="BC15" s="6">
        <v>51</v>
      </c>
      <c r="BD15" s="6">
        <v>52</v>
      </c>
      <c r="BE15" s="6"/>
      <c r="BF15" s="6"/>
      <c r="BG15" s="6"/>
      <c r="BH15" s="6"/>
      <c r="BI15" s="6">
        <v>53</v>
      </c>
    </row>
    <row r="16" spans="1:61" s="7" customFormat="1" ht="36.75" customHeight="1">
      <c r="A16" s="6"/>
      <c r="B16" s="14" t="s">
        <v>28</v>
      </c>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row>
    <row r="17" spans="1:61" s="7" customFormat="1" ht="47.85" customHeight="1">
      <c r="A17" s="14" t="s">
        <v>52</v>
      </c>
      <c r="B17" s="16" t="s">
        <v>56</v>
      </c>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row>
    <row r="18" spans="1:61" ht="75">
      <c r="A18" s="107" t="s">
        <v>13</v>
      </c>
      <c r="B18" s="24" t="s">
        <v>94</v>
      </c>
      <c r="C18" s="17"/>
      <c r="D18" s="17"/>
      <c r="E18" s="17"/>
      <c r="F18" s="17"/>
      <c r="G18" s="17"/>
      <c r="H18" s="17"/>
      <c r="I18" s="18"/>
      <c r="J18" s="18"/>
      <c r="K18" s="18"/>
      <c r="L18" s="18"/>
      <c r="M18" s="18"/>
      <c r="N18" s="18"/>
      <c r="O18" s="18"/>
      <c r="P18" s="18"/>
      <c r="Q18" s="18"/>
      <c r="R18" s="18"/>
      <c r="S18" s="18"/>
      <c r="T18" s="18"/>
      <c r="U18" s="18"/>
      <c r="V18" s="18"/>
      <c r="W18" s="18"/>
      <c r="X18" s="18"/>
      <c r="Y18" s="18"/>
      <c r="Z18" s="18"/>
      <c r="AA18" s="18"/>
      <c r="AB18" s="18"/>
      <c r="AC18" s="18"/>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row>
    <row r="19" spans="1:61" s="3" customFormat="1" ht="77.849999999999994" customHeight="1">
      <c r="A19" s="27" t="s">
        <v>20</v>
      </c>
      <c r="B19" s="28" t="s">
        <v>95</v>
      </c>
      <c r="C19" s="29"/>
      <c r="D19" s="29"/>
      <c r="E19" s="29"/>
      <c r="F19" s="29"/>
      <c r="G19" s="29"/>
      <c r="H19" s="29"/>
      <c r="I19" s="30"/>
      <c r="J19" s="30"/>
      <c r="K19" s="30"/>
      <c r="L19" s="30"/>
      <c r="M19" s="30"/>
      <c r="N19" s="30"/>
      <c r="O19" s="30"/>
      <c r="P19" s="30"/>
      <c r="Q19" s="30"/>
      <c r="R19" s="30"/>
      <c r="S19" s="30"/>
      <c r="T19" s="30"/>
      <c r="U19" s="30"/>
      <c r="V19" s="30"/>
      <c r="W19" s="30"/>
      <c r="X19" s="30"/>
      <c r="Y19" s="30"/>
      <c r="Z19" s="30"/>
      <c r="AA19" s="30"/>
      <c r="AB19" s="30"/>
      <c r="AC19" s="30"/>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row>
    <row r="20" spans="1:61" ht="30.2" customHeight="1">
      <c r="A20" s="19">
        <v>1</v>
      </c>
      <c r="B20" s="20" t="s">
        <v>14</v>
      </c>
      <c r="C20" s="17"/>
      <c r="D20" s="17"/>
      <c r="E20" s="17"/>
      <c r="F20" s="17"/>
      <c r="G20" s="17"/>
      <c r="H20" s="17"/>
      <c r="I20" s="18"/>
      <c r="J20" s="18"/>
      <c r="K20" s="18"/>
      <c r="L20" s="18"/>
      <c r="M20" s="18"/>
      <c r="N20" s="18"/>
      <c r="O20" s="18"/>
      <c r="P20" s="18"/>
      <c r="Q20" s="18"/>
      <c r="R20" s="18"/>
      <c r="S20" s="18"/>
      <c r="T20" s="18"/>
      <c r="U20" s="18"/>
      <c r="V20" s="18"/>
      <c r="W20" s="18"/>
      <c r="X20" s="18"/>
      <c r="Y20" s="18"/>
      <c r="Z20" s="18"/>
      <c r="AA20" s="18"/>
      <c r="AB20" s="18"/>
      <c r="AC20" s="18"/>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row>
    <row r="21" spans="1:61" ht="30.2" customHeight="1">
      <c r="A21" s="31" t="s">
        <v>26</v>
      </c>
      <c r="B21" s="22" t="s">
        <v>16</v>
      </c>
      <c r="C21" s="17"/>
      <c r="D21" s="17"/>
      <c r="E21" s="17"/>
      <c r="F21" s="17"/>
      <c r="G21" s="17"/>
      <c r="H21" s="17"/>
      <c r="I21" s="18"/>
      <c r="J21" s="18"/>
      <c r="K21" s="18"/>
      <c r="L21" s="18"/>
      <c r="M21" s="18"/>
      <c r="N21" s="18"/>
      <c r="O21" s="18"/>
      <c r="P21" s="18"/>
      <c r="Q21" s="18"/>
      <c r="R21" s="18"/>
      <c r="S21" s="18"/>
      <c r="T21" s="18"/>
      <c r="U21" s="18"/>
      <c r="V21" s="18"/>
      <c r="W21" s="18"/>
      <c r="X21" s="18"/>
      <c r="Y21" s="18"/>
      <c r="Z21" s="18"/>
      <c r="AA21" s="18"/>
      <c r="AB21" s="18"/>
      <c r="AC21" s="18"/>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row>
    <row r="22" spans="1:61" s="3" customFormat="1" ht="69.599999999999994" customHeight="1">
      <c r="A22" s="27" t="s">
        <v>21</v>
      </c>
      <c r="B22" s="28" t="s">
        <v>60</v>
      </c>
      <c r="C22" s="29"/>
      <c r="D22" s="29"/>
      <c r="E22" s="29"/>
      <c r="F22" s="29"/>
      <c r="G22" s="29"/>
      <c r="H22" s="29"/>
      <c r="I22" s="30"/>
      <c r="J22" s="30"/>
      <c r="K22" s="30"/>
      <c r="L22" s="30"/>
      <c r="M22" s="30"/>
      <c r="N22" s="30"/>
      <c r="O22" s="30"/>
      <c r="P22" s="30"/>
      <c r="Q22" s="30"/>
      <c r="R22" s="30"/>
      <c r="S22" s="30"/>
      <c r="T22" s="30"/>
      <c r="U22" s="30"/>
      <c r="V22" s="30"/>
      <c r="W22" s="30"/>
      <c r="X22" s="30"/>
      <c r="Y22" s="30"/>
      <c r="Z22" s="30"/>
      <c r="AA22" s="30"/>
      <c r="AB22" s="30"/>
      <c r="AC22" s="30"/>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row>
    <row r="23" spans="1:61" s="2" customFormat="1" ht="45" customHeight="1">
      <c r="A23" s="27"/>
      <c r="B23" s="28" t="s">
        <v>31</v>
      </c>
      <c r="C23" s="25"/>
      <c r="D23" s="25"/>
      <c r="E23" s="25"/>
      <c r="F23" s="25"/>
      <c r="G23" s="25"/>
      <c r="H23" s="25"/>
      <c r="I23" s="26"/>
      <c r="J23" s="26"/>
      <c r="K23" s="26"/>
      <c r="L23" s="26"/>
      <c r="M23" s="26"/>
      <c r="N23" s="26"/>
      <c r="O23" s="26"/>
      <c r="P23" s="26"/>
      <c r="Q23" s="26"/>
      <c r="R23" s="26"/>
      <c r="S23" s="26"/>
      <c r="T23" s="26"/>
      <c r="U23" s="26"/>
      <c r="V23" s="26"/>
      <c r="W23" s="26"/>
      <c r="X23" s="26"/>
      <c r="Y23" s="26"/>
      <c r="Z23" s="26"/>
      <c r="AA23" s="26"/>
      <c r="AB23" s="26"/>
      <c r="AC23" s="26"/>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row>
    <row r="24" spans="1:61" s="1" customFormat="1" ht="117">
      <c r="A24" s="27"/>
      <c r="B24" s="80" t="s">
        <v>79</v>
      </c>
      <c r="C24" s="34"/>
      <c r="D24" s="34"/>
      <c r="E24" s="34"/>
      <c r="F24" s="34"/>
      <c r="G24" s="34"/>
      <c r="H24" s="34"/>
      <c r="I24" s="35"/>
      <c r="J24" s="35"/>
      <c r="K24" s="35"/>
      <c r="L24" s="35"/>
      <c r="M24" s="35"/>
      <c r="N24" s="35"/>
      <c r="O24" s="35"/>
      <c r="P24" s="35"/>
      <c r="Q24" s="35"/>
      <c r="R24" s="35"/>
      <c r="S24" s="35"/>
      <c r="T24" s="35"/>
      <c r="U24" s="35"/>
      <c r="V24" s="35"/>
      <c r="W24" s="35"/>
      <c r="X24" s="35"/>
      <c r="Y24" s="35"/>
      <c r="Z24" s="35"/>
      <c r="AA24" s="35"/>
      <c r="AB24" s="35"/>
      <c r="AC24" s="35"/>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row>
    <row r="25" spans="1:61" s="1" customFormat="1" ht="30.2" customHeight="1">
      <c r="A25" s="19">
        <v>1</v>
      </c>
      <c r="B25" s="20" t="s">
        <v>14</v>
      </c>
      <c r="C25" s="34"/>
      <c r="D25" s="34"/>
      <c r="E25" s="34"/>
      <c r="F25" s="34"/>
      <c r="G25" s="34"/>
      <c r="H25" s="34"/>
      <c r="I25" s="35"/>
      <c r="J25" s="35"/>
      <c r="K25" s="35"/>
      <c r="L25" s="35"/>
      <c r="M25" s="35"/>
      <c r="N25" s="35"/>
      <c r="O25" s="35"/>
      <c r="P25" s="35"/>
      <c r="Q25" s="35"/>
      <c r="R25" s="35"/>
      <c r="S25" s="35"/>
      <c r="T25" s="35"/>
      <c r="U25" s="35"/>
      <c r="V25" s="35"/>
      <c r="W25" s="35"/>
      <c r="X25" s="35"/>
      <c r="Y25" s="35"/>
      <c r="Z25" s="35"/>
      <c r="AA25" s="35"/>
      <c r="AB25" s="35"/>
      <c r="AC25" s="35"/>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row>
    <row r="26" spans="1:61" s="1" customFormat="1" ht="30.2" customHeight="1">
      <c r="A26" s="31" t="s">
        <v>26</v>
      </c>
      <c r="B26" s="22" t="s">
        <v>16</v>
      </c>
      <c r="C26" s="34"/>
      <c r="D26" s="34"/>
      <c r="E26" s="34"/>
      <c r="F26" s="34"/>
      <c r="G26" s="34"/>
      <c r="H26" s="34"/>
      <c r="I26" s="35"/>
      <c r="J26" s="35"/>
      <c r="K26" s="35"/>
      <c r="L26" s="35"/>
      <c r="M26" s="35"/>
      <c r="N26" s="35"/>
      <c r="O26" s="35"/>
      <c r="P26" s="35"/>
      <c r="Q26" s="35"/>
      <c r="R26" s="35"/>
      <c r="S26" s="35"/>
      <c r="T26" s="35"/>
      <c r="U26" s="35"/>
      <c r="V26" s="35"/>
      <c r="W26" s="35"/>
      <c r="X26" s="35"/>
      <c r="Y26" s="35"/>
      <c r="Z26" s="35"/>
      <c r="AA26" s="35"/>
      <c r="AB26" s="35"/>
      <c r="AC26" s="35"/>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row>
    <row r="27" spans="1:61" s="3" customFormat="1" ht="59.85" customHeight="1">
      <c r="A27" s="27"/>
      <c r="B27" s="80" t="s">
        <v>81</v>
      </c>
      <c r="C27" s="29"/>
      <c r="D27" s="29"/>
      <c r="E27" s="29"/>
      <c r="F27" s="29"/>
      <c r="G27" s="29"/>
      <c r="H27" s="29"/>
      <c r="I27" s="30"/>
      <c r="J27" s="30"/>
      <c r="K27" s="30"/>
      <c r="L27" s="30"/>
      <c r="M27" s="30"/>
      <c r="N27" s="30"/>
      <c r="O27" s="30"/>
      <c r="P27" s="30"/>
      <c r="Q27" s="30"/>
      <c r="R27" s="30"/>
      <c r="S27" s="30"/>
      <c r="T27" s="30"/>
      <c r="U27" s="30"/>
      <c r="V27" s="30"/>
      <c r="W27" s="30"/>
      <c r="X27" s="30"/>
      <c r="Y27" s="30"/>
      <c r="Z27" s="30"/>
      <c r="AA27" s="30"/>
      <c r="AB27" s="30"/>
      <c r="AC27" s="30"/>
      <c r="AD27" s="81"/>
      <c r="AE27" s="81"/>
      <c r="AF27" s="81"/>
      <c r="AG27" s="81"/>
      <c r="AH27" s="81"/>
      <c r="AI27" s="81"/>
      <c r="AJ27" s="81"/>
      <c r="AK27" s="81"/>
      <c r="AL27" s="81"/>
      <c r="AM27" s="81"/>
      <c r="AN27" s="81"/>
      <c r="AO27" s="81"/>
      <c r="AP27" s="81"/>
      <c r="AQ27" s="81"/>
      <c r="AR27" s="81"/>
      <c r="AS27" s="81"/>
      <c r="AT27" s="81"/>
      <c r="AU27" s="81"/>
      <c r="AV27" s="81"/>
      <c r="AW27" s="81"/>
      <c r="AX27" s="81"/>
      <c r="AY27" s="81"/>
      <c r="AZ27" s="81"/>
      <c r="BA27" s="81"/>
      <c r="BB27" s="81"/>
      <c r="BC27" s="81"/>
      <c r="BD27" s="81"/>
      <c r="BE27" s="81"/>
      <c r="BF27" s="81"/>
      <c r="BG27" s="81"/>
      <c r="BH27" s="81"/>
      <c r="BI27" s="81"/>
    </row>
    <row r="28" spans="1:61" s="1" customFormat="1" ht="30.2" customHeight="1">
      <c r="A28" s="19">
        <v>1</v>
      </c>
      <c r="B28" s="20" t="s">
        <v>14</v>
      </c>
      <c r="C28" s="34"/>
      <c r="D28" s="34"/>
      <c r="E28" s="34"/>
      <c r="F28" s="34"/>
      <c r="G28" s="34"/>
      <c r="H28" s="34"/>
      <c r="I28" s="35"/>
      <c r="J28" s="35"/>
      <c r="K28" s="35"/>
      <c r="L28" s="35"/>
      <c r="M28" s="35"/>
      <c r="N28" s="35"/>
      <c r="O28" s="35"/>
      <c r="P28" s="35"/>
      <c r="Q28" s="35"/>
      <c r="R28" s="35"/>
      <c r="S28" s="35"/>
      <c r="T28" s="35"/>
      <c r="U28" s="35"/>
      <c r="V28" s="35"/>
      <c r="W28" s="35"/>
      <c r="X28" s="35"/>
      <c r="Y28" s="35"/>
      <c r="Z28" s="35"/>
      <c r="AA28" s="35"/>
      <c r="AB28" s="35"/>
      <c r="AC28" s="35"/>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row>
    <row r="29" spans="1:61" s="1" customFormat="1" ht="30.2" customHeight="1">
      <c r="A29" s="31" t="s">
        <v>26</v>
      </c>
      <c r="B29" s="22" t="s">
        <v>16</v>
      </c>
      <c r="C29" s="34"/>
      <c r="D29" s="34"/>
      <c r="E29" s="34"/>
      <c r="F29" s="34"/>
      <c r="G29" s="34"/>
      <c r="H29" s="34"/>
      <c r="I29" s="35"/>
      <c r="J29" s="35"/>
      <c r="K29" s="35"/>
      <c r="L29" s="35"/>
      <c r="M29" s="35"/>
      <c r="N29" s="35"/>
      <c r="O29" s="35"/>
      <c r="P29" s="35"/>
      <c r="Q29" s="35"/>
      <c r="R29" s="35"/>
      <c r="S29" s="35"/>
      <c r="T29" s="35"/>
      <c r="U29" s="35"/>
      <c r="V29" s="35"/>
      <c r="W29" s="35"/>
      <c r="X29" s="35"/>
      <c r="Y29" s="35"/>
      <c r="Z29" s="35"/>
      <c r="AA29" s="35"/>
      <c r="AB29" s="35"/>
      <c r="AC29" s="35"/>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row>
    <row r="30" spans="1:61" s="1" customFormat="1" ht="80.099999999999994" customHeight="1">
      <c r="A30" s="27" t="s">
        <v>39</v>
      </c>
      <c r="B30" s="28" t="s">
        <v>61</v>
      </c>
      <c r="C30" s="34"/>
      <c r="D30" s="34"/>
      <c r="E30" s="34"/>
      <c r="F30" s="34"/>
      <c r="G30" s="34"/>
      <c r="H30" s="34"/>
      <c r="I30" s="35"/>
      <c r="J30" s="35"/>
      <c r="K30" s="35"/>
      <c r="L30" s="35"/>
      <c r="M30" s="35"/>
      <c r="N30" s="35"/>
      <c r="O30" s="35"/>
      <c r="P30" s="35"/>
      <c r="Q30" s="35"/>
      <c r="R30" s="35"/>
      <c r="S30" s="35"/>
      <c r="T30" s="35"/>
      <c r="U30" s="35"/>
      <c r="V30" s="35"/>
      <c r="W30" s="35"/>
      <c r="X30" s="35"/>
      <c r="Y30" s="35"/>
      <c r="Z30" s="35"/>
      <c r="AA30" s="35"/>
      <c r="AB30" s="35"/>
      <c r="AC30" s="35"/>
      <c r="AD30" s="83"/>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row>
    <row r="31" spans="1:61" s="2" customFormat="1" ht="97.5">
      <c r="A31" s="27"/>
      <c r="B31" s="80" t="s">
        <v>80</v>
      </c>
      <c r="C31" s="25"/>
      <c r="D31" s="25"/>
      <c r="E31" s="25"/>
      <c r="F31" s="25"/>
      <c r="G31" s="25"/>
      <c r="H31" s="25"/>
      <c r="I31" s="26"/>
      <c r="J31" s="26"/>
      <c r="K31" s="26"/>
      <c r="L31" s="26"/>
      <c r="M31" s="26"/>
      <c r="N31" s="26"/>
      <c r="O31" s="26"/>
      <c r="P31" s="26"/>
      <c r="Q31" s="26"/>
      <c r="R31" s="26"/>
      <c r="S31" s="26"/>
      <c r="T31" s="26"/>
      <c r="U31" s="26"/>
      <c r="V31" s="26"/>
      <c r="W31" s="26"/>
      <c r="X31" s="26"/>
      <c r="Y31" s="26"/>
      <c r="Z31" s="26"/>
      <c r="AA31" s="26"/>
      <c r="AB31" s="26"/>
      <c r="AC31" s="26"/>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row>
    <row r="32" spans="1:61" s="1" customFormat="1" ht="30.2" customHeight="1">
      <c r="A32" s="19">
        <v>1</v>
      </c>
      <c r="B32" s="20" t="s">
        <v>14</v>
      </c>
      <c r="C32" s="34"/>
      <c r="D32" s="34"/>
      <c r="E32" s="34"/>
      <c r="F32" s="34"/>
      <c r="G32" s="34"/>
      <c r="H32" s="34"/>
      <c r="I32" s="35"/>
      <c r="J32" s="35"/>
      <c r="K32" s="35"/>
      <c r="L32" s="35"/>
      <c r="M32" s="35"/>
      <c r="N32" s="35"/>
      <c r="O32" s="35"/>
      <c r="P32" s="35"/>
      <c r="Q32" s="35"/>
      <c r="R32" s="35"/>
      <c r="S32" s="35"/>
      <c r="T32" s="35"/>
      <c r="U32" s="35"/>
      <c r="V32" s="35"/>
      <c r="W32" s="35"/>
      <c r="X32" s="35"/>
      <c r="Y32" s="35"/>
      <c r="Z32" s="35"/>
      <c r="AA32" s="35"/>
      <c r="AB32" s="35"/>
      <c r="AC32" s="35"/>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row>
    <row r="33" spans="1:61" s="1" customFormat="1" ht="30.2" customHeight="1">
      <c r="A33" s="31" t="s">
        <v>26</v>
      </c>
      <c r="B33" s="22" t="s">
        <v>16</v>
      </c>
      <c r="C33" s="34"/>
      <c r="D33" s="34"/>
      <c r="E33" s="34"/>
      <c r="F33" s="34"/>
      <c r="G33" s="34"/>
      <c r="H33" s="34"/>
      <c r="I33" s="35"/>
      <c r="J33" s="35"/>
      <c r="K33" s="35"/>
      <c r="L33" s="35"/>
      <c r="M33" s="35"/>
      <c r="N33" s="35"/>
      <c r="O33" s="35"/>
      <c r="P33" s="35"/>
      <c r="Q33" s="35"/>
      <c r="R33" s="35"/>
      <c r="S33" s="35"/>
      <c r="T33" s="35"/>
      <c r="U33" s="35"/>
      <c r="V33" s="35"/>
      <c r="W33" s="35"/>
      <c r="X33" s="35"/>
      <c r="Y33" s="35"/>
      <c r="Z33" s="35"/>
      <c r="AA33" s="35"/>
      <c r="AB33" s="35"/>
      <c r="AC33" s="35"/>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row>
    <row r="34" spans="1:61" s="2" customFormat="1" ht="61.35" customHeight="1">
      <c r="A34" s="27"/>
      <c r="B34" s="80" t="s">
        <v>58</v>
      </c>
      <c r="C34" s="25"/>
      <c r="D34" s="25"/>
      <c r="E34" s="25"/>
      <c r="F34" s="25"/>
      <c r="G34" s="25"/>
      <c r="H34" s="25"/>
      <c r="I34" s="26"/>
      <c r="J34" s="26"/>
      <c r="K34" s="26"/>
      <c r="L34" s="26"/>
      <c r="M34" s="26"/>
      <c r="N34" s="26"/>
      <c r="O34" s="26"/>
      <c r="P34" s="26"/>
      <c r="Q34" s="26"/>
      <c r="R34" s="26"/>
      <c r="S34" s="26"/>
      <c r="T34" s="26"/>
      <c r="U34" s="26"/>
      <c r="V34" s="26"/>
      <c r="W34" s="26"/>
      <c r="X34" s="26"/>
      <c r="Y34" s="26"/>
      <c r="Z34" s="26"/>
      <c r="AA34" s="26"/>
      <c r="AB34" s="26"/>
      <c r="AC34" s="26"/>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row>
    <row r="35" spans="1:61" s="1" customFormat="1" ht="30.2" customHeight="1">
      <c r="A35" s="19">
        <v>1</v>
      </c>
      <c r="B35" s="20" t="s">
        <v>14</v>
      </c>
      <c r="C35" s="34"/>
      <c r="D35" s="34"/>
      <c r="E35" s="34"/>
      <c r="F35" s="34"/>
      <c r="G35" s="34"/>
      <c r="H35" s="34"/>
      <c r="I35" s="35"/>
      <c r="J35" s="35"/>
      <c r="K35" s="35"/>
      <c r="L35" s="35"/>
      <c r="M35" s="35"/>
      <c r="N35" s="35"/>
      <c r="O35" s="35"/>
      <c r="P35" s="35"/>
      <c r="Q35" s="35"/>
      <c r="R35" s="35"/>
      <c r="S35" s="35"/>
      <c r="T35" s="35"/>
      <c r="U35" s="35"/>
      <c r="V35" s="35"/>
      <c r="W35" s="35"/>
      <c r="X35" s="35"/>
      <c r="Y35" s="35"/>
      <c r="Z35" s="35"/>
      <c r="AA35" s="35"/>
      <c r="AB35" s="35"/>
      <c r="AC35" s="35"/>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row>
    <row r="36" spans="1:61" s="1" customFormat="1" ht="30.2" customHeight="1">
      <c r="A36" s="19" t="s">
        <v>26</v>
      </c>
      <c r="B36" s="20" t="s">
        <v>16</v>
      </c>
      <c r="C36" s="34"/>
      <c r="D36" s="34"/>
      <c r="E36" s="34"/>
      <c r="F36" s="34"/>
      <c r="G36" s="34"/>
      <c r="H36" s="34"/>
      <c r="I36" s="35"/>
      <c r="J36" s="35"/>
      <c r="K36" s="35"/>
      <c r="L36" s="35"/>
      <c r="M36" s="35"/>
      <c r="N36" s="35"/>
      <c r="O36" s="35"/>
      <c r="P36" s="35"/>
      <c r="Q36" s="35"/>
      <c r="R36" s="35"/>
      <c r="S36" s="35"/>
      <c r="T36" s="35"/>
      <c r="U36" s="35"/>
      <c r="V36" s="35"/>
      <c r="W36" s="35"/>
      <c r="X36" s="35"/>
      <c r="Y36" s="35"/>
      <c r="Z36" s="35"/>
      <c r="AA36" s="35"/>
      <c r="AB36" s="35"/>
      <c r="AC36" s="35"/>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row>
    <row r="37" spans="1:61" s="1" customFormat="1" ht="60" customHeight="1">
      <c r="A37" s="107" t="s">
        <v>15</v>
      </c>
      <c r="B37" s="24" t="s">
        <v>82</v>
      </c>
      <c r="C37" s="34"/>
      <c r="D37" s="34"/>
      <c r="E37" s="34"/>
      <c r="F37" s="34"/>
      <c r="G37" s="34"/>
      <c r="H37" s="34"/>
      <c r="I37" s="35"/>
      <c r="J37" s="35"/>
      <c r="K37" s="35"/>
      <c r="L37" s="35"/>
      <c r="M37" s="35"/>
      <c r="N37" s="35"/>
      <c r="O37" s="35"/>
      <c r="P37" s="35"/>
      <c r="Q37" s="35"/>
      <c r="R37" s="35"/>
      <c r="S37" s="35"/>
      <c r="T37" s="35"/>
      <c r="U37" s="35"/>
      <c r="V37" s="35"/>
      <c r="W37" s="35"/>
      <c r="X37" s="35"/>
      <c r="Y37" s="35"/>
      <c r="Z37" s="35"/>
      <c r="AA37" s="35"/>
      <c r="AB37" s="35"/>
      <c r="AC37" s="35"/>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row>
    <row r="38" spans="1:61" s="1" customFormat="1" ht="98.1" customHeight="1">
      <c r="A38" s="27"/>
      <c r="B38" s="80" t="s">
        <v>83</v>
      </c>
      <c r="C38" s="34"/>
      <c r="D38" s="34"/>
      <c r="E38" s="34"/>
      <c r="F38" s="34"/>
      <c r="G38" s="34"/>
      <c r="H38" s="34"/>
      <c r="I38" s="35"/>
      <c r="J38" s="35"/>
      <c r="K38" s="35"/>
      <c r="L38" s="35"/>
      <c r="M38" s="35"/>
      <c r="N38" s="35"/>
      <c r="O38" s="35"/>
      <c r="P38" s="35"/>
      <c r="Q38" s="35"/>
      <c r="R38" s="35"/>
      <c r="S38" s="35"/>
      <c r="T38" s="35"/>
      <c r="U38" s="35"/>
      <c r="V38" s="35"/>
      <c r="W38" s="35"/>
      <c r="X38" s="35"/>
      <c r="Y38" s="35"/>
      <c r="Z38" s="35"/>
      <c r="AA38" s="35"/>
      <c r="AB38" s="35"/>
      <c r="AC38" s="35"/>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row>
    <row r="39" spans="1:61" s="1" customFormat="1" ht="30.2" customHeight="1">
      <c r="A39" s="19">
        <v>1</v>
      </c>
      <c r="B39" s="20" t="s">
        <v>14</v>
      </c>
      <c r="C39" s="34"/>
      <c r="D39" s="34"/>
      <c r="E39" s="34"/>
      <c r="F39" s="34"/>
      <c r="G39" s="34"/>
      <c r="H39" s="34"/>
      <c r="I39" s="35"/>
      <c r="J39" s="35"/>
      <c r="K39" s="35"/>
      <c r="L39" s="35"/>
      <c r="M39" s="35"/>
      <c r="N39" s="35"/>
      <c r="O39" s="35"/>
      <c r="P39" s="35"/>
      <c r="Q39" s="35"/>
      <c r="R39" s="35"/>
      <c r="S39" s="35"/>
      <c r="T39" s="35"/>
      <c r="U39" s="35"/>
      <c r="V39" s="35"/>
      <c r="W39" s="35"/>
      <c r="X39" s="35"/>
      <c r="Y39" s="35"/>
      <c r="Z39" s="35"/>
      <c r="AA39" s="35"/>
      <c r="AB39" s="35"/>
      <c r="AC39" s="35"/>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row>
    <row r="40" spans="1:61" s="1" customFormat="1" ht="30.2" customHeight="1">
      <c r="A40" s="19" t="s">
        <v>26</v>
      </c>
      <c r="B40" s="20" t="s">
        <v>16</v>
      </c>
      <c r="C40" s="34"/>
      <c r="D40" s="34"/>
      <c r="E40" s="34"/>
      <c r="F40" s="34"/>
      <c r="G40" s="34"/>
      <c r="H40" s="34"/>
      <c r="I40" s="35"/>
      <c r="J40" s="35"/>
      <c r="K40" s="35"/>
      <c r="L40" s="35"/>
      <c r="M40" s="35"/>
      <c r="N40" s="35"/>
      <c r="O40" s="35"/>
      <c r="P40" s="35"/>
      <c r="Q40" s="35"/>
      <c r="R40" s="35"/>
      <c r="S40" s="35"/>
      <c r="T40" s="35"/>
      <c r="U40" s="35"/>
      <c r="V40" s="35"/>
      <c r="W40" s="35"/>
      <c r="X40" s="35"/>
      <c r="Y40" s="35"/>
      <c r="Z40" s="35"/>
      <c r="AA40" s="35"/>
      <c r="AB40" s="35"/>
      <c r="AC40" s="35"/>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row>
    <row r="41" spans="1:61" s="2" customFormat="1" ht="58.5">
      <c r="A41" s="27"/>
      <c r="B41" s="80" t="s">
        <v>84</v>
      </c>
      <c r="C41" s="25"/>
      <c r="D41" s="25"/>
      <c r="E41" s="25"/>
      <c r="F41" s="25"/>
      <c r="G41" s="25"/>
      <c r="H41" s="25"/>
      <c r="I41" s="26"/>
      <c r="J41" s="26"/>
      <c r="K41" s="26"/>
      <c r="L41" s="26"/>
      <c r="M41" s="26"/>
      <c r="N41" s="26"/>
      <c r="O41" s="26"/>
      <c r="P41" s="26"/>
      <c r="Q41" s="26"/>
      <c r="R41" s="26"/>
      <c r="S41" s="26"/>
      <c r="T41" s="26"/>
      <c r="U41" s="26"/>
      <c r="V41" s="26"/>
      <c r="W41" s="26"/>
      <c r="X41" s="26"/>
      <c r="Y41" s="26"/>
      <c r="Z41" s="26"/>
      <c r="AA41" s="26"/>
      <c r="AB41" s="26"/>
      <c r="AC41" s="26"/>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row>
    <row r="42" spans="1:61" s="1" customFormat="1" ht="30.2" customHeight="1">
      <c r="A42" s="19">
        <v>1</v>
      </c>
      <c r="B42" s="20" t="s">
        <v>14</v>
      </c>
      <c r="C42" s="34"/>
      <c r="D42" s="34"/>
      <c r="E42" s="34"/>
      <c r="F42" s="34"/>
      <c r="G42" s="34"/>
      <c r="H42" s="34"/>
      <c r="I42" s="35"/>
      <c r="J42" s="35"/>
      <c r="K42" s="35"/>
      <c r="L42" s="35"/>
      <c r="M42" s="35"/>
      <c r="N42" s="35"/>
      <c r="O42" s="35"/>
      <c r="P42" s="35"/>
      <c r="Q42" s="35"/>
      <c r="R42" s="35"/>
      <c r="S42" s="35"/>
      <c r="T42" s="35"/>
      <c r="U42" s="35"/>
      <c r="V42" s="35"/>
      <c r="W42" s="35"/>
      <c r="X42" s="35"/>
      <c r="Y42" s="35"/>
      <c r="Z42" s="35"/>
      <c r="AA42" s="35"/>
      <c r="AB42" s="35"/>
      <c r="AC42" s="35"/>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row>
    <row r="43" spans="1:61" s="1" customFormat="1" ht="30.2" customHeight="1">
      <c r="A43" s="19" t="s">
        <v>26</v>
      </c>
      <c r="B43" s="20" t="s">
        <v>16</v>
      </c>
      <c r="C43" s="34"/>
      <c r="D43" s="34"/>
      <c r="E43" s="34"/>
      <c r="F43" s="34"/>
      <c r="G43" s="34"/>
      <c r="H43" s="34"/>
      <c r="I43" s="35"/>
      <c r="J43" s="35"/>
      <c r="K43" s="35"/>
      <c r="L43" s="35"/>
      <c r="M43" s="35"/>
      <c r="N43" s="35"/>
      <c r="O43" s="35"/>
      <c r="P43" s="35"/>
      <c r="Q43" s="35"/>
      <c r="R43" s="35"/>
      <c r="S43" s="35"/>
      <c r="T43" s="35"/>
      <c r="U43" s="35"/>
      <c r="V43" s="35"/>
      <c r="W43" s="35"/>
      <c r="X43" s="35"/>
      <c r="Y43" s="35"/>
      <c r="Z43" s="35"/>
      <c r="AA43" s="35"/>
      <c r="AB43" s="35"/>
      <c r="AC43" s="35"/>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row>
    <row r="44" spans="1:61" s="7" customFormat="1" ht="36.75" customHeight="1">
      <c r="A44" s="23" t="s">
        <v>17</v>
      </c>
      <c r="B44" s="16" t="s">
        <v>56</v>
      </c>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row>
    <row r="45" spans="1:61" s="7" customFormat="1" ht="45" customHeight="1">
      <c r="A45" s="31"/>
      <c r="B45" s="20" t="s">
        <v>54</v>
      </c>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row>
    <row r="46" spans="1:61" s="7" customFormat="1" ht="10.35" customHeight="1">
      <c r="A46" s="6"/>
      <c r="B46" s="33"/>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row>
    <row r="47" spans="1:61" s="78" customFormat="1" ht="30.6" customHeight="1">
      <c r="A47" s="104"/>
      <c r="B47" s="1145" t="s">
        <v>50</v>
      </c>
      <c r="C47" s="1145"/>
      <c r="D47" s="1145"/>
      <c r="E47" s="1145"/>
      <c r="F47" s="1145"/>
      <c r="G47" s="1145"/>
      <c r="H47" s="1145"/>
      <c r="I47" s="1145"/>
      <c r="J47" s="1145"/>
      <c r="K47" s="1145"/>
      <c r="L47" s="1145"/>
      <c r="M47" s="1145"/>
      <c r="N47" s="1145"/>
      <c r="O47" s="1145"/>
      <c r="P47" s="1145"/>
      <c r="Q47" s="1145"/>
      <c r="R47" s="1145"/>
      <c r="S47" s="1145"/>
      <c r="T47" s="1145"/>
      <c r="U47" s="1145"/>
      <c r="V47" s="1145"/>
      <c r="W47" s="1145"/>
      <c r="X47" s="1145"/>
      <c r="Y47" s="1145"/>
      <c r="Z47" s="1145"/>
      <c r="AA47" s="1145"/>
      <c r="AB47" s="1145"/>
      <c r="AC47" s="1145"/>
      <c r="AD47" s="1145"/>
      <c r="AE47" s="1145"/>
      <c r="AF47" s="1145"/>
      <c r="AG47" s="1145"/>
      <c r="AH47" s="1145"/>
      <c r="AI47" s="1145"/>
      <c r="AJ47" s="1145"/>
      <c r="AK47" s="1145"/>
      <c r="AL47" s="1145"/>
      <c r="AM47" s="1145"/>
      <c r="AN47" s="1145"/>
      <c r="AO47" s="1145"/>
      <c r="AP47" s="1145"/>
      <c r="AQ47" s="1145"/>
      <c r="AR47" s="1145"/>
      <c r="AS47" s="1145"/>
      <c r="AT47" s="1145"/>
      <c r="AU47" s="1145"/>
      <c r="AV47" s="1145"/>
      <c r="AW47" s="1145"/>
      <c r="AX47" s="1145"/>
      <c r="AY47" s="1145"/>
      <c r="AZ47" s="1145"/>
      <c r="BA47" s="1145"/>
      <c r="BB47" s="1145"/>
      <c r="BC47" s="1145"/>
      <c r="BD47" s="1145"/>
      <c r="BE47" s="128"/>
      <c r="BF47" s="128"/>
      <c r="BG47" s="128"/>
      <c r="BH47" s="128"/>
    </row>
    <row r="48" spans="1:61" s="78" customFormat="1" ht="23.1" customHeight="1">
      <c r="A48" s="104"/>
      <c r="B48" s="1307" t="s">
        <v>114</v>
      </c>
      <c r="C48" s="1307"/>
      <c r="D48" s="1307"/>
      <c r="E48" s="1307"/>
      <c r="F48" s="1307"/>
      <c r="G48" s="1307"/>
      <c r="H48" s="1307"/>
      <c r="I48" s="1307"/>
      <c r="J48" s="1307"/>
      <c r="K48" s="1307"/>
      <c r="L48" s="1307"/>
      <c r="M48" s="1307"/>
      <c r="N48" s="1307"/>
      <c r="O48" s="1307"/>
      <c r="P48" s="1307"/>
      <c r="Q48" s="1307"/>
      <c r="R48" s="1307"/>
      <c r="S48" s="1307"/>
      <c r="T48" s="1307"/>
      <c r="U48" s="1307"/>
      <c r="V48" s="1307"/>
      <c r="W48" s="1307"/>
      <c r="X48" s="1307"/>
      <c r="Y48" s="1307"/>
      <c r="Z48" s="1307"/>
      <c r="AA48" s="1307"/>
      <c r="AB48" s="1307"/>
      <c r="AC48" s="1307"/>
      <c r="AD48" s="1307"/>
      <c r="AE48" s="1307"/>
      <c r="AF48" s="1307"/>
      <c r="AG48" s="1307"/>
      <c r="AH48" s="1307"/>
      <c r="AI48" s="1307"/>
      <c r="AJ48" s="1307"/>
      <c r="AK48" s="1307"/>
      <c r="AL48" s="1307"/>
      <c r="AM48" s="1307"/>
      <c r="AN48" s="1307"/>
      <c r="AO48" s="1307"/>
      <c r="AP48" s="1307"/>
      <c r="AQ48" s="1307"/>
      <c r="AR48" s="1307"/>
      <c r="AS48" s="1307"/>
      <c r="AT48" s="1307"/>
      <c r="AU48" s="1307"/>
      <c r="AV48" s="1307"/>
      <c r="AW48" s="1307"/>
      <c r="AX48" s="1307"/>
      <c r="AY48" s="1307"/>
      <c r="AZ48" s="1307"/>
      <c r="BA48" s="1307"/>
      <c r="BB48" s="1307"/>
      <c r="BC48" s="1307"/>
      <c r="BD48" s="1307"/>
      <c r="BE48" s="128"/>
      <c r="BF48" s="128"/>
      <c r="BG48" s="128"/>
      <c r="BH48" s="128"/>
    </row>
    <row r="49" spans="1:60" s="78" customFormat="1" ht="64.349999999999994" customHeight="1">
      <c r="A49" s="104"/>
      <c r="B49" s="1309" t="s">
        <v>115</v>
      </c>
      <c r="C49" s="1150"/>
      <c r="D49" s="1150"/>
      <c r="E49" s="1150"/>
      <c r="F49" s="1150"/>
      <c r="G49" s="1150"/>
      <c r="H49" s="1150"/>
      <c r="I49" s="1150"/>
      <c r="J49" s="1150"/>
      <c r="K49" s="1150"/>
      <c r="L49" s="1150"/>
      <c r="M49" s="1150"/>
      <c r="N49" s="1150"/>
      <c r="O49" s="1150"/>
      <c r="P49" s="1150"/>
      <c r="Q49" s="1150"/>
      <c r="R49" s="1150"/>
      <c r="S49" s="1150"/>
      <c r="T49" s="1150"/>
      <c r="U49" s="1150"/>
      <c r="V49" s="1150"/>
      <c r="W49" s="1150"/>
      <c r="X49" s="1150"/>
      <c r="Y49" s="1150"/>
      <c r="Z49" s="1150"/>
      <c r="AA49" s="1150"/>
      <c r="AB49" s="1150"/>
      <c r="AC49" s="1150"/>
      <c r="AD49" s="1150"/>
      <c r="AE49" s="1150"/>
      <c r="AF49" s="1150"/>
      <c r="AG49" s="1150"/>
      <c r="AH49" s="1150"/>
      <c r="AI49" s="1150"/>
      <c r="AJ49" s="1150"/>
      <c r="AK49" s="1150"/>
      <c r="AL49" s="1150"/>
      <c r="AM49" s="1150"/>
      <c r="AN49" s="1150"/>
      <c r="AO49" s="1150"/>
      <c r="AP49" s="1150"/>
      <c r="AQ49" s="1150"/>
      <c r="AR49" s="1150"/>
      <c r="AS49" s="1150"/>
      <c r="AT49" s="1150"/>
      <c r="AU49" s="1150"/>
      <c r="AV49" s="1150"/>
      <c r="AW49" s="1150"/>
      <c r="AX49" s="1150"/>
      <c r="AY49" s="1150"/>
      <c r="AZ49" s="1150"/>
      <c r="BA49" s="1150"/>
      <c r="BB49" s="1150"/>
      <c r="BC49" s="1150"/>
      <c r="BD49" s="1150"/>
      <c r="BE49" s="127"/>
      <c r="BF49" s="127"/>
      <c r="BG49" s="127"/>
      <c r="BH49" s="127"/>
    </row>
    <row r="50" spans="1:60" s="78" customFormat="1" ht="24" customHeight="1">
      <c r="A50" s="108"/>
      <c r="B50" s="1146" t="s">
        <v>116</v>
      </c>
      <c r="C50" s="1146"/>
      <c r="D50" s="1146"/>
      <c r="E50" s="1146"/>
      <c r="F50" s="1146"/>
      <c r="G50" s="1146"/>
      <c r="H50" s="1146"/>
      <c r="I50" s="1146"/>
      <c r="J50" s="1146"/>
      <c r="K50" s="1146"/>
      <c r="L50" s="1146"/>
      <c r="M50" s="1146"/>
      <c r="N50" s="1146"/>
      <c r="O50" s="1146"/>
      <c r="P50" s="1146"/>
      <c r="Q50" s="1146"/>
      <c r="R50" s="1146"/>
      <c r="S50" s="1146"/>
      <c r="T50" s="1146"/>
      <c r="U50" s="1146"/>
      <c r="V50" s="1146"/>
      <c r="W50" s="1146"/>
      <c r="X50" s="1146"/>
      <c r="Y50" s="1146"/>
      <c r="Z50" s="1146"/>
      <c r="AA50" s="1146"/>
      <c r="AB50" s="1146"/>
      <c r="AC50" s="1146"/>
      <c r="AD50" s="1146"/>
      <c r="AE50" s="1146"/>
      <c r="AF50" s="1146"/>
      <c r="AG50" s="1146"/>
      <c r="AH50" s="1146"/>
      <c r="AI50" s="1146"/>
      <c r="AJ50" s="1146"/>
      <c r="AK50" s="1146"/>
      <c r="AL50" s="1146"/>
      <c r="AM50" s="1146"/>
      <c r="AN50" s="1146"/>
      <c r="AO50" s="1146"/>
      <c r="AP50" s="1146"/>
      <c r="AQ50" s="1146"/>
      <c r="AR50" s="1146"/>
      <c r="AS50" s="1146"/>
      <c r="AT50" s="1146"/>
      <c r="AU50" s="1146"/>
      <c r="AV50" s="1146"/>
      <c r="AW50" s="1146"/>
      <c r="AX50" s="1146"/>
      <c r="AY50" s="1146"/>
      <c r="AZ50" s="1146"/>
      <c r="BA50" s="1146"/>
      <c r="BB50" s="1146"/>
      <c r="BC50" s="1146"/>
      <c r="BD50" s="1146"/>
      <c r="BE50" s="126"/>
      <c r="BF50" s="126"/>
      <c r="BG50" s="126"/>
      <c r="BH50" s="126"/>
    </row>
    <row r="51" spans="1:60" s="78" customFormat="1" ht="41.85" customHeight="1">
      <c r="A51" s="108"/>
      <c r="B51" s="1310" t="s">
        <v>117</v>
      </c>
      <c r="C51" s="1144"/>
      <c r="D51" s="1144"/>
      <c r="E51" s="1144"/>
      <c r="F51" s="1144"/>
      <c r="G51" s="1144"/>
      <c r="H51" s="1144"/>
      <c r="I51" s="1144"/>
      <c r="J51" s="1144"/>
      <c r="K51" s="1144"/>
      <c r="L51" s="1144"/>
      <c r="M51" s="1144"/>
      <c r="N51" s="1144"/>
      <c r="O51" s="1144"/>
      <c r="P51" s="1144"/>
      <c r="Q51" s="1144"/>
      <c r="R51" s="1144"/>
      <c r="S51" s="1144"/>
      <c r="T51" s="1144"/>
      <c r="U51" s="1144"/>
      <c r="V51" s="1144"/>
      <c r="W51" s="1144"/>
      <c r="X51" s="1144"/>
      <c r="Y51" s="1144"/>
      <c r="Z51" s="1144"/>
      <c r="AA51" s="1144"/>
      <c r="AB51" s="1144"/>
      <c r="AC51" s="1144"/>
      <c r="AD51" s="1144"/>
      <c r="AE51" s="1144"/>
      <c r="AF51" s="1144"/>
      <c r="AG51" s="1144"/>
      <c r="AH51" s="1144"/>
      <c r="AI51" s="1144"/>
      <c r="AJ51" s="1144"/>
      <c r="AK51" s="1144"/>
      <c r="AL51" s="1144"/>
      <c r="AM51" s="1144"/>
      <c r="AN51" s="1144"/>
      <c r="AO51" s="1144"/>
      <c r="AP51" s="1144"/>
      <c r="AQ51" s="1144"/>
      <c r="AR51" s="1144"/>
      <c r="AS51" s="1144"/>
      <c r="AT51" s="1144"/>
      <c r="AU51" s="1144"/>
      <c r="AV51" s="1144"/>
      <c r="AW51" s="1144"/>
      <c r="AX51" s="1144"/>
      <c r="AY51" s="1144"/>
      <c r="AZ51" s="1144"/>
      <c r="BA51" s="1144"/>
      <c r="BB51" s="1144"/>
      <c r="BC51" s="1144"/>
      <c r="BD51" s="1144"/>
      <c r="BE51" s="125"/>
      <c r="BF51" s="125"/>
      <c r="BG51" s="125"/>
      <c r="BH51" s="125"/>
    </row>
    <row r="52" spans="1:60" ht="12.2" customHeight="1">
      <c r="B52" s="1308"/>
      <c r="C52" s="1308"/>
      <c r="D52" s="1308"/>
      <c r="E52" s="1308"/>
      <c r="F52" s="1308"/>
      <c r="G52" s="1308"/>
      <c r="H52" s="1308"/>
      <c r="I52" s="1308"/>
      <c r="J52" s="1308"/>
      <c r="K52" s="1308"/>
      <c r="L52" s="1308"/>
      <c r="M52" s="1308"/>
      <c r="N52" s="1308"/>
      <c r="O52" s="1308"/>
      <c r="P52" s="1308"/>
      <c r="Q52" s="1308"/>
      <c r="R52" s="1308"/>
      <c r="S52" s="1308"/>
      <c r="T52" s="1308"/>
      <c r="U52" s="1308"/>
      <c r="V52" s="1308"/>
      <c r="W52" s="1308"/>
      <c r="X52" s="1308"/>
      <c r="Y52" s="1308"/>
      <c r="Z52" s="1308"/>
      <c r="AA52" s="1308"/>
      <c r="AB52" s="1308"/>
      <c r="AC52" s="1308"/>
      <c r="AD52" s="1308"/>
      <c r="AE52" s="1308"/>
      <c r="AF52" s="1308"/>
      <c r="AG52" s="1308"/>
      <c r="AH52" s="1308"/>
      <c r="AI52" s="1308"/>
      <c r="AJ52" s="1308"/>
      <c r="AK52" s="1308"/>
      <c r="AL52" s="1308"/>
      <c r="AM52" s="1308"/>
      <c r="AN52" s="1308"/>
      <c r="AO52" s="1308"/>
      <c r="AP52" s="1308"/>
      <c r="AQ52" s="1308"/>
      <c r="AR52" s="1308"/>
      <c r="AS52" s="1308"/>
      <c r="AT52" s="1308"/>
      <c r="AU52" s="1308"/>
      <c r="AV52" s="1308"/>
      <c r="AW52" s="1308"/>
      <c r="AX52" s="1308"/>
      <c r="AY52" s="1308"/>
      <c r="AZ52" s="1308"/>
      <c r="BA52" s="1308"/>
      <c r="BB52" s="1308"/>
      <c r="BC52" s="1308"/>
      <c r="BD52" s="1308"/>
      <c r="BE52" s="129"/>
      <c r="BF52" s="129"/>
      <c r="BG52" s="129"/>
      <c r="BH52" s="129"/>
    </row>
    <row r="53" spans="1:60">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row>
    <row r="54" spans="1:60">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row>
    <row r="55" spans="1:60">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row>
    <row r="56" spans="1:60">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row>
    <row r="57" spans="1:60">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row>
    <row r="58" spans="1:60">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row>
    <row r="59" spans="1:60">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row>
    <row r="60" spans="1:60">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row>
    <row r="61" spans="1:60">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row>
    <row r="62" spans="1:60">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row>
    <row r="63" spans="1:60">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row>
    <row r="64" spans="1:60">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row>
    <row r="65" spans="1:60">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row>
    <row r="66" spans="1:60">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row>
    <row r="67" spans="1:60">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row>
    <row r="68" spans="1:60">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row>
    <row r="69" spans="1:60">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row>
    <row r="70" spans="1:60">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row>
    <row r="71" spans="1:60">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row>
    <row r="72" spans="1:60">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row>
    <row r="73" spans="1:60">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row>
    <row r="74" spans="1:60">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row>
    <row r="75" spans="1:60">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row>
    <row r="76" spans="1:60">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row>
    <row r="77" spans="1:60">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row>
    <row r="78" spans="1:60">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row>
    <row r="79" spans="1:60">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row>
    <row r="80" spans="1:60">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row>
    <row r="81" spans="1:60">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row>
    <row r="82" spans="1:60">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row>
    <row r="83" spans="1:60">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row>
    <row r="84" spans="1:60">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row>
    <row r="85" spans="1:60">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row>
    <row r="86" spans="1:60">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row>
    <row r="87" spans="1:60">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row>
    <row r="88" spans="1:60">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row>
    <row r="89" spans="1:60">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row>
    <row r="90" spans="1:60">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row>
    <row r="91" spans="1:60">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row>
    <row r="92" spans="1:60">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row>
    <row r="93" spans="1:60">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row>
    <row r="94" spans="1:60">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row>
    <row r="95" spans="1:60">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row>
    <row r="96" spans="1:60">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row>
    <row r="97" spans="1:60">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row>
    <row r="98" spans="1:60">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row>
    <row r="99" spans="1:60">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row>
    <row r="100" spans="1:60">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row>
    <row r="101" spans="1:60">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row>
    <row r="102" spans="1:60">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row>
    <row r="103" spans="1:60">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row>
    <row r="104" spans="1:60">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row>
    <row r="105" spans="1:60">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row>
    <row r="106" spans="1:60">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row>
    <row r="107" spans="1:60">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row>
    <row r="108" spans="1:60">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row>
    <row r="109" spans="1:60">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row>
    <row r="110" spans="1:60">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row>
    <row r="111" spans="1:60">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row>
    <row r="112" spans="1:60">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row>
    <row r="113" spans="1:60">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row>
    <row r="114" spans="1:60">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row>
    <row r="115" spans="1:60">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row>
    <row r="116" spans="1:60">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row>
    <row r="117" spans="1:60">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row>
    <row r="118" spans="1:60">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row>
    <row r="119" spans="1:60">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row>
    <row r="120" spans="1:60">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row>
    <row r="121" spans="1:60">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row>
    <row r="122" spans="1:60">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row>
    <row r="123" spans="1:60">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row>
    <row r="124" spans="1:60">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row>
    <row r="125" spans="1:60">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row>
    <row r="126" spans="1:60">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row>
    <row r="127" spans="1:60">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row>
    <row r="128" spans="1:60">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row>
    <row r="129" spans="1:60">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row>
    <row r="130" spans="1:60">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row>
    <row r="131" spans="1:60">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row>
    <row r="132" spans="1:60">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row>
    <row r="133" spans="1:60">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row>
    <row r="134" spans="1:60">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row>
    <row r="135" spans="1:60">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row>
    <row r="136" spans="1:60">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row>
    <row r="137" spans="1:60">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row>
    <row r="138" spans="1:60">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row>
    <row r="139" spans="1:60">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row>
    <row r="140" spans="1:60">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row>
    <row r="141" spans="1:60">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row>
    <row r="142" spans="1:60">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row>
    <row r="143" spans="1:60">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row>
    <row r="144" spans="1:60">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row>
    <row r="145" spans="1:60">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row>
    <row r="146" spans="1:60">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row>
    <row r="147" spans="1:60">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row>
    <row r="148" spans="1:60">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row>
    <row r="149" spans="1:60">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row>
    <row r="150" spans="1:60">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row>
    <row r="151" spans="1:60">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row>
    <row r="152" spans="1:60">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row>
    <row r="153" spans="1:60">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row>
    <row r="154" spans="1:60">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row>
    <row r="155" spans="1:60">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row>
    <row r="156" spans="1:60">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row>
    <row r="157" spans="1:60">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row>
    <row r="158" spans="1:60">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row>
    <row r="159" spans="1:60">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row>
    <row r="160" spans="1:60">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row>
    <row r="161" spans="1:60">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row>
    <row r="162" spans="1:60">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row>
    <row r="163" spans="1:60">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row>
    <row r="164" spans="1:60">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row>
    <row r="165" spans="1:60">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row>
    <row r="166" spans="1:60">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row>
    <row r="167" spans="1:60">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row>
    <row r="168" spans="1:60">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row>
    <row r="169" spans="1:60">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row>
    <row r="170" spans="1:60">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row>
    <row r="171" spans="1:60">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row>
    <row r="172" spans="1:60">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row>
    <row r="173" spans="1:60">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row>
    <row r="174" spans="1:60">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row>
    <row r="175" spans="1:60">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row>
    <row r="176" spans="1:60">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row>
    <row r="177" spans="1:60">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row>
    <row r="178" spans="1:60">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row>
    <row r="179" spans="1:60">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row>
    <row r="180" spans="1:60">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row>
    <row r="181" spans="1:60">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row>
    <row r="182" spans="1:60">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row>
    <row r="183" spans="1:60">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row>
    <row r="184" spans="1:60">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row>
    <row r="185" spans="1:60">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row>
    <row r="186" spans="1:60">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row>
    <row r="187" spans="1:60">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row>
    <row r="188" spans="1:60">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row>
    <row r="189" spans="1:60">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row>
    <row r="190" spans="1:60">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row>
    <row r="191" spans="1:60">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row>
    <row r="192" spans="1:60">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row>
    <row r="193" spans="1:60">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row>
    <row r="194" spans="1:60">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row>
    <row r="195" spans="1:60">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row>
    <row r="196" spans="1:60">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row>
    <row r="197" spans="1:60">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row>
    <row r="198" spans="1:60">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row>
    <row r="199" spans="1:60">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row>
    <row r="200" spans="1:60">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row>
    <row r="201" spans="1:60">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row>
    <row r="202" spans="1:60">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row>
    <row r="203" spans="1:60">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row>
    <row r="204" spans="1:60">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row>
    <row r="205" spans="1:60">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row>
    <row r="206" spans="1:60">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row>
    <row r="207" spans="1:60">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row>
    <row r="208" spans="1:60">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row>
    <row r="209" spans="1:60">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row>
    <row r="210" spans="1:60">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row>
    <row r="211" spans="1:60">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row>
    <row r="212" spans="1:60">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row>
    <row r="213" spans="1:60">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row>
    <row r="214" spans="1:60">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row>
    <row r="215" spans="1:60">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row>
    <row r="216" spans="1:60">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row>
    <row r="217" spans="1:60">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row>
    <row r="218" spans="1:60">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row>
    <row r="219" spans="1:60">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row>
    <row r="220" spans="1:60">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row>
    <row r="221" spans="1:60">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row>
    <row r="222" spans="1:60">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row>
    <row r="223" spans="1:60">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row>
    <row r="224" spans="1:60">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row>
    <row r="225" spans="1:60">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row>
    <row r="226" spans="1:60">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row>
    <row r="227" spans="1:60">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row>
    <row r="228" spans="1:60">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row>
    <row r="229" spans="1:60">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row>
    <row r="230" spans="1:60">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row>
    <row r="231" spans="1:60">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row>
    <row r="232" spans="1:60">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row>
    <row r="233" spans="1:60">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row>
    <row r="234" spans="1:60">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row>
    <row r="235" spans="1:60">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row>
    <row r="236" spans="1:60">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row>
    <row r="237" spans="1:60">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row>
    <row r="238" spans="1:60">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row>
    <row r="239" spans="1:60">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row>
    <row r="240" spans="1:60">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row>
    <row r="241" spans="1:60">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row>
    <row r="242" spans="1:60">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row>
    <row r="243" spans="1:60">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row>
    <row r="244" spans="1:60">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row>
    <row r="245" spans="1:60">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row>
    <row r="246" spans="1:60">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row>
    <row r="247" spans="1:60">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row>
    <row r="248" spans="1:60">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row>
    <row r="249" spans="1:60">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row>
    <row r="250" spans="1:60">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row>
    <row r="251" spans="1:60">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row>
    <row r="252" spans="1:60">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row>
    <row r="253" spans="1:60">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row>
    <row r="254" spans="1:60">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row>
    <row r="255" spans="1:60">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row>
    <row r="256" spans="1:60">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row>
    <row r="257" spans="1:60">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row>
    <row r="258" spans="1:60">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row>
    <row r="259" spans="1:60">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row>
    <row r="260" spans="1:60">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row>
    <row r="261" spans="1:60">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row>
    <row r="262" spans="1:60">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row>
    <row r="263" spans="1:60">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row>
    <row r="264" spans="1:60">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row>
    <row r="265" spans="1:60">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row>
    <row r="266" spans="1:60">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row>
    <row r="267" spans="1:60">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row>
    <row r="268" spans="1:60">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row>
    <row r="269" spans="1:60">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row>
    <row r="270" spans="1:60">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row>
    <row r="271" spans="1:60">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row>
    <row r="272" spans="1:60">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row>
    <row r="273" spans="1:60">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row>
    <row r="274" spans="1:60">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row>
    <row r="275" spans="1:60">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row>
    <row r="276" spans="1:60">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row>
    <row r="277" spans="1:60">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row>
    <row r="278" spans="1:60">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row>
    <row r="279" spans="1:60">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row>
    <row r="280" spans="1:60">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row>
    <row r="281" spans="1:60">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row>
    <row r="282" spans="1:60">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row>
    <row r="283" spans="1:60">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row>
    <row r="284" spans="1:60">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row>
    <row r="285" spans="1:60">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row>
    <row r="286" spans="1:60">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row>
    <row r="287" spans="1:60">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row>
    <row r="288" spans="1:60">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row>
    <row r="289" spans="1:60">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row>
    <row r="290" spans="1:60">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row>
    <row r="291" spans="1:60">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row>
    <row r="292" spans="1:60">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row>
    <row r="293" spans="1:60">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row>
    <row r="294" spans="1:60">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row>
    <row r="295" spans="1:60">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row>
    <row r="296" spans="1:60">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row>
    <row r="297" spans="1:60">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row>
    <row r="298" spans="1:60">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row>
    <row r="299" spans="1:60">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row>
    <row r="300" spans="1:60">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row>
    <row r="301" spans="1:60">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row>
    <row r="302" spans="1:60">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row>
    <row r="303" spans="1:60">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row>
    <row r="304" spans="1:60">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row>
    <row r="305" spans="1:60">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row>
    <row r="306" spans="1:60">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row>
    <row r="307" spans="1:60">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row>
    <row r="308" spans="1:60">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row>
    <row r="309" spans="1:60">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row>
    <row r="310" spans="1:60">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row>
    <row r="311" spans="1:60">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row>
    <row r="312" spans="1:60">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row>
    <row r="313" spans="1:60">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row>
    <row r="314" spans="1:60">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row>
    <row r="315" spans="1:60">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row>
    <row r="316" spans="1:60">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row>
    <row r="317" spans="1:60">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row>
    <row r="318" spans="1:60">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row>
    <row r="319" spans="1:60">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row>
    <row r="320" spans="1:60">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row>
    <row r="321" spans="1:60">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row>
    <row r="322" spans="1:60">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row>
    <row r="323" spans="1:60">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row>
    <row r="324" spans="1:60">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row>
    <row r="325" spans="1:60">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row>
    <row r="326" spans="1:60">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row>
    <row r="327" spans="1:60">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row>
    <row r="328" spans="1:60">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row>
    <row r="329" spans="1:60">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row>
    <row r="330" spans="1:60">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row>
    <row r="331" spans="1:60">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row>
    <row r="332" spans="1:60">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row>
    <row r="333" spans="1:60">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row>
    <row r="334" spans="1:60">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row>
    <row r="335" spans="1:60">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row>
    <row r="336" spans="1:60">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row>
    <row r="337" spans="1:60">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row>
    <row r="338" spans="1:60">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row>
    <row r="339" spans="1:60">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row>
    <row r="340" spans="1:60">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row>
  </sheetData>
  <mergeCells count="114">
    <mergeCell ref="A1:BI1"/>
    <mergeCell ref="A2:BI2"/>
    <mergeCell ref="A3:BI3"/>
    <mergeCell ref="A4:BI4"/>
    <mergeCell ref="A5:BI5"/>
    <mergeCell ref="A6:BI6"/>
    <mergeCell ref="BE7:BH7"/>
    <mergeCell ref="BE8:BE14"/>
    <mergeCell ref="BF8:BH8"/>
    <mergeCell ref="BF9:BG9"/>
    <mergeCell ref="BH9:BH14"/>
    <mergeCell ref="BF10:BF14"/>
    <mergeCell ref="BG10:BG14"/>
    <mergeCell ref="BD9:BD14"/>
    <mergeCell ref="J10:L11"/>
    <mergeCell ref="M10:O11"/>
    <mergeCell ref="R10:T11"/>
    <mergeCell ref="U10:W11"/>
    <mergeCell ref="AK10:AK14"/>
    <mergeCell ref="AL10:AO10"/>
    <mergeCell ref="AR10:AR14"/>
    <mergeCell ref="AS10:AV10"/>
    <mergeCell ref="AY10:AY14"/>
    <mergeCell ref="AL11:AM11"/>
    <mergeCell ref="AD8:AD14"/>
    <mergeCell ref="AN11:AO11"/>
    <mergeCell ref="AS11:AT11"/>
    <mergeCell ref="AU11:AV11"/>
    <mergeCell ref="AZ11:BA11"/>
    <mergeCell ref="Y9:AB10"/>
    <mergeCell ref="AC9:AC14"/>
    <mergeCell ref="AE9:AH10"/>
    <mergeCell ref="AI9:AI14"/>
    <mergeCell ref="AK9:AO9"/>
    <mergeCell ref="AP9:AP14"/>
    <mergeCell ref="AR9:AV9"/>
    <mergeCell ref="AW9:AW14"/>
    <mergeCell ref="AY9:BC9"/>
    <mergeCell ref="BB11:BC11"/>
    <mergeCell ref="BA12:BA14"/>
    <mergeCell ref="BB12:BB14"/>
    <mergeCell ref="BC12:BC14"/>
    <mergeCell ref="V13:V14"/>
    <mergeCell ref="X7:AC7"/>
    <mergeCell ref="AD7:AI7"/>
    <mergeCell ref="AJ7:AP7"/>
    <mergeCell ref="AQ7:AW7"/>
    <mergeCell ref="AX7:BD7"/>
    <mergeCell ref="BI7:BI14"/>
    <mergeCell ref="AK8:AP8"/>
    <mergeCell ref="AQ8:AQ14"/>
    <mergeCell ref="AR8:AW8"/>
    <mergeCell ref="AX8:AX14"/>
    <mergeCell ref="AY8:BD8"/>
    <mergeCell ref="AL12:AL14"/>
    <mergeCell ref="AM12:AM14"/>
    <mergeCell ref="AN12:AN14"/>
    <mergeCell ref="AO12:AO14"/>
    <mergeCell ref="AS12:AS14"/>
    <mergeCell ref="AT12:AT14"/>
    <mergeCell ref="AU12:AU14"/>
    <mergeCell ref="AV12:AV14"/>
    <mergeCell ref="AZ12:AZ14"/>
    <mergeCell ref="AZ10:BC10"/>
    <mergeCell ref="X8:X14"/>
    <mergeCell ref="Y8:AC8"/>
    <mergeCell ref="B47:BD47"/>
    <mergeCell ref="B48:BD48"/>
    <mergeCell ref="B52:BD52"/>
    <mergeCell ref="B49:BD49"/>
    <mergeCell ref="B50:BD50"/>
    <mergeCell ref="B51:BD51"/>
    <mergeCell ref="AE8:AI8"/>
    <mergeCell ref="AJ8:AJ14"/>
    <mergeCell ref="I9:I14"/>
    <mergeCell ref="J9:O9"/>
    <mergeCell ref="Q9:Q14"/>
    <mergeCell ref="R9:W9"/>
    <mergeCell ref="Y11:Y14"/>
    <mergeCell ref="Z11:Z14"/>
    <mergeCell ref="AA11:AA14"/>
    <mergeCell ref="AB11:AB14"/>
    <mergeCell ref="AE11:AE14"/>
    <mergeCell ref="AF11:AF14"/>
    <mergeCell ref="AG11:AG14"/>
    <mergeCell ref="AH11:AH14"/>
    <mergeCell ref="W13:W14"/>
    <mergeCell ref="L13:L14"/>
    <mergeCell ref="N13:N14"/>
    <mergeCell ref="O13:O14"/>
    <mergeCell ref="A7:A14"/>
    <mergeCell ref="B7:B14"/>
    <mergeCell ref="C7:C14"/>
    <mergeCell ref="D7:D14"/>
    <mergeCell ref="E7:E14"/>
    <mergeCell ref="F7:F14"/>
    <mergeCell ref="G7:G14"/>
    <mergeCell ref="H7:O7"/>
    <mergeCell ref="P7:W7"/>
    <mergeCell ref="J12:J14"/>
    <mergeCell ref="K12:L12"/>
    <mergeCell ref="M12:M14"/>
    <mergeCell ref="N12:O12"/>
    <mergeCell ref="R12:R14"/>
    <mergeCell ref="S12:T12"/>
    <mergeCell ref="U12:U14"/>
    <mergeCell ref="V12:W12"/>
    <mergeCell ref="K13:K14"/>
    <mergeCell ref="H8:H14"/>
    <mergeCell ref="I8:O8"/>
    <mergeCell ref="P8:P14"/>
    <mergeCell ref="Q8:W8"/>
    <mergeCell ref="S13:S14"/>
    <mergeCell ref="T13:T14"/>
  </mergeCells>
  <printOptions horizontalCentered="1"/>
  <pageMargins left="0.39370078740157483" right="0.39370078740157483" top="0.78740157480314965" bottom="0.98425196850393704" header="0.31496062992125984" footer="0.35433070866141736"/>
  <pageSetup paperSize="8" scale="45" fitToHeight="0" orientation="landscape" r:id="rId1"/>
  <headerFooter>
    <oddFooter>&amp;R&amp;14&amp;P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pageSetUpPr fitToPage="1"/>
  </sheetPr>
  <dimension ref="A1:X330"/>
  <sheetViews>
    <sheetView zoomScale="85" zoomScaleNormal="60" zoomScaleSheetLayoutView="85" workbookViewId="0">
      <pane xSplit="2" ySplit="11" topLeftCell="C23" activePane="bottomRight" state="frozen"/>
      <selection activeCell="J17" sqref="J17"/>
      <selection pane="topRight" activeCell="J17" sqref="J17"/>
      <selection pane="bottomLeft" activeCell="J17" sqref="J17"/>
      <selection pane="bottomRight" activeCell="O44" sqref="O44"/>
    </sheetView>
  </sheetViews>
  <sheetFormatPr defaultColWidth="9.140625" defaultRowHeight="18.75"/>
  <cols>
    <col min="1" max="1" width="5.140625" style="67" customWidth="1"/>
    <col min="2" max="2" width="26.42578125" style="68" customWidth="1"/>
    <col min="3" max="5" width="8.42578125" style="69" customWidth="1"/>
    <col min="6" max="6" width="12" style="69" customWidth="1"/>
    <col min="7" max="7" width="11.7109375" style="70" customWidth="1"/>
    <col min="8" max="8" width="8.7109375" style="70" customWidth="1"/>
    <col min="9" max="9" width="12" style="70" customWidth="1"/>
    <col min="10" max="10" width="10.7109375" style="70" customWidth="1"/>
    <col min="11" max="11" width="9" style="70" customWidth="1"/>
    <col min="12" max="12" width="12" style="70" customWidth="1"/>
    <col min="13" max="13" width="13.7109375" style="70" customWidth="1"/>
    <col min="14" max="16" width="10.7109375" style="70" customWidth="1"/>
    <col min="17" max="17" width="9.140625" style="70" customWidth="1"/>
    <col min="18" max="18" width="13" style="70" customWidth="1"/>
    <col min="19" max="19" width="9" style="70" customWidth="1"/>
    <col min="20" max="20" width="12.28515625" style="70" customWidth="1"/>
    <col min="21" max="21" width="10.7109375" style="70" customWidth="1"/>
    <col min="22" max="22" width="9" style="70" customWidth="1"/>
    <col min="23" max="23" width="11.7109375" style="70" customWidth="1"/>
    <col min="24" max="24" width="10.140625" style="70" customWidth="1"/>
    <col min="25" max="16384" width="9.140625" style="37"/>
  </cols>
  <sheetData>
    <row r="1" spans="1:24" s="88" customFormat="1" ht="32.1" customHeight="1">
      <c r="A1" s="1336" t="s">
        <v>51</v>
      </c>
      <c r="B1" s="1336"/>
      <c r="C1" s="1336"/>
      <c r="D1" s="1336"/>
      <c r="E1" s="1336"/>
      <c r="F1" s="1336"/>
      <c r="G1" s="1336"/>
      <c r="H1" s="1336"/>
      <c r="I1" s="1336"/>
      <c r="J1" s="1336"/>
      <c r="K1" s="1336"/>
      <c r="L1" s="1336"/>
      <c r="M1" s="1336"/>
      <c r="N1" s="1336"/>
      <c r="O1" s="1336"/>
      <c r="P1" s="1336"/>
      <c r="Q1" s="1336"/>
      <c r="R1" s="1336"/>
      <c r="S1" s="1336"/>
      <c r="T1" s="1336"/>
      <c r="U1" s="1336"/>
      <c r="V1" s="1336"/>
      <c r="W1" s="1336"/>
      <c r="X1" s="1336"/>
    </row>
    <row r="2" spans="1:24" s="88" customFormat="1" ht="26.45" customHeight="1">
      <c r="A2" s="1337" t="s">
        <v>38</v>
      </c>
      <c r="B2" s="1337"/>
      <c r="C2" s="1337"/>
      <c r="D2" s="1337"/>
      <c r="E2" s="1337"/>
      <c r="F2" s="1337"/>
      <c r="G2" s="1337"/>
      <c r="H2" s="1337"/>
      <c r="I2" s="1337"/>
      <c r="J2" s="1337"/>
      <c r="K2" s="1337"/>
      <c r="L2" s="1337"/>
      <c r="M2" s="1337"/>
      <c r="N2" s="1337"/>
      <c r="O2" s="1337"/>
      <c r="P2" s="1337"/>
      <c r="Q2" s="1337"/>
      <c r="R2" s="1337"/>
      <c r="S2" s="1337"/>
      <c r="T2" s="1337"/>
      <c r="U2" s="1337"/>
      <c r="V2" s="1337"/>
      <c r="W2" s="1337"/>
      <c r="X2" s="1337"/>
    </row>
    <row r="3" spans="1:24" s="88" customFormat="1" ht="27" customHeight="1">
      <c r="A3" s="1338" t="s">
        <v>35</v>
      </c>
      <c r="B3" s="1338"/>
      <c r="C3" s="1338"/>
      <c r="D3" s="1338"/>
      <c r="E3" s="1338"/>
      <c r="F3" s="1338"/>
      <c r="G3" s="1338"/>
      <c r="H3" s="1338"/>
      <c r="I3" s="1338"/>
      <c r="J3" s="1338"/>
      <c r="K3" s="1338"/>
      <c r="L3" s="1338"/>
      <c r="M3" s="1338"/>
      <c r="N3" s="1338"/>
      <c r="O3" s="1338"/>
      <c r="P3" s="1338"/>
      <c r="Q3" s="1338"/>
      <c r="R3" s="1338"/>
      <c r="S3" s="1338"/>
      <c r="T3" s="1338"/>
      <c r="U3" s="1338"/>
      <c r="V3" s="1338"/>
      <c r="W3" s="1338"/>
      <c r="X3" s="1338"/>
    </row>
    <row r="4" spans="1:24" s="89" customFormat="1" ht="32.85" customHeight="1">
      <c r="A4" s="1339" t="s">
        <v>57</v>
      </c>
      <c r="B4" s="1339"/>
      <c r="C4" s="1339"/>
      <c r="D4" s="1339"/>
      <c r="E4" s="1339"/>
      <c r="F4" s="1339"/>
      <c r="G4" s="1339"/>
      <c r="H4" s="1339"/>
      <c r="I4" s="1339"/>
      <c r="J4" s="1339"/>
      <c r="K4" s="1339"/>
      <c r="L4" s="1339"/>
      <c r="M4" s="1339"/>
      <c r="N4" s="1339"/>
      <c r="O4" s="1339"/>
      <c r="P4" s="1339"/>
      <c r="Q4" s="1339"/>
      <c r="R4" s="1339"/>
      <c r="S4" s="1339"/>
      <c r="T4" s="1339"/>
      <c r="U4" s="1339"/>
      <c r="V4" s="1339"/>
      <c r="W4" s="1339"/>
      <c r="X4" s="1339"/>
    </row>
    <row r="5" spans="1:24" s="89" customFormat="1" ht="29.1" customHeight="1">
      <c r="A5" s="1338" t="s">
        <v>59</v>
      </c>
      <c r="B5" s="1338"/>
      <c r="C5" s="1338"/>
      <c r="D5" s="1338"/>
      <c r="E5" s="1338"/>
      <c r="F5" s="1338"/>
      <c r="G5" s="1338"/>
      <c r="H5" s="1338"/>
      <c r="I5" s="1338"/>
      <c r="J5" s="1338"/>
      <c r="K5" s="1338"/>
      <c r="L5" s="1338"/>
      <c r="M5" s="1338"/>
      <c r="N5" s="1338"/>
      <c r="O5" s="1338"/>
      <c r="P5" s="1338"/>
      <c r="Q5" s="1338"/>
      <c r="R5" s="1338"/>
      <c r="S5" s="1338"/>
      <c r="T5" s="1338"/>
      <c r="U5" s="1338"/>
      <c r="V5" s="1338"/>
      <c r="W5" s="1338"/>
      <c r="X5" s="1338"/>
    </row>
    <row r="6" spans="1:24" s="90" customFormat="1" ht="35.450000000000003" customHeight="1">
      <c r="A6" s="1340" t="s">
        <v>25</v>
      </c>
      <c r="B6" s="1340"/>
      <c r="C6" s="1340"/>
      <c r="D6" s="1340"/>
      <c r="E6" s="1340"/>
      <c r="F6" s="1340"/>
      <c r="G6" s="1340"/>
      <c r="H6" s="1340"/>
      <c r="I6" s="1340"/>
      <c r="J6" s="1340"/>
      <c r="K6" s="1340"/>
      <c r="L6" s="1340"/>
      <c r="M6" s="1340"/>
      <c r="N6" s="1340"/>
      <c r="O6" s="1340"/>
      <c r="P6" s="1340"/>
      <c r="Q6" s="1340"/>
      <c r="R6" s="1340"/>
      <c r="S6" s="1340"/>
      <c r="T6" s="1340"/>
      <c r="U6" s="1340"/>
      <c r="V6" s="1340"/>
      <c r="W6" s="1340"/>
      <c r="X6" s="1340"/>
    </row>
    <row r="7" spans="1:24" s="38" customFormat="1" ht="55.35" customHeight="1">
      <c r="A7" s="1317" t="s">
        <v>1</v>
      </c>
      <c r="B7" s="1328" t="s">
        <v>34</v>
      </c>
      <c r="C7" s="1328" t="s">
        <v>2</v>
      </c>
      <c r="D7" s="1328" t="s">
        <v>3</v>
      </c>
      <c r="E7" s="1328" t="s">
        <v>4</v>
      </c>
      <c r="F7" s="1321" t="s">
        <v>5</v>
      </c>
      <c r="G7" s="1322"/>
      <c r="H7" s="1322"/>
      <c r="I7" s="1323"/>
      <c r="J7" s="1324" t="s">
        <v>85</v>
      </c>
      <c r="K7" s="1331"/>
      <c r="L7" s="1325"/>
      <c r="M7" s="1332" t="s">
        <v>55</v>
      </c>
      <c r="N7" s="1324" t="s">
        <v>48</v>
      </c>
      <c r="O7" s="1325"/>
      <c r="P7" s="1324" t="s">
        <v>64</v>
      </c>
      <c r="Q7" s="1331"/>
      <c r="R7" s="1342" t="s">
        <v>49</v>
      </c>
      <c r="S7" s="1343"/>
      <c r="T7" s="1344"/>
      <c r="U7" s="1342" t="s">
        <v>53</v>
      </c>
      <c r="V7" s="1349"/>
      <c r="W7" s="1350"/>
      <c r="X7" s="1341" t="s">
        <v>6</v>
      </c>
    </row>
    <row r="8" spans="1:24" s="38" customFormat="1" ht="33" customHeight="1">
      <c r="A8" s="1318"/>
      <c r="B8" s="1329"/>
      <c r="C8" s="1329"/>
      <c r="D8" s="1329"/>
      <c r="E8" s="1329"/>
      <c r="F8" s="1320" t="s">
        <v>37</v>
      </c>
      <c r="G8" s="1321" t="s">
        <v>8</v>
      </c>
      <c r="H8" s="1322"/>
      <c r="I8" s="1323"/>
      <c r="J8" s="1332" t="s">
        <v>27</v>
      </c>
      <c r="K8" s="1321" t="s">
        <v>31</v>
      </c>
      <c r="L8" s="1323"/>
      <c r="M8" s="1333"/>
      <c r="N8" s="1326"/>
      <c r="O8" s="1327"/>
      <c r="P8" s="1326"/>
      <c r="Q8" s="1348"/>
      <c r="R8" s="1345"/>
      <c r="S8" s="1346"/>
      <c r="T8" s="1347"/>
      <c r="U8" s="1351"/>
      <c r="V8" s="1352"/>
      <c r="W8" s="1353"/>
      <c r="X8" s="1341"/>
    </row>
    <row r="9" spans="1:24" s="38" customFormat="1" ht="34.35" customHeight="1">
      <c r="A9" s="1318"/>
      <c r="B9" s="1329"/>
      <c r="C9" s="1329"/>
      <c r="D9" s="1329"/>
      <c r="E9" s="1329"/>
      <c r="F9" s="1320"/>
      <c r="G9" s="1320" t="s">
        <v>27</v>
      </c>
      <c r="H9" s="1321" t="s">
        <v>31</v>
      </c>
      <c r="I9" s="1323"/>
      <c r="J9" s="1333"/>
      <c r="K9" s="1332" t="s">
        <v>24</v>
      </c>
      <c r="L9" s="1332" t="s">
        <v>30</v>
      </c>
      <c r="M9" s="1333"/>
      <c r="N9" s="1320" t="s">
        <v>27</v>
      </c>
      <c r="O9" s="1332" t="s">
        <v>22</v>
      </c>
      <c r="P9" s="1320" t="s">
        <v>27</v>
      </c>
      <c r="Q9" s="1332" t="s">
        <v>22</v>
      </c>
      <c r="R9" s="1320" t="s">
        <v>27</v>
      </c>
      <c r="S9" s="1321" t="s">
        <v>31</v>
      </c>
      <c r="T9" s="1323"/>
      <c r="U9" s="1320" t="s">
        <v>27</v>
      </c>
      <c r="V9" s="1321" t="s">
        <v>31</v>
      </c>
      <c r="W9" s="1323"/>
      <c r="X9" s="1341"/>
    </row>
    <row r="10" spans="1:24" s="38" customFormat="1" ht="62.45" customHeight="1">
      <c r="A10" s="1319"/>
      <c r="B10" s="1330"/>
      <c r="C10" s="1330"/>
      <c r="D10" s="1330"/>
      <c r="E10" s="1330"/>
      <c r="F10" s="1320"/>
      <c r="G10" s="1335"/>
      <c r="H10" s="39" t="s">
        <v>24</v>
      </c>
      <c r="I10" s="39" t="s">
        <v>30</v>
      </c>
      <c r="J10" s="1334"/>
      <c r="K10" s="1334"/>
      <c r="L10" s="1334"/>
      <c r="M10" s="1334"/>
      <c r="N10" s="1335"/>
      <c r="O10" s="1334"/>
      <c r="P10" s="1335"/>
      <c r="Q10" s="1334"/>
      <c r="R10" s="1335"/>
      <c r="S10" s="39" t="s">
        <v>24</v>
      </c>
      <c r="T10" s="39" t="s">
        <v>30</v>
      </c>
      <c r="U10" s="1335"/>
      <c r="V10" s="39" t="s">
        <v>24</v>
      </c>
      <c r="W10" s="39" t="s">
        <v>30</v>
      </c>
      <c r="X10" s="1341"/>
    </row>
    <row r="11" spans="1:24" s="71" customFormat="1" ht="24" customHeight="1">
      <c r="A11" s="40">
        <v>1</v>
      </c>
      <c r="B11" s="41">
        <v>2</v>
      </c>
      <c r="C11" s="40">
        <v>3</v>
      </c>
      <c r="D11" s="41">
        <v>4</v>
      </c>
      <c r="E11" s="40">
        <v>5</v>
      </c>
      <c r="F11" s="41">
        <v>6</v>
      </c>
      <c r="G11" s="40">
        <v>7</v>
      </c>
      <c r="H11" s="41">
        <v>8</v>
      </c>
      <c r="I11" s="40">
        <v>9</v>
      </c>
      <c r="J11" s="41">
        <v>10</v>
      </c>
      <c r="K11" s="40">
        <v>11</v>
      </c>
      <c r="L11" s="41">
        <v>12</v>
      </c>
      <c r="M11" s="40">
        <v>13</v>
      </c>
      <c r="N11" s="41">
        <v>14</v>
      </c>
      <c r="O11" s="40">
        <v>15</v>
      </c>
      <c r="P11" s="41">
        <v>16</v>
      </c>
      <c r="Q11" s="40">
        <v>17</v>
      </c>
      <c r="R11" s="41">
        <v>18</v>
      </c>
      <c r="S11" s="40">
        <v>19</v>
      </c>
      <c r="T11" s="41">
        <v>20</v>
      </c>
      <c r="U11" s="40">
        <v>21</v>
      </c>
      <c r="V11" s="41">
        <v>22</v>
      </c>
      <c r="W11" s="40">
        <v>23</v>
      </c>
      <c r="X11" s="41">
        <v>24</v>
      </c>
    </row>
    <row r="12" spans="1:24" s="45" customFormat="1" ht="40.700000000000003" customHeight="1">
      <c r="A12" s="42"/>
      <c r="B12" s="43" t="s">
        <v>28</v>
      </c>
      <c r="C12" s="44"/>
      <c r="D12" s="44"/>
      <c r="E12" s="44"/>
      <c r="F12" s="44"/>
      <c r="G12" s="44"/>
      <c r="H12" s="44"/>
      <c r="I12" s="44"/>
      <c r="J12" s="44"/>
      <c r="K12" s="44"/>
      <c r="L12" s="44"/>
      <c r="M12" s="44"/>
      <c r="N12" s="44"/>
      <c r="O12" s="44"/>
      <c r="P12" s="44"/>
      <c r="Q12" s="44"/>
      <c r="R12" s="44"/>
      <c r="S12" s="44"/>
      <c r="T12" s="44"/>
      <c r="U12" s="44"/>
      <c r="V12" s="44"/>
      <c r="W12" s="44"/>
      <c r="X12" s="44"/>
    </row>
    <row r="13" spans="1:24" s="45" customFormat="1" ht="32.1" customHeight="1">
      <c r="A13" s="91" t="s">
        <v>10</v>
      </c>
      <c r="B13" s="92" t="s">
        <v>11</v>
      </c>
      <c r="C13" s="44"/>
      <c r="D13" s="44"/>
      <c r="E13" s="44"/>
      <c r="F13" s="44"/>
      <c r="G13" s="44"/>
      <c r="H13" s="44"/>
      <c r="I13" s="44"/>
      <c r="J13" s="44"/>
      <c r="K13" s="44"/>
      <c r="L13" s="44"/>
      <c r="M13" s="44"/>
      <c r="N13" s="44"/>
      <c r="O13" s="44"/>
      <c r="P13" s="44"/>
      <c r="Q13" s="44"/>
      <c r="R13" s="44"/>
      <c r="S13" s="44"/>
      <c r="T13" s="44"/>
      <c r="U13" s="44"/>
      <c r="V13" s="44"/>
      <c r="W13" s="44"/>
      <c r="X13" s="44"/>
    </row>
    <row r="14" spans="1:24" s="45" customFormat="1" ht="27.75" customHeight="1">
      <c r="A14" s="47"/>
      <c r="B14" s="48" t="s">
        <v>14</v>
      </c>
      <c r="C14" s="44"/>
      <c r="D14" s="44"/>
      <c r="E14" s="44"/>
      <c r="F14" s="44"/>
      <c r="G14" s="44"/>
      <c r="H14" s="44"/>
      <c r="I14" s="44"/>
      <c r="J14" s="44"/>
      <c r="K14" s="44"/>
      <c r="L14" s="44"/>
      <c r="M14" s="44"/>
      <c r="N14" s="44"/>
      <c r="O14" s="44"/>
      <c r="P14" s="44"/>
      <c r="Q14" s="44"/>
      <c r="R14" s="44"/>
      <c r="S14" s="44"/>
      <c r="T14" s="44"/>
      <c r="U14" s="44"/>
      <c r="V14" s="44"/>
      <c r="W14" s="44"/>
      <c r="X14" s="44"/>
    </row>
    <row r="15" spans="1:24" s="45" customFormat="1" ht="27.75" customHeight="1">
      <c r="A15" s="49" t="s">
        <v>26</v>
      </c>
      <c r="B15" s="50" t="s">
        <v>16</v>
      </c>
      <c r="C15" s="44"/>
      <c r="D15" s="44"/>
      <c r="E15" s="44"/>
      <c r="F15" s="44"/>
      <c r="G15" s="44"/>
      <c r="H15" s="44"/>
      <c r="I15" s="44"/>
      <c r="J15" s="44"/>
      <c r="K15" s="44"/>
      <c r="L15" s="44"/>
      <c r="M15" s="44"/>
      <c r="N15" s="44"/>
      <c r="O15" s="44"/>
      <c r="P15" s="44"/>
      <c r="Q15" s="44"/>
      <c r="R15" s="44"/>
      <c r="S15" s="44"/>
      <c r="T15" s="44"/>
      <c r="U15" s="44"/>
      <c r="V15" s="44"/>
      <c r="W15" s="44"/>
      <c r="X15" s="44"/>
    </row>
    <row r="16" spans="1:24" s="45" customFormat="1" ht="35.85" customHeight="1">
      <c r="A16" s="91" t="s">
        <v>18</v>
      </c>
      <c r="B16" s="92" t="s">
        <v>19</v>
      </c>
      <c r="C16" s="44"/>
      <c r="D16" s="44"/>
      <c r="E16" s="44"/>
      <c r="F16" s="44"/>
      <c r="G16" s="44"/>
      <c r="H16" s="44"/>
      <c r="I16" s="44"/>
      <c r="J16" s="44"/>
      <c r="K16" s="44"/>
      <c r="L16" s="44"/>
      <c r="M16" s="44"/>
      <c r="N16" s="44"/>
      <c r="O16" s="44"/>
      <c r="P16" s="44"/>
      <c r="Q16" s="44"/>
      <c r="R16" s="44"/>
      <c r="S16" s="44"/>
      <c r="T16" s="44"/>
      <c r="U16" s="44"/>
      <c r="V16" s="44"/>
      <c r="W16" s="44"/>
      <c r="X16" s="44"/>
    </row>
    <row r="17" spans="1:24" ht="35.1" customHeight="1">
      <c r="A17" s="51" t="s">
        <v>12</v>
      </c>
      <c r="B17" s="46" t="s">
        <v>42</v>
      </c>
      <c r="C17" s="52"/>
      <c r="D17" s="52"/>
      <c r="E17" s="52"/>
      <c r="F17" s="52"/>
      <c r="G17" s="53"/>
      <c r="H17" s="53"/>
      <c r="I17" s="53"/>
      <c r="J17" s="53"/>
      <c r="K17" s="53"/>
      <c r="L17" s="53"/>
      <c r="M17" s="53"/>
      <c r="N17" s="53"/>
      <c r="O17" s="53"/>
      <c r="P17" s="53"/>
      <c r="Q17" s="53"/>
      <c r="R17" s="53"/>
      <c r="S17" s="53"/>
      <c r="T17" s="53"/>
      <c r="U17" s="53"/>
      <c r="V17" s="53"/>
      <c r="W17" s="53"/>
      <c r="X17" s="53"/>
    </row>
    <row r="18" spans="1:24" s="58" customFormat="1" ht="79.349999999999994" customHeight="1">
      <c r="A18" s="54" t="s">
        <v>36</v>
      </c>
      <c r="B18" s="55" t="s">
        <v>75</v>
      </c>
      <c r="C18" s="56"/>
      <c r="D18" s="56"/>
      <c r="E18" s="56"/>
      <c r="F18" s="56"/>
      <c r="G18" s="57"/>
      <c r="H18" s="57"/>
      <c r="I18" s="57"/>
      <c r="J18" s="57"/>
      <c r="K18" s="57"/>
      <c r="L18" s="57"/>
      <c r="M18" s="57"/>
      <c r="N18" s="57"/>
      <c r="O18" s="57"/>
      <c r="P18" s="57"/>
      <c r="Q18" s="57"/>
      <c r="R18" s="57"/>
      <c r="S18" s="57"/>
      <c r="T18" s="57"/>
      <c r="U18" s="57"/>
      <c r="V18" s="57"/>
      <c r="W18" s="57"/>
      <c r="X18" s="57"/>
    </row>
    <row r="19" spans="1:24" ht="28.35" customHeight="1">
      <c r="A19" s="59" t="s">
        <v>13</v>
      </c>
      <c r="B19" s="48" t="s">
        <v>14</v>
      </c>
      <c r="C19" s="52"/>
      <c r="D19" s="52"/>
      <c r="E19" s="52"/>
      <c r="F19" s="52"/>
      <c r="G19" s="53"/>
      <c r="H19" s="53"/>
      <c r="I19" s="53"/>
      <c r="J19" s="53"/>
      <c r="K19" s="53"/>
      <c r="L19" s="53"/>
      <c r="M19" s="53"/>
      <c r="N19" s="53"/>
      <c r="O19" s="53"/>
      <c r="P19" s="53"/>
      <c r="Q19" s="53"/>
      <c r="R19" s="53"/>
      <c r="S19" s="53"/>
      <c r="T19" s="53"/>
      <c r="U19" s="53"/>
      <c r="V19" s="53"/>
      <c r="W19" s="53"/>
      <c r="X19" s="53"/>
    </row>
    <row r="20" spans="1:24" ht="24" customHeight="1">
      <c r="A20" s="59" t="s">
        <v>26</v>
      </c>
      <c r="B20" s="50" t="s">
        <v>16</v>
      </c>
      <c r="C20" s="52"/>
      <c r="D20" s="52"/>
      <c r="E20" s="52"/>
      <c r="F20" s="52"/>
      <c r="G20" s="53"/>
      <c r="H20" s="53"/>
      <c r="I20" s="53"/>
      <c r="J20" s="53"/>
      <c r="K20" s="53"/>
      <c r="L20" s="53"/>
      <c r="M20" s="53"/>
      <c r="N20" s="53"/>
      <c r="O20" s="53"/>
      <c r="P20" s="53"/>
      <c r="Q20" s="53"/>
      <c r="R20" s="53"/>
      <c r="S20" s="53"/>
      <c r="T20" s="53"/>
      <c r="U20" s="53"/>
      <c r="V20" s="53"/>
      <c r="W20" s="53"/>
      <c r="X20" s="53"/>
    </row>
    <row r="21" spans="1:24" s="36" customFormat="1" ht="43.5" customHeight="1">
      <c r="A21" s="54" t="s">
        <v>23</v>
      </c>
      <c r="B21" s="55" t="s">
        <v>63</v>
      </c>
      <c r="C21" s="60"/>
      <c r="D21" s="60"/>
      <c r="E21" s="60"/>
      <c r="F21" s="60"/>
      <c r="G21" s="61"/>
      <c r="H21" s="61"/>
      <c r="I21" s="61"/>
      <c r="J21" s="61"/>
      <c r="K21" s="61"/>
      <c r="L21" s="61"/>
      <c r="M21" s="61"/>
      <c r="N21" s="61"/>
      <c r="O21" s="61"/>
      <c r="P21" s="61"/>
      <c r="Q21" s="61"/>
      <c r="R21" s="61"/>
      <c r="S21" s="61"/>
      <c r="T21" s="61"/>
      <c r="U21" s="61"/>
      <c r="V21" s="61"/>
      <c r="W21" s="61"/>
      <c r="X21" s="61"/>
    </row>
    <row r="22" spans="1:24" ht="26.85" customHeight="1">
      <c r="A22" s="59" t="s">
        <v>13</v>
      </c>
      <c r="B22" s="48" t="s">
        <v>14</v>
      </c>
      <c r="C22" s="52"/>
      <c r="D22" s="52"/>
      <c r="E22" s="52"/>
      <c r="F22" s="52"/>
      <c r="G22" s="53"/>
      <c r="H22" s="53"/>
      <c r="I22" s="53"/>
      <c r="J22" s="53"/>
      <c r="K22" s="53"/>
      <c r="L22" s="53"/>
      <c r="M22" s="53"/>
      <c r="N22" s="53"/>
      <c r="O22" s="53"/>
      <c r="P22" s="53"/>
      <c r="Q22" s="53"/>
      <c r="R22" s="53"/>
      <c r="S22" s="53"/>
      <c r="T22" s="53"/>
      <c r="U22" s="53"/>
      <c r="V22" s="53"/>
      <c r="W22" s="53"/>
      <c r="X22" s="53"/>
    </row>
    <row r="23" spans="1:24" ht="26.85" customHeight="1">
      <c r="A23" s="59" t="s">
        <v>26</v>
      </c>
      <c r="B23" s="50" t="s">
        <v>16</v>
      </c>
      <c r="C23" s="52"/>
      <c r="D23" s="52"/>
      <c r="E23" s="52"/>
      <c r="F23" s="52"/>
      <c r="G23" s="53"/>
      <c r="H23" s="53"/>
      <c r="I23" s="53"/>
      <c r="J23" s="53"/>
      <c r="K23" s="53"/>
      <c r="L23" s="53"/>
      <c r="M23" s="53"/>
      <c r="N23" s="53"/>
      <c r="O23" s="53"/>
      <c r="P23" s="53"/>
      <c r="Q23" s="53"/>
      <c r="R23" s="53"/>
      <c r="S23" s="53"/>
      <c r="T23" s="53"/>
      <c r="U23" s="53"/>
      <c r="V23" s="53"/>
      <c r="W23" s="53"/>
      <c r="X23" s="53"/>
    </row>
    <row r="24" spans="1:24" ht="34.35" customHeight="1">
      <c r="A24" s="51" t="s">
        <v>17</v>
      </c>
      <c r="B24" s="46" t="s">
        <v>43</v>
      </c>
      <c r="C24" s="52"/>
      <c r="D24" s="52"/>
      <c r="E24" s="52"/>
      <c r="F24" s="52"/>
      <c r="G24" s="53"/>
      <c r="H24" s="53"/>
      <c r="I24" s="53"/>
      <c r="J24" s="53"/>
      <c r="K24" s="53"/>
      <c r="L24" s="53"/>
      <c r="M24" s="53"/>
      <c r="N24" s="53"/>
      <c r="O24" s="53"/>
      <c r="P24" s="53"/>
      <c r="Q24" s="53"/>
      <c r="R24" s="53"/>
      <c r="S24" s="53"/>
      <c r="T24" s="53"/>
      <c r="U24" s="53"/>
      <c r="V24" s="53"/>
      <c r="W24" s="53"/>
      <c r="X24" s="53"/>
    </row>
    <row r="25" spans="1:24" ht="45" customHeight="1">
      <c r="A25" s="59"/>
      <c r="B25" s="48" t="s">
        <v>62</v>
      </c>
      <c r="C25" s="52"/>
      <c r="D25" s="52"/>
      <c r="E25" s="52"/>
      <c r="F25" s="52"/>
      <c r="G25" s="53"/>
      <c r="H25" s="53"/>
      <c r="I25" s="53"/>
      <c r="J25" s="53"/>
      <c r="K25" s="53"/>
      <c r="L25" s="53"/>
      <c r="M25" s="53"/>
      <c r="N25" s="53"/>
      <c r="O25" s="53"/>
      <c r="P25" s="53"/>
      <c r="Q25" s="53"/>
      <c r="R25" s="53"/>
      <c r="S25" s="53"/>
      <c r="T25" s="53"/>
      <c r="U25" s="53"/>
      <c r="V25" s="53"/>
      <c r="W25" s="53"/>
      <c r="X25" s="53"/>
    </row>
    <row r="26" spans="1:24" s="98" customFormat="1" ht="60.6" customHeight="1">
      <c r="A26" s="93" t="s">
        <v>44</v>
      </c>
      <c r="B26" s="94" t="s">
        <v>47</v>
      </c>
      <c r="C26" s="95"/>
      <c r="D26" s="95"/>
      <c r="E26" s="95"/>
      <c r="F26" s="95"/>
      <c r="G26" s="96"/>
      <c r="H26" s="96"/>
      <c r="I26" s="96"/>
      <c r="J26" s="96"/>
      <c r="K26" s="96"/>
      <c r="L26" s="96"/>
      <c r="M26" s="96"/>
      <c r="N26" s="96"/>
      <c r="O26" s="96"/>
      <c r="P26" s="96"/>
      <c r="Q26" s="96"/>
      <c r="R26" s="96"/>
      <c r="S26" s="97"/>
      <c r="T26" s="97"/>
      <c r="U26" s="97"/>
      <c r="V26" s="97"/>
      <c r="W26" s="97"/>
      <c r="X26" s="97"/>
    </row>
    <row r="27" spans="1:24" s="98" customFormat="1" ht="30.2" customHeight="1">
      <c r="A27" s="51" t="s">
        <v>12</v>
      </c>
      <c r="B27" s="46" t="s">
        <v>45</v>
      </c>
      <c r="C27" s="95"/>
      <c r="D27" s="95"/>
      <c r="E27" s="95"/>
      <c r="F27" s="95"/>
      <c r="G27" s="96"/>
      <c r="H27" s="96"/>
      <c r="I27" s="96"/>
      <c r="J27" s="96"/>
      <c r="K27" s="96"/>
      <c r="L27" s="96"/>
      <c r="M27" s="96"/>
      <c r="N27" s="96"/>
      <c r="O27" s="96"/>
      <c r="P27" s="96"/>
      <c r="Q27" s="96"/>
      <c r="R27" s="96"/>
      <c r="S27" s="97"/>
      <c r="T27" s="97"/>
      <c r="U27" s="97"/>
      <c r="V27" s="97"/>
      <c r="W27" s="97"/>
      <c r="X27" s="97"/>
    </row>
    <row r="28" spans="1:24" s="98" customFormat="1" ht="40.700000000000003" customHeight="1">
      <c r="A28" s="59"/>
      <c r="B28" s="48" t="s">
        <v>62</v>
      </c>
      <c r="C28" s="95"/>
      <c r="D28" s="95"/>
      <c r="E28" s="95"/>
      <c r="F28" s="95"/>
      <c r="G28" s="96"/>
      <c r="H28" s="96"/>
      <c r="I28" s="96"/>
      <c r="J28" s="96"/>
      <c r="K28" s="96"/>
      <c r="L28" s="96"/>
      <c r="M28" s="96"/>
      <c r="N28" s="96"/>
      <c r="O28" s="96"/>
      <c r="P28" s="96"/>
      <c r="Q28" s="96"/>
      <c r="R28" s="96"/>
      <c r="S28" s="97"/>
      <c r="T28" s="97"/>
      <c r="U28" s="97"/>
      <c r="V28" s="97"/>
      <c r="W28" s="97"/>
      <c r="X28" s="97"/>
    </row>
    <row r="29" spans="1:24" s="98" customFormat="1" ht="30.2" customHeight="1">
      <c r="A29" s="51" t="s">
        <v>17</v>
      </c>
      <c r="B29" s="46" t="s">
        <v>45</v>
      </c>
      <c r="C29" s="95"/>
      <c r="D29" s="95"/>
      <c r="E29" s="95"/>
      <c r="F29" s="95"/>
      <c r="G29" s="96"/>
      <c r="H29" s="96"/>
      <c r="I29" s="96"/>
      <c r="J29" s="96"/>
      <c r="K29" s="96"/>
      <c r="L29" s="96"/>
      <c r="M29" s="96"/>
      <c r="N29" s="96"/>
      <c r="O29" s="96"/>
      <c r="P29" s="96"/>
      <c r="Q29" s="96"/>
      <c r="R29" s="96"/>
      <c r="S29" s="97"/>
      <c r="T29" s="97"/>
      <c r="U29" s="97"/>
      <c r="V29" s="97"/>
      <c r="W29" s="97"/>
      <c r="X29" s="97"/>
    </row>
    <row r="30" spans="1:24" s="98" customFormat="1" ht="43.35" customHeight="1">
      <c r="A30" s="59"/>
      <c r="B30" s="48" t="s">
        <v>62</v>
      </c>
      <c r="C30" s="95"/>
      <c r="D30" s="95"/>
      <c r="E30" s="95"/>
      <c r="F30" s="95"/>
      <c r="G30" s="96"/>
      <c r="H30" s="96"/>
      <c r="I30" s="96"/>
      <c r="J30" s="96"/>
      <c r="K30" s="96"/>
      <c r="L30" s="96"/>
      <c r="M30" s="96"/>
      <c r="N30" s="96"/>
      <c r="O30" s="96"/>
      <c r="P30" s="96"/>
      <c r="Q30" s="96"/>
      <c r="R30" s="96"/>
      <c r="S30" s="97"/>
      <c r="T30" s="97"/>
      <c r="U30" s="97"/>
      <c r="V30" s="97"/>
      <c r="W30" s="97"/>
      <c r="X30" s="97"/>
    </row>
    <row r="31" spans="1:24" ht="8.85" customHeight="1">
      <c r="A31" s="62"/>
      <c r="B31" s="63"/>
      <c r="C31" s="64"/>
      <c r="D31" s="64"/>
      <c r="E31" s="64"/>
      <c r="F31" s="64"/>
      <c r="G31" s="65"/>
      <c r="H31" s="65"/>
      <c r="I31" s="65"/>
      <c r="J31" s="65"/>
      <c r="K31" s="65"/>
      <c r="L31" s="65"/>
      <c r="M31" s="65"/>
      <c r="N31" s="65"/>
      <c r="O31" s="65"/>
      <c r="P31" s="65"/>
      <c r="Q31" s="65"/>
      <c r="R31" s="65"/>
      <c r="S31" s="53"/>
      <c r="T31" s="53"/>
      <c r="U31" s="53"/>
      <c r="V31" s="53"/>
      <c r="W31" s="53"/>
      <c r="X31" s="53"/>
    </row>
    <row r="32" spans="1:24">
      <c r="A32" s="66"/>
      <c r="B32" s="37"/>
      <c r="C32" s="37"/>
      <c r="D32" s="37"/>
      <c r="E32" s="37"/>
      <c r="F32" s="37"/>
      <c r="G32" s="37"/>
      <c r="H32" s="37"/>
      <c r="I32" s="37"/>
      <c r="J32" s="37"/>
      <c r="K32" s="37"/>
      <c r="L32" s="37"/>
      <c r="M32" s="37"/>
      <c r="N32" s="37"/>
      <c r="O32" s="37"/>
      <c r="P32" s="37"/>
      <c r="Q32" s="37"/>
      <c r="R32" s="37"/>
      <c r="S32" s="37"/>
      <c r="T32" s="37"/>
      <c r="U32" s="37"/>
      <c r="V32" s="37"/>
      <c r="W32" s="37"/>
      <c r="X32" s="37"/>
    </row>
    <row r="33" spans="1:24">
      <c r="A33" s="66"/>
      <c r="B33" s="106" t="s">
        <v>86</v>
      </c>
      <c r="C33" s="37"/>
      <c r="D33" s="37"/>
      <c r="E33" s="37"/>
      <c r="F33" s="37"/>
      <c r="G33" s="37"/>
      <c r="H33" s="37"/>
      <c r="I33" s="37"/>
      <c r="J33" s="37"/>
      <c r="K33" s="37"/>
      <c r="L33" s="37"/>
      <c r="M33" s="37"/>
      <c r="N33" s="37"/>
      <c r="O33" s="37"/>
      <c r="P33" s="37"/>
      <c r="Q33" s="37"/>
      <c r="R33" s="37"/>
      <c r="S33" s="37"/>
      <c r="T33" s="37"/>
      <c r="U33" s="37"/>
      <c r="V33" s="37"/>
      <c r="W33" s="37"/>
      <c r="X33" s="37"/>
    </row>
    <row r="34" spans="1:24">
      <c r="A34" s="66"/>
      <c r="B34" s="37"/>
      <c r="C34" s="37"/>
      <c r="D34" s="37"/>
      <c r="E34" s="37"/>
      <c r="F34" s="37"/>
      <c r="G34" s="37"/>
      <c r="H34" s="37"/>
      <c r="I34" s="37"/>
      <c r="J34" s="37"/>
      <c r="K34" s="37"/>
      <c r="L34" s="37"/>
      <c r="M34" s="37"/>
      <c r="N34" s="37"/>
      <c r="O34" s="37"/>
      <c r="P34" s="37"/>
      <c r="Q34" s="37"/>
      <c r="R34" s="37"/>
      <c r="S34" s="37"/>
      <c r="T34" s="37"/>
      <c r="U34" s="37"/>
      <c r="V34" s="37"/>
      <c r="W34" s="37"/>
      <c r="X34" s="37"/>
    </row>
    <row r="35" spans="1:24">
      <c r="A35" s="66"/>
      <c r="B35" s="37"/>
      <c r="C35" s="37"/>
      <c r="D35" s="37"/>
      <c r="E35" s="37"/>
      <c r="F35" s="37"/>
      <c r="G35" s="37"/>
      <c r="H35" s="37"/>
      <c r="I35" s="37"/>
      <c r="J35" s="37"/>
      <c r="K35" s="37"/>
      <c r="L35" s="37"/>
      <c r="M35" s="37"/>
      <c r="N35" s="37"/>
      <c r="O35" s="37"/>
      <c r="P35" s="37"/>
      <c r="Q35" s="37"/>
      <c r="R35" s="37"/>
      <c r="S35" s="37"/>
      <c r="T35" s="37"/>
      <c r="U35" s="37"/>
      <c r="V35" s="37"/>
      <c r="W35" s="37"/>
      <c r="X35" s="37"/>
    </row>
    <row r="36" spans="1:24">
      <c r="A36" s="66"/>
      <c r="B36" s="37"/>
      <c r="C36" s="37"/>
      <c r="D36" s="37"/>
      <c r="E36" s="37"/>
      <c r="F36" s="37"/>
      <c r="G36" s="37"/>
      <c r="H36" s="37"/>
      <c r="I36" s="37"/>
      <c r="J36" s="37"/>
      <c r="K36" s="37"/>
      <c r="L36" s="37"/>
      <c r="M36" s="37"/>
      <c r="N36" s="37"/>
      <c r="O36" s="37"/>
      <c r="P36" s="37"/>
      <c r="Q36" s="37"/>
      <c r="R36" s="37"/>
      <c r="S36" s="37"/>
      <c r="T36" s="37"/>
      <c r="U36" s="37"/>
      <c r="V36" s="37"/>
      <c r="W36" s="37"/>
      <c r="X36" s="37"/>
    </row>
    <row r="37" spans="1:24">
      <c r="A37" s="66"/>
      <c r="B37" s="37"/>
      <c r="C37" s="37"/>
      <c r="D37" s="37"/>
      <c r="E37" s="37"/>
      <c r="F37" s="37"/>
      <c r="G37" s="37"/>
      <c r="H37" s="37"/>
      <c r="I37" s="37"/>
      <c r="J37" s="37"/>
      <c r="K37" s="37"/>
      <c r="L37" s="37"/>
      <c r="M37" s="37"/>
      <c r="N37" s="37"/>
      <c r="O37" s="37"/>
      <c r="P37" s="37"/>
      <c r="Q37" s="37"/>
      <c r="R37" s="37"/>
      <c r="S37" s="37"/>
      <c r="T37" s="37"/>
      <c r="U37" s="37"/>
      <c r="V37" s="37"/>
      <c r="W37" s="37"/>
      <c r="X37" s="37"/>
    </row>
    <row r="38" spans="1:24">
      <c r="A38" s="66"/>
      <c r="B38" s="37"/>
      <c r="C38" s="37"/>
      <c r="D38" s="37"/>
      <c r="E38" s="37"/>
      <c r="F38" s="37"/>
      <c r="G38" s="37"/>
      <c r="H38" s="37"/>
      <c r="I38" s="37"/>
      <c r="J38" s="37"/>
      <c r="K38" s="37"/>
      <c r="L38" s="37"/>
      <c r="M38" s="37"/>
      <c r="N38" s="37"/>
      <c r="O38" s="37"/>
      <c r="P38" s="37"/>
      <c r="Q38" s="37"/>
      <c r="R38" s="37"/>
      <c r="S38" s="37"/>
      <c r="T38" s="37"/>
      <c r="U38" s="37"/>
      <c r="V38" s="37"/>
      <c r="W38" s="37"/>
      <c r="X38" s="37"/>
    </row>
    <row r="39" spans="1:24">
      <c r="A39" s="66"/>
      <c r="B39" s="37"/>
      <c r="C39" s="37"/>
      <c r="D39" s="37"/>
      <c r="E39" s="37"/>
      <c r="F39" s="37"/>
      <c r="G39" s="37"/>
      <c r="H39" s="37"/>
      <c r="I39" s="37"/>
      <c r="J39" s="37"/>
      <c r="K39" s="37"/>
      <c r="L39" s="37"/>
      <c r="M39" s="37"/>
      <c r="N39" s="37"/>
      <c r="O39" s="37"/>
      <c r="P39" s="37"/>
      <c r="Q39" s="37"/>
      <c r="R39" s="37"/>
      <c r="S39" s="37"/>
      <c r="T39" s="37"/>
      <c r="U39" s="37"/>
      <c r="V39" s="37"/>
      <c r="W39" s="37"/>
      <c r="X39" s="37"/>
    </row>
    <row r="40" spans="1:24">
      <c r="A40" s="66"/>
      <c r="B40" s="37"/>
      <c r="C40" s="37"/>
      <c r="D40" s="37"/>
      <c r="E40" s="37"/>
      <c r="F40" s="37"/>
      <c r="G40" s="37"/>
      <c r="H40" s="37"/>
      <c r="I40" s="37"/>
      <c r="J40" s="37"/>
      <c r="K40" s="37"/>
      <c r="L40" s="37"/>
      <c r="M40" s="37"/>
      <c r="N40" s="37"/>
      <c r="O40" s="37"/>
      <c r="P40" s="37"/>
      <c r="Q40" s="37"/>
      <c r="R40" s="37"/>
      <c r="S40" s="37"/>
      <c r="T40" s="37"/>
      <c r="U40" s="37"/>
      <c r="V40" s="37"/>
      <c r="W40" s="37"/>
      <c r="X40" s="37"/>
    </row>
    <row r="41" spans="1:24">
      <c r="A41" s="66"/>
      <c r="B41" s="37"/>
      <c r="C41" s="37"/>
      <c r="D41" s="37"/>
      <c r="E41" s="37"/>
      <c r="F41" s="37"/>
      <c r="G41" s="37"/>
      <c r="H41" s="37"/>
      <c r="I41" s="37"/>
      <c r="J41" s="37"/>
      <c r="K41" s="37"/>
      <c r="L41" s="37"/>
      <c r="M41" s="37"/>
      <c r="N41" s="37"/>
      <c r="O41" s="37"/>
      <c r="P41" s="37"/>
      <c r="Q41" s="37"/>
      <c r="R41" s="37"/>
      <c r="S41" s="37"/>
      <c r="T41" s="37"/>
      <c r="U41" s="37"/>
      <c r="V41" s="37"/>
      <c r="W41" s="37"/>
      <c r="X41" s="37"/>
    </row>
    <row r="42" spans="1:24">
      <c r="A42" s="66"/>
      <c r="B42" s="37"/>
      <c r="C42" s="37"/>
      <c r="D42" s="37"/>
      <c r="E42" s="37"/>
      <c r="F42" s="37"/>
      <c r="G42" s="37"/>
      <c r="H42" s="37"/>
      <c r="I42" s="37"/>
      <c r="J42" s="37"/>
      <c r="K42" s="37"/>
      <c r="L42" s="37"/>
      <c r="M42" s="37"/>
      <c r="N42" s="37"/>
      <c r="O42" s="37"/>
      <c r="P42" s="37"/>
      <c r="Q42" s="37"/>
      <c r="R42" s="37"/>
      <c r="S42" s="37"/>
      <c r="T42" s="37"/>
      <c r="U42" s="37"/>
      <c r="V42" s="37"/>
      <c r="W42" s="37"/>
      <c r="X42" s="37"/>
    </row>
    <row r="43" spans="1:24">
      <c r="A43" s="66"/>
      <c r="B43" s="37"/>
      <c r="C43" s="37"/>
      <c r="D43" s="37"/>
      <c r="E43" s="37"/>
      <c r="F43" s="37"/>
      <c r="G43" s="37"/>
      <c r="H43" s="37"/>
      <c r="I43" s="37"/>
      <c r="J43" s="37"/>
      <c r="K43" s="37"/>
      <c r="L43" s="37"/>
      <c r="M43" s="37"/>
      <c r="N43" s="37"/>
      <c r="O43" s="37"/>
      <c r="P43" s="37"/>
      <c r="Q43" s="37"/>
      <c r="R43" s="37"/>
      <c r="S43" s="37"/>
      <c r="T43" s="37"/>
      <c r="U43" s="37"/>
      <c r="V43" s="37"/>
      <c r="W43" s="37"/>
      <c r="X43" s="37"/>
    </row>
    <row r="44" spans="1:24">
      <c r="A44" s="66"/>
      <c r="B44" s="37"/>
      <c r="C44" s="37"/>
      <c r="D44" s="37"/>
      <c r="E44" s="37"/>
      <c r="F44" s="37"/>
      <c r="G44" s="37"/>
      <c r="H44" s="37"/>
      <c r="I44" s="37"/>
      <c r="J44" s="37"/>
      <c r="K44" s="37"/>
      <c r="L44" s="37"/>
      <c r="M44" s="37"/>
      <c r="N44" s="37"/>
      <c r="O44" s="37"/>
      <c r="P44" s="37"/>
      <c r="Q44" s="37"/>
      <c r="R44" s="37"/>
      <c r="S44" s="37"/>
      <c r="T44" s="37"/>
      <c r="U44" s="37"/>
      <c r="V44" s="37"/>
      <c r="W44" s="37"/>
      <c r="X44" s="37"/>
    </row>
    <row r="45" spans="1:24">
      <c r="A45" s="66"/>
      <c r="B45" s="37"/>
      <c r="C45" s="37"/>
      <c r="D45" s="37"/>
      <c r="E45" s="37"/>
      <c r="F45" s="37"/>
      <c r="G45" s="37"/>
      <c r="H45" s="37"/>
      <c r="I45" s="37"/>
      <c r="J45" s="37"/>
      <c r="K45" s="37"/>
      <c r="L45" s="37"/>
      <c r="M45" s="37"/>
      <c r="N45" s="37"/>
      <c r="O45" s="37"/>
      <c r="P45" s="37"/>
      <c r="Q45" s="37"/>
      <c r="R45" s="37"/>
      <c r="S45" s="37"/>
      <c r="T45" s="37"/>
      <c r="U45" s="37"/>
      <c r="V45" s="37"/>
      <c r="W45" s="37"/>
      <c r="X45" s="37"/>
    </row>
    <row r="46" spans="1:24">
      <c r="A46" s="66"/>
      <c r="B46" s="37"/>
      <c r="C46" s="37"/>
      <c r="D46" s="37"/>
      <c r="E46" s="37"/>
      <c r="F46" s="37"/>
      <c r="G46" s="37"/>
      <c r="H46" s="37"/>
      <c r="I46" s="37"/>
      <c r="J46" s="37"/>
      <c r="K46" s="37"/>
      <c r="L46" s="37"/>
      <c r="M46" s="37"/>
      <c r="N46" s="37"/>
      <c r="O46" s="37"/>
      <c r="P46" s="37"/>
      <c r="Q46" s="37"/>
      <c r="R46" s="37"/>
      <c r="S46" s="37"/>
      <c r="T46" s="37"/>
      <c r="U46" s="37"/>
      <c r="V46" s="37"/>
      <c r="W46" s="37"/>
      <c r="X46" s="37"/>
    </row>
    <row r="47" spans="1:24">
      <c r="A47" s="66"/>
      <c r="B47" s="37"/>
      <c r="C47" s="37"/>
      <c r="D47" s="37"/>
      <c r="E47" s="37"/>
      <c r="F47" s="37"/>
      <c r="G47" s="37"/>
      <c r="H47" s="37"/>
      <c r="I47" s="37"/>
      <c r="J47" s="37"/>
      <c r="K47" s="37"/>
      <c r="L47" s="37"/>
      <c r="M47" s="37"/>
      <c r="N47" s="37"/>
      <c r="O47" s="37"/>
      <c r="P47" s="37"/>
      <c r="Q47" s="37"/>
      <c r="R47" s="37"/>
      <c r="S47" s="37"/>
      <c r="T47" s="37"/>
      <c r="U47" s="37"/>
      <c r="V47" s="37"/>
      <c r="W47" s="37"/>
      <c r="X47" s="37"/>
    </row>
    <row r="48" spans="1:24">
      <c r="A48" s="66"/>
      <c r="B48" s="37"/>
      <c r="C48" s="37"/>
      <c r="D48" s="37"/>
      <c r="E48" s="37"/>
      <c r="F48" s="37"/>
      <c r="G48" s="37"/>
      <c r="H48" s="37"/>
      <c r="I48" s="37"/>
      <c r="J48" s="37"/>
      <c r="K48" s="37"/>
      <c r="L48" s="37"/>
      <c r="M48" s="37"/>
      <c r="N48" s="37"/>
      <c r="O48" s="37"/>
      <c r="P48" s="37"/>
      <c r="Q48" s="37"/>
      <c r="R48" s="37"/>
      <c r="S48" s="37"/>
      <c r="T48" s="37"/>
      <c r="U48" s="37"/>
      <c r="V48" s="37"/>
      <c r="W48" s="37"/>
      <c r="X48" s="37"/>
    </row>
    <row r="49" spans="1:24">
      <c r="A49" s="66"/>
      <c r="B49" s="37"/>
      <c r="C49" s="37"/>
      <c r="D49" s="37"/>
      <c r="E49" s="37"/>
      <c r="F49" s="37"/>
      <c r="G49" s="37"/>
      <c r="H49" s="37"/>
      <c r="I49" s="37"/>
      <c r="J49" s="37"/>
      <c r="K49" s="37"/>
      <c r="L49" s="37"/>
      <c r="M49" s="37"/>
      <c r="N49" s="37"/>
      <c r="O49" s="37"/>
      <c r="P49" s="37"/>
      <c r="Q49" s="37"/>
      <c r="R49" s="37"/>
      <c r="S49" s="37"/>
      <c r="T49" s="37"/>
      <c r="U49" s="37"/>
      <c r="V49" s="37"/>
      <c r="W49" s="37"/>
      <c r="X49" s="37"/>
    </row>
    <row r="50" spans="1:24">
      <c r="A50" s="66"/>
      <c r="B50" s="37"/>
      <c r="C50" s="37"/>
      <c r="D50" s="37"/>
      <c r="E50" s="37"/>
      <c r="F50" s="37"/>
      <c r="G50" s="37"/>
      <c r="H50" s="37"/>
      <c r="I50" s="37"/>
      <c r="J50" s="37"/>
      <c r="K50" s="37"/>
      <c r="L50" s="37"/>
      <c r="M50" s="37"/>
      <c r="N50" s="37"/>
      <c r="O50" s="37"/>
      <c r="P50" s="37"/>
      <c r="Q50" s="37"/>
      <c r="R50" s="37"/>
      <c r="S50" s="37"/>
      <c r="T50" s="37"/>
      <c r="U50" s="37"/>
      <c r="V50" s="37"/>
      <c r="W50" s="37"/>
      <c r="X50" s="37"/>
    </row>
    <row r="51" spans="1:24">
      <c r="A51" s="66"/>
      <c r="B51" s="37"/>
      <c r="C51" s="37"/>
      <c r="D51" s="37"/>
      <c r="E51" s="37"/>
      <c r="F51" s="37"/>
      <c r="G51" s="37"/>
      <c r="H51" s="37"/>
      <c r="I51" s="37"/>
      <c r="J51" s="37"/>
      <c r="K51" s="37"/>
      <c r="L51" s="37"/>
      <c r="M51" s="37"/>
      <c r="N51" s="37"/>
      <c r="O51" s="37"/>
      <c r="P51" s="37"/>
      <c r="Q51" s="37"/>
      <c r="R51" s="37"/>
      <c r="S51" s="37"/>
      <c r="T51" s="37"/>
      <c r="U51" s="37"/>
      <c r="V51" s="37"/>
      <c r="W51" s="37"/>
      <c r="X51" s="37"/>
    </row>
    <row r="52" spans="1:24">
      <c r="A52" s="66"/>
      <c r="B52" s="37"/>
      <c r="C52" s="37"/>
      <c r="D52" s="37"/>
      <c r="E52" s="37"/>
      <c r="F52" s="37"/>
      <c r="G52" s="37"/>
      <c r="H52" s="37"/>
      <c r="I52" s="37"/>
      <c r="J52" s="37"/>
      <c r="K52" s="37"/>
      <c r="L52" s="37"/>
      <c r="M52" s="37"/>
      <c r="N52" s="37"/>
      <c r="O52" s="37"/>
      <c r="P52" s="37"/>
      <c r="Q52" s="37"/>
      <c r="R52" s="37"/>
      <c r="S52" s="37"/>
      <c r="T52" s="37"/>
      <c r="U52" s="37"/>
      <c r="V52" s="37"/>
      <c r="W52" s="37"/>
      <c r="X52" s="37"/>
    </row>
    <row r="53" spans="1:24">
      <c r="A53" s="66"/>
      <c r="B53" s="37"/>
      <c r="C53" s="37"/>
      <c r="D53" s="37"/>
      <c r="E53" s="37"/>
      <c r="F53" s="37"/>
      <c r="G53" s="37"/>
      <c r="H53" s="37"/>
      <c r="I53" s="37"/>
      <c r="J53" s="37"/>
      <c r="K53" s="37"/>
      <c r="L53" s="37"/>
      <c r="M53" s="37"/>
      <c r="N53" s="37"/>
      <c r="O53" s="37"/>
      <c r="P53" s="37"/>
      <c r="Q53" s="37"/>
      <c r="R53" s="37"/>
      <c r="S53" s="37"/>
      <c r="T53" s="37"/>
      <c r="U53" s="37"/>
      <c r="V53" s="37"/>
      <c r="W53" s="37"/>
      <c r="X53" s="37"/>
    </row>
    <row r="54" spans="1:24">
      <c r="A54" s="66"/>
      <c r="B54" s="37"/>
      <c r="C54" s="37"/>
      <c r="D54" s="37"/>
      <c r="E54" s="37"/>
      <c r="F54" s="37"/>
      <c r="G54" s="37"/>
      <c r="H54" s="37"/>
      <c r="I54" s="37"/>
      <c r="J54" s="37"/>
      <c r="K54" s="37"/>
      <c r="L54" s="37"/>
      <c r="M54" s="37"/>
      <c r="N54" s="37"/>
      <c r="O54" s="37"/>
      <c r="P54" s="37"/>
      <c r="Q54" s="37"/>
      <c r="R54" s="37"/>
      <c r="S54" s="37"/>
      <c r="T54" s="37"/>
      <c r="U54" s="37"/>
      <c r="V54" s="37"/>
      <c r="W54" s="37"/>
      <c r="X54" s="37"/>
    </row>
    <row r="55" spans="1:24">
      <c r="A55" s="66"/>
      <c r="B55" s="37"/>
      <c r="C55" s="37"/>
      <c r="D55" s="37"/>
      <c r="E55" s="37"/>
      <c r="F55" s="37"/>
      <c r="G55" s="37"/>
      <c r="H55" s="37"/>
      <c r="I55" s="37"/>
      <c r="J55" s="37"/>
      <c r="K55" s="37"/>
      <c r="L55" s="37"/>
      <c r="M55" s="37"/>
      <c r="N55" s="37"/>
      <c r="O55" s="37"/>
      <c r="P55" s="37"/>
      <c r="Q55" s="37"/>
      <c r="R55" s="37"/>
      <c r="S55" s="37"/>
      <c r="T55" s="37"/>
      <c r="U55" s="37"/>
      <c r="V55" s="37"/>
      <c r="W55" s="37"/>
      <c r="X55" s="37"/>
    </row>
    <row r="56" spans="1:24">
      <c r="A56" s="66"/>
      <c r="B56" s="37"/>
      <c r="C56" s="37"/>
      <c r="D56" s="37"/>
      <c r="E56" s="37"/>
      <c r="F56" s="37"/>
      <c r="G56" s="37"/>
      <c r="H56" s="37"/>
      <c r="I56" s="37"/>
      <c r="J56" s="37"/>
      <c r="K56" s="37"/>
      <c r="L56" s="37"/>
      <c r="M56" s="37"/>
      <c r="N56" s="37"/>
      <c r="O56" s="37"/>
      <c r="P56" s="37"/>
      <c r="Q56" s="37"/>
      <c r="R56" s="37"/>
      <c r="S56" s="37"/>
      <c r="T56" s="37"/>
      <c r="U56" s="37"/>
      <c r="V56" s="37"/>
      <c r="W56" s="37"/>
      <c r="X56" s="37"/>
    </row>
    <row r="57" spans="1:24">
      <c r="A57" s="66"/>
      <c r="B57" s="37"/>
      <c r="C57" s="37"/>
      <c r="D57" s="37"/>
      <c r="E57" s="37"/>
      <c r="F57" s="37"/>
      <c r="G57" s="37"/>
      <c r="H57" s="37"/>
      <c r="I57" s="37"/>
      <c r="J57" s="37"/>
      <c r="K57" s="37"/>
      <c r="L57" s="37"/>
      <c r="M57" s="37"/>
      <c r="N57" s="37"/>
      <c r="O57" s="37"/>
      <c r="P57" s="37"/>
      <c r="Q57" s="37"/>
      <c r="R57" s="37"/>
      <c r="S57" s="37"/>
      <c r="T57" s="37"/>
      <c r="U57" s="37"/>
      <c r="V57" s="37"/>
      <c r="W57" s="37"/>
      <c r="X57" s="37"/>
    </row>
    <row r="58" spans="1:24">
      <c r="A58" s="66"/>
      <c r="B58" s="37"/>
      <c r="C58" s="37"/>
      <c r="D58" s="37"/>
      <c r="E58" s="37"/>
      <c r="F58" s="37"/>
      <c r="G58" s="37"/>
      <c r="H58" s="37"/>
      <c r="I58" s="37"/>
      <c r="J58" s="37"/>
      <c r="K58" s="37"/>
      <c r="L58" s="37"/>
      <c r="M58" s="37"/>
      <c r="N58" s="37"/>
      <c r="O58" s="37"/>
      <c r="P58" s="37"/>
      <c r="Q58" s="37"/>
      <c r="R58" s="37"/>
      <c r="S58" s="37"/>
      <c r="T58" s="37"/>
      <c r="U58" s="37"/>
      <c r="V58" s="37"/>
      <c r="W58" s="37"/>
      <c r="X58" s="37"/>
    </row>
    <row r="59" spans="1:24">
      <c r="A59" s="66"/>
      <c r="B59" s="37"/>
      <c r="C59" s="37"/>
      <c r="D59" s="37"/>
      <c r="E59" s="37"/>
      <c r="F59" s="37"/>
      <c r="G59" s="37"/>
      <c r="H59" s="37"/>
      <c r="I59" s="37"/>
      <c r="J59" s="37"/>
      <c r="K59" s="37"/>
      <c r="L59" s="37"/>
      <c r="M59" s="37"/>
      <c r="N59" s="37"/>
      <c r="O59" s="37"/>
      <c r="P59" s="37"/>
      <c r="Q59" s="37"/>
      <c r="R59" s="37"/>
      <c r="S59" s="37"/>
      <c r="T59" s="37"/>
      <c r="U59" s="37"/>
      <c r="V59" s="37"/>
      <c r="W59" s="37"/>
      <c r="X59" s="37"/>
    </row>
    <row r="60" spans="1:24">
      <c r="A60" s="66"/>
      <c r="B60" s="37"/>
      <c r="C60" s="37"/>
      <c r="D60" s="37"/>
      <c r="E60" s="37"/>
      <c r="F60" s="37"/>
      <c r="G60" s="37"/>
      <c r="H60" s="37"/>
      <c r="I60" s="37"/>
      <c r="J60" s="37"/>
      <c r="K60" s="37"/>
      <c r="L60" s="37"/>
      <c r="M60" s="37"/>
      <c r="N60" s="37"/>
      <c r="O60" s="37"/>
      <c r="P60" s="37"/>
      <c r="Q60" s="37"/>
      <c r="R60" s="37"/>
      <c r="S60" s="37"/>
      <c r="T60" s="37"/>
      <c r="U60" s="37"/>
      <c r="V60" s="37"/>
      <c r="W60" s="37"/>
      <c r="X60" s="37"/>
    </row>
    <row r="61" spans="1:24">
      <c r="A61" s="66"/>
      <c r="B61" s="37"/>
      <c r="C61" s="37"/>
      <c r="D61" s="37"/>
      <c r="E61" s="37"/>
      <c r="F61" s="37"/>
      <c r="G61" s="37"/>
      <c r="H61" s="37"/>
      <c r="I61" s="37"/>
      <c r="J61" s="37"/>
      <c r="K61" s="37"/>
      <c r="L61" s="37"/>
      <c r="M61" s="37"/>
      <c r="N61" s="37"/>
      <c r="O61" s="37"/>
      <c r="P61" s="37"/>
      <c r="Q61" s="37"/>
      <c r="R61" s="37"/>
      <c r="S61" s="37"/>
      <c r="T61" s="37"/>
      <c r="U61" s="37"/>
      <c r="V61" s="37"/>
      <c r="W61" s="37"/>
      <c r="X61" s="37"/>
    </row>
    <row r="62" spans="1:24">
      <c r="A62" s="66"/>
      <c r="B62" s="37"/>
      <c r="C62" s="37"/>
      <c r="D62" s="37"/>
      <c r="E62" s="37"/>
      <c r="F62" s="37"/>
      <c r="G62" s="37"/>
      <c r="H62" s="37"/>
      <c r="I62" s="37"/>
      <c r="J62" s="37"/>
      <c r="K62" s="37"/>
      <c r="L62" s="37"/>
      <c r="M62" s="37"/>
      <c r="N62" s="37"/>
      <c r="O62" s="37"/>
      <c r="P62" s="37"/>
      <c r="Q62" s="37"/>
      <c r="R62" s="37"/>
      <c r="S62" s="37"/>
      <c r="T62" s="37"/>
      <c r="U62" s="37"/>
      <c r="V62" s="37"/>
      <c r="W62" s="37"/>
      <c r="X62" s="37"/>
    </row>
    <row r="63" spans="1:24">
      <c r="A63" s="66"/>
      <c r="B63" s="37"/>
      <c r="C63" s="37"/>
      <c r="D63" s="37"/>
      <c r="E63" s="37"/>
      <c r="F63" s="37"/>
      <c r="G63" s="37"/>
      <c r="H63" s="37"/>
      <c r="I63" s="37"/>
      <c r="J63" s="37"/>
      <c r="K63" s="37"/>
      <c r="L63" s="37"/>
      <c r="M63" s="37"/>
      <c r="N63" s="37"/>
      <c r="O63" s="37"/>
      <c r="P63" s="37"/>
      <c r="Q63" s="37"/>
      <c r="R63" s="37"/>
      <c r="S63" s="37"/>
      <c r="T63" s="37"/>
      <c r="U63" s="37"/>
      <c r="V63" s="37"/>
      <c r="W63" s="37"/>
      <c r="X63" s="37"/>
    </row>
    <row r="64" spans="1:24">
      <c r="A64" s="66"/>
      <c r="B64" s="37"/>
      <c r="C64" s="37"/>
      <c r="D64" s="37"/>
      <c r="E64" s="37"/>
      <c r="F64" s="37"/>
      <c r="G64" s="37"/>
      <c r="H64" s="37"/>
      <c r="I64" s="37"/>
      <c r="J64" s="37"/>
      <c r="K64" s="37"/>
      <c r="L64" s="37"/>
      <c r="M64" s="37"/>
      <c r="N64" s="37"/>
      <c r="O64" s="37"/>
      <c r="P64" s="37"/>
      <c r="Q64" s="37"/>
      <c r="R64" s="37"/>
      <c r="S64" s="37"/>
      <c r="T64" s="37"/>
      <c r="U64" s="37"/>
      <c r="V64" s="37"/>
      <c r="W64" s="37"/>
      <c r="X64" s="37"/>
    </row>
    <row r="65" spans="1:24">
      <c r="A65" s="66"/>
      <c r="B65" s="37"/>
      <c r="C65" s="37"/>
      <c r="D65" s="37"/>
      <c r="E65" s="37"/>
      <c r="F65" s="37"/>
      <c r="G65" s="37"/>
      <c r="H65" s="37"/>
      <c r="I65" s="37"/>
      <c r="J65" s="37"/>
      <c r="K65" s="37"/>
      <c r="L65" s="37"/>
      <c r="M65" s="37"/>
      <c r="N65" s="37"/>
      <c r="O65" s="37"/>
      <c r="P65" s="37"/>
      <c r="Q65" s="37"/>
      <c r="R65" s="37"/>
      <c r="S65" s="37"/>
      <c r="T65" s="37"/>
      <c r="U65" s="37"/>
      <c r="V65" s="37"/>
      <c r="W65" s="37"/>
      <c r="X65" s="37"/>
    </row>
    <row r="66" spans="1:24">
      <c r="A66" s="66"/>
      <c r="B66" s="37"/>
      <c r="C66" s="37"/>
      <c r="D66" s="37"/>
      <c r="E66" s="37"/>
      <c r="F66" s="37"/>
      <c r="G66" s="37"/>
      <c r="H66" s="37"/>
      <c r="I66" s="37"/>
      <c r="J66" s="37"/>
      <c r="K66" s="37"/>
      <c r="L66" s="37"/>
      <c r="M66" s="37"/>
      <c r="N66" s="37"/>
      <c r="O66" s="37"/>
      <c r="P66" s="37"/>
      <c r="Q66" s="37"/>
      <c r="R66" s="37"/>
      <c r="S66" s="37"/>
      <c r="T66" s="37"/>
      <c r="U66" s="37"/>
      <c r="V66" s="37"/>
      <c r="W66" s="37"/>
      <c r="X66" s="37"/>
    </row>
    <row r="67" spans="1:24">
      <c r="A67" s="66"/>
      <c r="B67" s="37"/>
      <c r="C67" s="37"/>
      <c r="D67" s="37"/>
      <c r="E67" s="37"/>
      <c r="F67" s="37"/>
      <c r="G67" s="37"/>
      <c r="H67" s="37"/>
      <c r="I67" s="37"/>
      <c r="J67" s="37"/>
      <c r="K67" s="37"/>
      <c r="L67" s="37"/>
      <c r="M67" s="37"/>
      <c r="N67" s="37"/>
      <c r="O67" s="37"/>
      <c r="P67" s="37"/>
      <c r="Q67" s="37"/>
      <c r="R67" s="37"/>
      <c r="S67" s="37"/>
      <c r="T67" s="37"/>
      <c r="U67" s="37"/>
      <c r="V67" s="37"/>
      <c r="W67" s="37"/>
      <c r="X67" s="37"/>
    </row>
    <row r="68" spans="1:24">
      <c r="A68" s="66"/>
      <c r="B68" s="37"/>
      <c r="C68" s="37"/>
      <c r="D68" s="37"/>
      <c r="E68" s="37"/>
      <c r="F68" s="37"/>
      <c r="G68" s="37"/>
      <c r="H68" s="37"/>
      <c r="I68" s="37"/>
      <c r="J68" s="37"/>
      <c r="K68" s="37"/>
      <c r="L68" s="37"/>
      <c r="M68" s="37"/>
      <c r="N68" s="37"/>
      <c r="O68" s="37"/>
      <c r="P68" s="37"/>
      <c r="Q68" s="37"/>
      <c r="R68" s="37"/>
      <c r="S68" s="37"/>
      <c r="T68" s="37"/>
      <c r="U68" s="37"/>
      <c r="V68" s="37"/>
      <c r="W68" s="37"/>
      <c r="X68" s="37"/>
    </row>
    <row r="69" spans="1:24">
      <c r="A69" s="66"/>
      <c r="B69" s="37"/>
      <c r="C69" s="37"/>
      <c r="D69" s="37"/>
      <c r="E69" s="37"/>
      <c r="F69" s="37"/>
      <c r="G69" s="37"/>
      <c r="H69" s="37"/>
      <c r="I69" s="37"/>
      <c r="J69" s="37"/>
      <c r="K69" s="37"/>
      <c r="L69" s="37"/>
      <c r="M69" s="37"/>
      <c r="N69" s="37"/>
      <c r="O69" s="37"/>
      <c r="P69" s="37"/>
      <c r="Q69" s="37"/>
      <c r="R69" s="37"/>
      <c r="S69" s="37"/>
      <c r="T69" s="37"/>
      <c r="U69" s="37"/>
      <c r="V69" s="37"/>
      <c r="W69" s="37"/>
      <c r="X69" s="37"/>
    </row>
    <row r="70" spans="1:24">
      <c r="A70" s="66"/>
      <c r="B70" s="37"/>
      <c r="C70" s="37"/>
      <c r="D70" s="37"/>
      <c r="E70" s="37"/>
      <c r="F70" s="37"/>
      <c r="G70" s="37"/>
      <c r="H70" s="37"/>
      <c r="I70" s="37"/>
      <c r="J70" s="37"/>
      <c r="K70" s="37"/>
      <c r="L70" s="37"/>
      <c r="M70" s="37"/>
      <c r="N70" s="37"/>
      <c r="O70" s="37"/>
      <c r="P70" s="37"/>
      <c r="Q70" s="37"/>
      <c r="R70" s="37"/>
      <c r="S70" s="37"/>
      <c r="T70" s="37"/>
      <c r="U70" s="37"/>
      <c r="V70" s="37"/>
      <c r="W70" s="37"/>
      <c r="X70" s="37"/>
    </row>
    <row r="71" spans="1:24">
      <c r="A71" s="66"/>
      <c r="B71" s="37"/>
      <c r="C71" s="37"/>
      <c r="D71" s="37"/>
      <c r="E71" s="37"/>
      <c r="F71" s="37"/>
      <c r="G71" s="37"/>
      <c r="H71" s="37"/>
      <c r="I71" s="37"/>
      <c r="J71" s="37"/>
      <c r="K71" s="37"/>
      <c r="L71" s="37"/>
      <c r="M71" s="37"/>
      <c r="N71" s="37"/>
      <c r="O71" s="37"/>
      <c r="P71" s="37"/>
      <c r="Q71" s="37"/>
      <c r="R71" s="37"/>
      <c r="S71" s="37"/>
      <c r="T71" s="37"/>
      <c r="U71" s="37"/>
      <c r="V71" s="37"/>
      <c r="W71" s="37"/>
      <c r="X71" s="37"/>
    </row>
    <row r="72" spans="1:24">
      <c r="A72" s="66"/>
      <c r="B72" s="37"/>
      <c r="C72" s="37"/>
      <c r="D72" s="37"/>
      <c r="E72" s="37"/>
      <c r="F72" s="37"/>
      <c r="G72" s="37"/>
      <c r="H72" s="37"/>
      <c r="I72" s="37"/>
      <c r="J72" s="37"/>
      <c r="K72" s="37"/>
      <c r="L72" s="37"/>
      <c r="M72" s="37"/>
      <c r="N72" s="37"/>
      <c r="O72" s="37"/>
      <c r="P72" s="37"/>
      <c r="Q72" s="37"/>
      <c r="R72" s="37"/>
      <c r="S72" s="37"/>
      <c r="T72" s="37"/>
      <c r="U72" s="37"/>
      <c r="V72" s="37"/>
      <c r="W72" s="37"/>
      <c r="X72" s="37"/>
    </row>
    <row r="73" spans="1:24">
      <c r="A73" s="66"/>
      <c r="B73" s="37"/>
      <c r="C73" s="37"/>
      <c r="D73" s="37"/>
      <c r="E73" s="37"/>
      <c r="F73" s="37"/>
      <c r="G73" s="37"/>
      <c r="H73" s="37"/>
      <c r="I73" s="37"/>
      <c r="J73" s="37"/>
      <c r="K73" s="37"/>
      <c r="L73" s="37"/>
      <c r="M73" s="37"/>
      <c r="N73" s="37"/>
      <c r="O73" s="37"/>
      <c r="P73" s="37"/>
      <c r="Q73" s="37"/>
      <c r="R73" s="37"/>
      <c r="S73" s="37"/>
      <c r="T73" s="37"/>
      <c r="U73" s="37"/>
      <c r="V73" s="37"/>
      <c r="W73" s="37"/>
      <c r="X73" s="37"/>
    </row>
    <row r="74" spans="1:24">
      <c r="A74" s="66"/>
      <c r="B74" s="37"/>
      <c r="C74" s="37"/>
      <c r="D74" s="37"/>
      <c r="E74" s="37"/>
      <c r="F74" s="37"/>
      <c r="G74" s="37"/>
      <c r="H74" s="37"/>
      <c r="I74" s="37"/>
      <c r="J74" s="37"/>
      <c r="K74" s="37"/>
      <c r="L74" s="37"/>
      <c r="M74" s="37"/>
      <c r="N74" s="37"/>
      <c r="O74" s="37"/>
      <c r="P74" s="37"/>
      <c r="Q74" s="37"/>
      <c r="R74" s="37"/>
      <c r="S74" s="37"/>
      <c r="T74" s="37"/>
      <c r="U74" s="37"/>
      <c r="V74" s="37"/>
      <c r="W74" s="37"/>
      <c r="X74" s="37"/>
    </row>
    <row r="75" spans="1:24">
      <c r="A75" s="66"/>
      <c r="B75" s="37"/>
      <c r="C75" s="37"/>
      <c r="D75" s="37"/>
      <c r="E75" s="37"/>
      <c r="F75" s="37"/>
      <c r="G75" s="37"/>
      <c r="H75" s="37"/>
      <c r="I75" s="37"/>
      <c r="J75" s="37"/>
      <c r="K75" s="37"/>
      <c r="L75" s="37"/>
      <c r="M75" s="37"/>
      <c r="N75" s="37"/>
      <c r="O75" s="37"/>
      <c r="P75" s="37"/>
      <c r="Q75" s="37"/>
      <c r="R75" s="37"/>
      <c r="S75" s="37"/>
      <c r="T75" s="37"/>
      <c r="U75" s="37"/>
      <c r="V75" s="37"/>
      <c r="W75" s="37"/>
      <c r="X75" s="37"/>
    </row>
    <row r="76" spans="1:24">
      <c r="A76" s="66"/>
      <c r="B76" s="37"/>
      <c r="C76" s="37"/>
      <c r="D76" s="37"/>
      <c r="E76" s="37"/>
      <c r="F76" s="37"/>
      <c r="G76" s="37"/>
      <c r="H76" s="37"/>
      <c r="I76" s="37"/>
      <c r="J76" s="37"/>
      <c r="K76" s="37"/>
      <c r="L76" s="37"/>
      <c r="M76" s="37"/>
      <c r="N76" s="37"/>
      <c r="O76" s="37"/>
      <c r="P76" s="37"/>
      <c r="Q76" s="37"/>
      <c r="R76" s="37"/>
      <c r="S76" s="37"/>
      <c r="T76" s="37"/>
      <c r="U76" s="37"/>
      <c r="V76" s="37"/>
      <c r="W76" s="37"/>
      <c r="X76" s="37"/>
    </row>
    <row r="77" spans="1:24">
      <c r="A77" s="66"/>
      <c r="B77" s="37"/>
      <c r="C77" s="37"/>
      <c r="D77" s="37"/>
      <c r="E77" s="37"/>
      <c r="F77" s="37"/>
      <c r="G77" s="37"/>
      <c r="H77" s="37"/>
      <c r="I77" s="37"/>
      <c r="J77" s="37"/>
      <c r="K77" s="37"/>
      <c r="L77" s="37"/>
      <c r="M77" s="37"/>
      <c r="N77" s="37"/>
      <c r="O77" s="37"/>
      <c r="P77" s="37"/>
      <c r="Q77" s="37"/>
      <c r="R77" s="37"/>
      <c r="S77" s="37"/>
      <c r="T77" s="37"/>
      <c r="U77" s="37"/>
      <c r="V77" s="37"/>
      <c r="W77" s="37"/>
      <c r="X77" s="37"/>
    </row>
    <row r="78" spans="1:24">
      <c r="A78" s="66"/>
      <c r="B78" s="37"/>
      <c r="C78" s="37"/>
      <c r="D78" s="37"/>
      <c r="E78" s="37"/>
      <c r="F78" s="37"/>
      <c r="G78" s="37"/>
      <c r="H78" s="37"/>
      <c r="I78" s="37"/>
      <c r="J78" s="37"/>
      <c r="K78" s="37"/>
      <c r="L78" s="37"/>
      <c r="M78" s="37"/>
      <c r="N78" s="37"/>
      <c r="O78" s="37"/>
      <c r="P78" s="37"/>
      <c r="Q78" s="37"/>
      <c r="R78" s="37"/>
      <c r="S78" s="37"/>
      <c r="T78" s="37"/>
      <c r="U78" s="37"/>
      <c r="V78" s="37"/>
      <c r="W78" s="37"/>
      <c r="X78" s="37"/>
    </row>
    <row r="79" spans="1:24">
      <c r="A79" s="66"/>
      <c r="B79" s="37"/>
      <c r="C79" s="37"/>
      <c r="D79" s="37"/>
      <c r="E79" s="37"/>
      <c r="F79" s="37"/>
      <c r="G79" s="37"/>
      <c r="H79" s="37"/>
      <c r="I79" s="37"/>
      <c r="J79" s="37"/>
      <c r="K79" s="37"/>
      <c r="L79" s="37"/>
      <c r="M79" s="37"/>
      <c r="N79" s="37"/>
      <c r="O79" s="37"/>
      <c r="P79" s="37"/>
      <c r="Q79" s="37"/>
      <c r="R79" s="37"/>
      <c r="S79" s="37"/>
      <c r="T79" s="37"/>
      <c r="U79" s="37"/>
      <c r="V79" s="37"/>
      <c r="W79" s="37"/>
      <c r="X79" s="37"/>
    </row>
    <row r="80" spans="1:24">
      <c r="A80" s="66"/>
      <c r="B80" s="37"/>
      <c r="C80" s="37"/>
      <c r="D80" s="37"/>
      <c r="E80" s="37"/>
      <c r="F80" s="37"/>
      <c r="G80" s="37"/>
      <c r="H80" s="37"/>
      <c r="I80" s="37"/>
      <c r="J80" s="37"/>
      <c r="K80" s="37"/>
      <c r="L80" s="37"/>
      <c r="M80" s="37"/>
      <c r="N80" s="37"/>
      <c r="O80" s="37"/>
      <c r="P80" s="37"/>
      <c r="Q80" s="37"/>
      <c r="R80" s="37"/>
      <c r="S80" s="37"/>
      <c r="T80" s="37"/>
      <c r="U80" s="37"/>
      <c r="V80" s="37"/>
      <c r="W80" s="37"/>
      <c r="X80" s="37"/>
    </row>
    <row r="81" spans="1:24">
      <c r="A81" s="66"/>
      <c r="B81" s="37"/>
      <c r="C81" s="37"/>
      <c r="D81" s="37"/>
      <c r="E81" s="37"/>
      <c r="F81" s="37"/>
      <c r="G81" s="37"/>
      <c r="H81" s="37"/>
      <c r="I81" s="37"/>
      <c r="J81" s="37"/>
      <c r="K81" s="37"/>
      <c r="L81" s="37"/>
      <c r="M81" s="37"/>
      <c r="N81" s="37"/>
      <c r="O81" s="37"/>
      <c r="P81" s="37"/>
      <c r="Q81" s="37"/>
      <c r="R81" s="37"/>
      <c r="S81" s="37"/>
      <c r="T81" s="37"/>
      <c r="U81" s="37"/>
      <c r="V81" s="37"/>
      <c r="W81" s="37"/>
      <c r="X81" s="37"/>
    </row>
    <row r="82" spans="1:24">
      <c r="A82" s="66"/>
      <c r="B82" s="37"/>
      <c r="C82" s="37"/>
      <c r="D82" s="37"/>
      <c r="E82" s="37"/>
      <c r="F82" s="37"/>
      <c r="G82" s="37"/>
      <c r="H82" s="37"/>
      <c r="I82" s="37"/>
      <c r="J82" s="37"/>
      <c r="K82" s="37"/>
      <c r="L82" s="37"/>
      <c r="M82" s="37"/>
      <c r="N82" s="37"/>
      <c r="O82" s="37"/>
      <c r="P82" s="37"/>
      <c r="Q82" s="37"/>
      <c r="R82" s="37"/>
      <c r="S82" s="37"/>
      <c r="T82" s="37"/>
      <c r="U82" s="37"/>
      <c r="V82" s="37"/>
      <c r="W82" s="37"/>
      <c r="X82" s="37"/>
    </row>
    <row r="83" spans="1:24">
      <c r="A83" s="66"/>
      <c r="B83" s="37"/>
      <c r="C83" s="37"/>
      <c r="D83" s="37"/>
      <c r="E83" s="37"/>
      <c r="F83" s="37"/>
      <c r="G83" s="37"/>
      <c r="H83" s="37"/>
      <c r="I83" s="37"/>
      <c r="J83" s="37"/>
      <c r="K83" s="37"/>
      <c r="L83" s="37"/>
      <c r="M83" s="37"/>
      <c r="N83" s="37"/>
      <c r="O83" s="37"/>
      <c r="P83" s="37"/>
      <c r="Q83" s="37"/>
      <c r="R83" s="37"/>
      <c r="S83" s="37"/>
      <c r="T83" s="37"/>
      <c r="U83" s="37"/>
      <c r="V83" s="37"/>
      <c r="W83" s="37"/>
      <c r="X83" s="37"/>
    </row>
    <row r="84" spans="1:24">
      <c r="A84" s="66"/>
      <c r="B84" s="37"/>
      <c r="C84" s="37"/>
      <c r="D84" s="37"/>
      <c r="E84" s="37"/>
      <c r="F84" s="37"/>
      <c r="G84" s="37"/>
      <c r="H84" s="37"/>
      <c r="I84" s="37"/>
      <c r="J84" s="37"/>
      <c r="K84" s="37"/>
      <c r="L84" s="37"/>
      <c r="M84" s="37"/>
      <c r="N84" s="37"/>
      <c r="O84" s="37"/>
      <c r="P84" s="37"/>
      <c r="Q84" s="37"/>
      <c r="R84" s="37"/>
      <c r="S84" s="37"/>
      <c r="T84" s="37"/>
      <c r="U84" s="37"/>
      <c r="V84" s="37"/>
      <c r="W84" s="37"/>
      <c r="X84" s="37"/>
    </row>
    <row r="85" spans="1:24">
      <c r="A85" s="66"/>
      <c r="B85" s="37"/>
      <c r="C85" s="37"/>
      <c r="D85" s="37"/>
      <c r="E85" s="37"/>
      <c r="F85" s="37"/>
      <c r="G85" s="37"/>
      <c r="H85" s="37"/>
      <c r="I85" s="37"/>
      <c r="J85" s="37"/>
      <c r="K85" s="37"/>
      <c r="L85" s="37"/>
      <c r="M85" s="37"/>
      <c r="N85" s="37"/>
      <c r="O85" s="37"/>
      <c r="P85" s="37"/>
      <c r="Q85" s="37"/>
      <c r="R85" s="37"/>
      <c r="S85" s="37"/>
      <c r="T85" s="37"/>
      <c r="U85" s="37"/>
      <c r="V85" s="37"/>
      <c r="W85" s="37"/>
      <c r="X85" s="37"/>
    </row>
    <row r="86" spans="1:24">
      <c r="A86" s="66"/>
      <c r="B86" s="37"/>
      <c r="C86" s="37"/>
      <c r="D86" s="37"/>
      <c r="E86" s="37"/>
      <c r="F86" s="37"/>
      <c r="G86" s="37"/>
      <c r="H86" s="37"/>
      <c r="I86" s="37"/>
      <c r="J86" s="37"/>
      <c r="K86" s="37"/>
      <c r="L86" s="37"/>
      <c r="M86" s="37"/>
      <c r="N86" s="37"/>
      <c r="O86" s="37"/>
      <c r="P86" s="37"/>
      <c r="Q86" s="37"/>
      <c r="R86" s="37"/>
      <c r="S86" s="37"/>
      <c r="T86" s="37"/>
      <c r="U86" s="37"/>
      <c r="V86" s="37"/>
      <c r="W86" s="37"/>
      <c r="X86" s="37"/>
    </row>
    <row r="87" spans="1:24">
      <c r="A87" s="66"/>
      <c r="B87" s="37"/>
      <c r="C87" s="37"/>
      <c r="D87" s="37"/>
      <c r="E87" s="37"/>
      <c r="F87" s="37"/>
      <c r="G87" s="37"/>
      <c r="H87" s="37"/>
      <c r="I87" s="37"/>
      <c r="J87" s="37"/>
      <c r="K87" s="37"/>
      <c r="L87" s="37"/>
      <c r="M87" s="37"/>
      <c r="N87" s="37"/>
      <c r="O87" s="37"/>
      <c r="P87" s="37"/>
      <c r="Q87" s="37"/>
      <c r="R87" s="37"/>
      <c r="S87" s="37"/>
      <c r="T87" s="37"/>
      <c r="U87" s="37"/>
      <c r="V87" s="37"/>
      <c r="W87" s="37"/>
      <c r="X87" s="37"/>
    </row>
    <row r="88" spans="1:24">
      <c r="A88" s="66"/>
      <c r="B88" s="37"/>
      <c r="C88" s="37"/>
      <c r="D88" s="37"/>
      <c r="E88" s="37"/>
      <c r="F88" s="37"/>
      <c r="G88" s="37"/>
      <c r="H88" s="37"/>
      <c r="I88" s="37"/>
      <c r="J88" s="37"/>
      <c r="K88" s="37"/>
      <c r="L88" s="37"/>
      <c r="M88" s="37"/>
      <c r="N88" s="37"/>
      <c r="O88" s="37"/>
      <c r="P88" s="37"/>
      <c r="Q88" s="37"/>
      <c r="R88" s="37"/>
      <c r="S88" s="37"/>
      <c r="T88" s="37"/>
      <c r="U88" s="37"/>
      <c r="V88" s="37"/>
      <c r="W88" s="37"/>
      <c r="X88" s="37"/>
    </row>
    <row r="89" spans="1:24">
      <c r="A89" s="66"/>
      <c r="B89" s="37"/>
      <c r="C89" s="37"/>
      <c r="D89" s="37"/>
      <c r="E89" s="37"/>
      <c r="F89" s="37"/>
      <c r="G89" s="37"/>
      <c r="H89" s="37"/>
      <c r="I89" s="37"/>
      <c r="J89" s="37"/>
      <c r="K89" s="37"/>
      <c r="L89" s="37"/>
      <c r="M89" s="37"/>
      <c r="N89" s="37"/>
      <c r="O89" s="37"/>
      <c r="P89" s="37"/>
      <c r="Q89" s="37"/>
      <c r="R89" s="37"/>
      <c r="S89" s="37"/>
      <c r="T89" s="37"/>
      <c r="U89" s="37"/>
      <c r="V89" s="37"/>
      <c r="W89" s="37"/>
      <c r="X89" s="37"/>
    </row>
    <row r="90" spans="1:24">
      <c r="A90" s="66"/>
      <c r="B90" s="37"/>
      <c r="C90" s="37"/>
      <c r="D90" s="37"/>
      <c r="E90" s="37"/>
      <c r="F90" s="37"/>
      <c r="G90" s="37"/>
      <c r="H90" s="37"/>
      <c r="I90" s="37"/>
      <c r="J90" s="37"/>
      <c r="K90" s="37"/>
      <c r="L90" s="37"/>
      <c r="M90" s="37"/>
      <c r="N90" s="37"/>
      <c r="O90" s="37"/>
      <c r="P90" s="37"/>
      <c r="Q90" s="37"/>
      <c r="R90" s="37"/>
      <c r="S90" s="37"/>
      <c r="T90" s="37"/>
      <c r="U90" s="37"/>
      <c r="V90" s="37"/>
      <c r="W90" s="37"/>
      <c r="X90" s="37"/>
    </row>
    <row r="91" spans="1:24">
      <c r="A91" s="66"/>
      <c r="B91" s="37"/>
      <c r="C91" s="37"/>
      <c r="D91" s="37"/>
      <c r="E91" s="37"/>
      <c r="F91" s="37"/>
      <c r="G91" s="37"/>
      <c r="H91" s="37"/>
      <c r="I91" s="37"/>
      <c r="J91" s="37"/>
      <c r="K91" s="37"/>
      <c r="L91" s="37"/>
      <c r="M91" s="37"/>
      <c r="N91" s="37"/>
      <c r="O91" s="37"/>
      <c r="P91" s="37"/>
      <c r="Q91" s="37"/>
      <c r="R91" s="37"/>
      <c r="S91" s="37"/>
      <c r="T91" s="37"/>
      <c r="U91" s="37"/>
      <c r="V91" s="37"/>
      <c r="W91" s="37"/>
      <c r="X91" s="37"/>
    </row>
    <row r="92" spans="1:24">
      <c r="A92" s="66"/>
      <c r="B92" s="37"/>
      <c r="C92" s="37"/>
      <c r="D92" s="37"/>
      <c r="E92" s="37"/>
      <c r="F92" s="37"/>
      <c r="G92" s="37"/>
      <c r="H92" s="37"/>
      <c r="I92" s="37"/>
      <c r="J92" s="37"/>
      <c r="K92" s="37"/>
      <c r="L92" s="37"/>
      <c r="M92" s="37"/>
      <c r="N92" s="37"/>
      <c r="O92" s="37"/>
      <c r="P92" s="37"/>
      <c r="Q92" s="37"/>
      <c r="R92" s="37"/>
      <c r="S92" s="37"/>
      <c r="T92" s="37"/>
      <c r="U92" s="37"/>
      <c r="V92" s="37"/>
      <c r="W92" s="37"/>
      <c r="X92" s="37"/>
    </row>
    <row r="93" spans="1:24">
      <c r="A93" s="66"/>
      <c r="B93" s="37"/>
      <c r="C93" s="37"/>
      <c r="D93" s="37"/>
      <c r="E93" s="37"/>
      <c r="F93" s="37"/>
      <c r="G93" s="37"/>
      <c r="H93" s="37"/>
      <c r="I93" s="37"/>
      <c r="J93" s="37"/>
      <c r="K93" s="37"/>
      <c r="L93" s="37"/>
      <c r="M93" s="37"/>
      <c r="N93" s="37"/>
      <c r="O93" s="37"/>
      <c r="P93" s="37"/>
      <c r="Q93" s="37"/>
      <c r="R93" s="37"/>
      <c r="S93" s="37"/>
      <c r="T93" s="37"/>
      <c r="U93" s="37"/>
      <c r="V93" s="37"/>
      <c r="W93" s="37"/>
      <c r="X93" s="37"/>
    </row>
    <row r="94" spans="1:24">
      <c r="A94" s="66"/>
      <c r="B94" s="37"/>
      <c r="C94" s="37"/>
      <c r="D94" s="37"/>
      <c r="E94" s="37"/>
      <c r="F94" s="37"/>
      <c r="G94" s="37"/>
      <c r="H94" s="37"/>
      <c r="I94" s="37"/>
      <c r="J94" s="37"/>
      <c r="K94" s="37"/>
      <c r="L94" s="37"/>
      <c r="M94" s="37"/>
      <c r="N94" s="37"/>
      <c r="O94" s="37"/>
      <c r="P94" s="37"/>
      <c r="Q94" s="37"/>
      <c r="R94" s="37"/>
      <c r="S94" s="37"/>
      <c r="T94" s="37"/>
      <c r="U94" s="37"/>
      <c r="V94" s="37"/>
      <c r="W94" s="37"/>
      <c r="X94" s="37"/>
    </row>
    <row r="95" spans="1:24">
      <c r="A95" s="66"/>
      <c r="B95" s="37"/>
      <c r="C95" s="37"/>
      <c r="D95" s="37"/>
      <c r="E95" s="37"/>
      <c r="F95" s="37"/>
      <c r="G95" s="37"/>
      <c r="H95" s="37"/>
      <c r="I95" s="37"/>
      <c r="J95" s="37"/>
      <c r="K95" s="37"/>
      <c r="L95" s="37"/>
      <c r="M95" s="37"/>
      <c r="N95" s="37"/>
      <c r="O95" s="37"/>
      <c r="P95" s="37"/>
      <c r="Q95" s="37"/>
      <c r="R95" s="37"/>
      <c r="S95" s="37"/>
      <c r="T95" s="37"/>
      <c r="U95" s="37"/>
      <c r="V95" s="37"/>
      <c r="W95" s="37"/>
      <c r="X95" s="37"/>
    </row>
    <row r="96" spans="1:24">
      <c r="A96" s="66"/>
      <c r="B96" s="37"/>
      <c r="C96" s="37"/>
      <c r="D96" s="37"/>
      <c r="E96" s="37"/>
      <c r="F96" s="37"/>
      <c r="G96" s="37"/>
      <c r="H96" s="37"/>
      <c r="I96" s="37"/>
      <c r="J96" s="37"/>
      <c r="K96" s="37"/>
      <c r="L96" s="37"/>
      <c r="M96" s="37"/>
      <c r="N96" s="37"/>
      <c r="O96" s="37"/>
      <c r="P96" s="37"/>
      <c r="Q96" s="37"/>
      <c r="R96" s="37"/>
      <c r="S96" s="37"/>
      <c r="T96" s="37"/>
      <c r="U96" s="37"/>
      <c r="V96" s="37"/>
      <c r="W96" s="37"/>
      <c r="X96" s="37"/>
    </row>
    <row r="97" spans="1:24">
      <c r="A97" s="66"/>
      <c r="B97" s="37"/>
      <c r="C97" s="37"/>
      <c r="D97" s="37"/>
      <c r="E97" s="37"/>
      <c r="F97" s="37"/>
      <c r="G97" s="37"/>
      <c r="H97" s="37"/>
      <c r="I97" s="37"/>
      <c r="J97" s="37"/>
      <c r="K97" s="37"/>
      <c r="L97" s="37"/>
      <c r="M97" s="37"/>
      <c r="N97" s="37"/>
      <c r="O97" s="37"/>
      <c r="P97" s="37"/>
      <c r="Q97" s="37"/>
      <c r="R97" s="37"/>
      <c r="S97" s="37"/>
      <c r="T97" s="37"/>
      <c r="U97" s="37"/>
      <c r="V97" s="37"/>
      <c r="W97" s="37"/>
      <c r="X97" s="37"/>
    </row>
    <row r="98" spans="1:24">
      <c r="A98" s="66"/>
      <c r="B98" s="37"/>
      <c r="C98" s="37"/>
      <c r="D98" s="37"/>
      <c r="E98" s="37"/>
      <c r="F98" s="37"/>
      <c r="G98" s="37"/>
      <c r="H98" s="37"/>
      <c r="I98" s="37"/>
      <c r="J98" s="37"/>
      <c r="K98" s="37"/>
      <c r="L98" s="37"/>
      <c r="M98" s="37"/>
      <c r="N98" s="37"/>
      <c r="O98" s="37"/>
      <c r="P98" s="37"/>
      <c r="Q98" s="37"/>
      <c r="R98" s="37"/>
      <c r="S98" s="37"/>
      <c r="T98" s="37"/>
      <c r="U98" s="37"/>
      <c r="V98" s="37"/>
      <c r="W98" s="37"/>
      <c r="X98" s="37"/>
    </row>
    <row r="99" spans="1:24">
      <c r="A99" s="66"/>
      <c r="B99" s="37"/>
      <c r="C99" s="37"/>
      <c r="D99" s="37"/>
      <c r="E99" s="37"/>
      <c r="F99" s="37"/>
      <c r="G99" s="37"/>
      <c r="H99" s="37"/>
      <c r="I99" s="37"/>
      <c r="J99" s="37"/>
      <c r="K99" s="37"/>
      <c r="L99" s="37"/>
      <c r="M99" s="37"/>
      <c r="N99" s="37"/>
      <c r="O99" s="37"/>
      <c r="P99" s="37"/>
      <c r="Q99" s="37"/>
      <c r="R99" s="37"/>
      <c r="S99" s="37"/>
      <c r="T99" s="37"/>
      <c r="U99" s="37"/>
      <c r="V99" s="37"/>
      <c r="W99" s="37"/>
      <c r="X99" s="37"/>
    </row>
    <row r="100" spans="1:24">
      <c r="A100" s="66"/>
      <c r="B100" s="37"/>
      <c r="C100" s="37"/>
      <c r="D100" s="37"/>
      <c r="E100" s="37"/>
      <c r="F100" s="37"/>
      <c r="G100" s="37"/>
      <c r="H100" s="37"/>
      <c r="I100" s="37"/>
      <c r="J100" s="37"/>
      <c r="K100" s="37"/>
      <c r="L100" s="37"/>
      <c r="M100" s="37"/>
      <c r="N100" s="37"/>
      <c r="O100" s="37"/>
      <c r="P100" s="37"/>
      <c r="Q100" s="37"/>
      <c r="R100" s="37"/>
      <c r="S100" s="37"/>
      <c r="T100" s="37"/>
      <c r="U100" s="37"/>
      <c r="V100" s="37"/>
      <c r="W100" s="37"/>
      <c r="X100" s="37"/>
    </row>
    <row r="101" spans="1:24">
      <c r="A101" s="66"/>
      <c r="B101" s="37"/>
      <c r="C101" s="37"/>
      <c r="D101" s="37"/>
      <c r="E101" s="37"/>
      <c r="F101" s="37"/>
      <c r="G101" s="37"/>
      <c r="H101" s="37"/>
      <c r="I101" s="37"/>
      <c r="J101" s="37"/>
      <c r="K101" s="37"/>
      <c r="L101" s="37"/>
      <c r="M101" s="37"/>
      <c r="N101" s="37"/>
      <c r="O101" s="37"/>
      <c r="P101" s="37"/>
      <c r="Q101" s="37"/>
      <c r="R101" s="37"/>
      <c r="S101" s="37"/>
      <c r="T101" s="37"/>
      <c r="U101" s="37"/>
      <c r="V101" s="37"/>
      <c r="W101" s="37"/>
      <c r="X101" s="37"/>
    </row>
    <row r="102" spans="1:24">
      <c r="A102" s="66"/>
      <c r="B102" s="37"/>
      <c r="C102" s="37"/>
      <c r="D102" s="37"/>
      <c r="E102" s="37"/>
      <c r="F102" s="37"/>
      <c r="G102" s="37"/>
      <c r="H102" s="37"/>
      <c r="I102" s="37"/>
      <c r="J102" s="37"/>
      <c r="K102" s="37"/>
      <c r="L102" s="37"/>
      <c r="M102" s="37"/>
      <c r="N102" s="37"/>
      <c r="O102" s="37"/>
      <c r="P102" s="37"/>
      <c r="Q102" s="37"/>
      <c r="R102" s="37"/>
      <c r="S102" s="37"/>
      <c r="T102" s="37"/>
      <c r="U102" s="37"/>
      <c r="V102" s="37"/>
      <c r="W102" s="37"/>
      <c r="X102" s="37"/>
    </row>
    <row r="103" spans="1:24">
      <c r="A103" s="66"/>
      <c r="B103" s="37"/>
      <c r="C103" s="37"/>
      <c r="D103" s="37"/>
      <c r="E103" s="37"/>
      <c r="F103" s="37"/>
      <c r="G103" s="37"/>
      <c r="H103" s="37"/>
      <c r="I103" s="37"/>
      <c r="J103" s="37"/>
      <c r="K103" s="37"/>
      <c r="L103" s="37"/>
      <c r="M103" s="37"/>
      <c r="N103" s="37"/>
      <c r="O103" s="37"/>
      <c r="P103" s="37"/>
      <c r="Q103" s="37"/>
      <c r="R103" s="37"/>
      <c r="S103" s="37"/>
      <c r="T103" s="37"/>
      <c r="U103" s="37"/>
      <c r="V103" s="37"/>
      <c r="W103" s="37"/>
      <c r="X103" s="37"/>
    </row>
    <row r="104" spans="1:24">
      <c r="A104" s="66"/>
      <c r="B104" s="37"/>
      <c r="C104" s="37"/>
      <c r="D104" s="37"/>
      <c r="E104" s="37"/>
      <c r="F104" s="37"/>
      <c r="G104" s="37"/>
      <c r="H104" s="37"/>
      <c r="I104" s="37"/>
      <c r="J104" s="37"/>
      <c r="K104" s="37"/>
      <c r="L104" s="37"/>
      <c r="M104" s="37"/>
      <c r="N104" s="37"/>
      <c r="O104" s="37"/>
      <c r="P104" s="37"/>
      <c r="Q104" s="37"/>
      <c r="R104" s="37"/>
      <c r="S104" s="37"/>
      <c r="T104" s="37"/>
      <c r="U104" s="37"/>
      <c r="V104" s="37"/>
      <c r="W104" s="37"/>
      <c r="X104" s="37"/>
    </row>
    <row r="105" spans="1:24">
      <c r="A105" s="66"/>
      <c r="B105" s="37"/>
      <c r="C105" s="37"/>
      <c r="D105" s="37"/>
      <c r="E105" s="37"/>
      <c r="F105" s="37"/>
      <c r="G105" s="37"/>
      <c r="H105" s="37"/>
      <c r="I105" s="37"/>
      <c r="J105" s="37"/>
      <c r="K105" s="37"/>
      <c r="L105" s="37"/>
      <c r="M105" s="37"/>
      <c r="N105" s="37"/>
      <c r="O105" s="37"/>
      <c r="P105" s="37"/>
      <c r="Q105" s="37"/>
      <c r="R105" s="37"/>
      <c r="S105" s="37"/>
      <c r="T105" s="37"/>
      <c r="U105" s="37"/>
      <c r="V105" s="37"/>
      <c r="W105" s="37"/>
      <c r="X105" s="37"/>
    </row>
    <row r="106" spans="1:24">
      <c r="A106" s="66"/>
      <c r="B106" s="37"/>
      <c r="C106" s="37"/>
      <c r="D106" s="37"/>
      <c r="E106" s="37"/>
      <c r="F106" s="37"/>
      <c r="G106" s="37"/>
      <c r="H106" s="37"/>
      <c r="I106" s="37"/>
      <c r="J106" s="37"/>
      <c r="K106" s="37"/>
      <c r="L106" s="37"/>
      <c r="M106" s="37"/>
      <c r="N106" s="37"/>
      <c r="O106" s="37"/>
      <c r="P106" s="37"/>
      <c r="Q106" s="37"/>
      <c r="R106" s="37"/>
      <c r="S106" s="37"/>
      <c r="T106" s="37"/>
      <c r="U106" s="37"/>
      <c r="V106" s="37"/>
      <c r="W106" s="37"/>
      <c r="X106" s="37"/>
    </row>
    <row r="107" spans="1:24">
      <c r="A107" s="66"/>
      <c r="B107" s="37"/>
      <c r="C107" s="37"/>
      <c r="D107" s="37"/>
      <c r="E107" s="37"/>
      <c r="F107" s="37"/>
      <c r="G107" s="37"/>
      <c r="H107" s="37"/>
      <c r="I107" s="37"/>
      <c r="J107" s="37"/>
      <c r="K107" s="37"/>
      <c r="L107" s="37"/>
      <c r="M107" s="37"/>
      <c r="N107" s="37"/>
      <c r="O107" s="37"/>
      <c r="P107" s="37"/>
      <c r="Q107" s="37"/>
      <c r="R107" s="37"/>
      <c r="S107" s="37"/>
      <c r="T107" s="37"/>
      <c r="U107" s="37"/>
      <c r="V107" s="37"/>
      <c r="W107" s="37"/>
      <c r="X107" s="37"/>
    </row>
    <row r="108" spans="1:24">
      <c r="A108" s="66"/>
      <c r="B108" s="37"/>
      <c r="C108" s="37"/>
      <c r="D108" s="37"/>
      <c r="E108" s="37"/>
      <c r="F108" s="37"/>
      <c r="G108" s="37"/>
      <c r="H108" s="37"/>
      <c r="I108" s="37"/>
      <c r="J108" s="37"/>
      <c r="K108" s="37"/>
      <c r="L108" s="37"/>
      <c r="M108" s="37"/>
      <c r="N108" s="37"/>
      <c r="O108" s="37"/>
      <c r="P108" s="37"/>
      <c r="Q108" s="37"/>
      <c r="R108" s="37"/>
      <c r="S108" s="37"/>
      <c r="T108" s="37"/>
      <c r="U108" s="37"/>
      <c r="V108" s="37"/>
      <c r="W108" s="37"/>
      <c r="X108" s="37"/>
    </row>
    <row r="109" spans="1:24">
      <c r="A109" s="66"/>
      <c r="B109" s="37"/>
      <c r="C109" s="37"/>
      <c r="D109" s="37"/>
      <c r="E109" s="37"/>
      <c r="F109" s="37"/>
      <c r="G109" s="37"/>
      <c r="H109" s="37"/>
      <c r="I109" s="37"/>
      <c r="J109" s="37"/>
      <c r="K109" s="37"/>
      <c r="L109" s="37"/>
      <c r="M109" s="37"/>
      <c r="N109" s="37"/>
      <c r="O109" s="37"/>
      <c r="P109" s="37"/>
      <c r="Q109" s="37"/>
      <c r="R109" s="37"/>
      <c r="S109" s="37"/>
      <c r="T109" s="37"/>
      <c r="U109" s="37"/>
      <c r="V109" s="37"/>
      <c r="W109" s="37"/>
      <c r="X109" s="37"/>
    </row>
    <row r="110" spans="1:24">
      <c r="A110" s="66"/>
      <c r="B110" s="37"/>
      <c r="C110" s="37"/>
      <c r="D110" s="37"/>
      <c r="E110" s="37"/>
      <c r="F110" s="37"/>
      <c r="G110" s="37"/>
      <c r="H110" s="37"/>
      <c r="I110" s="37"/>
      <c r="J110" s="37"/>
      <c r="K110" s="37"/>
      <c r="L110" s="37"/>
      <c r="M110" s="37"/>
      <c r="N110" s="37"/>
      <c r="O110" s="37"/>
      <c r="P110" s="37"/>
      <c r="Q110" s="37"/>
      <c r="R110" s="37"/>
      <c r="S110" s="37"/>
      <c r="T110" s="37"/>
      <c r="U110" s="37"/>
      <c r="V110" s="37"/>
      <c r="W110" s="37"/>
      <c r="X110" s="37"/>
    </row>
    <row r="111" spans="1:24">
      <c r="A111" s="66"/>
      <c r="B111" s="37"/>
      <c r="C111" s="37"/>
      <c r="D111" s="37"/>
      <c r="E111" s="37"/>
      <c r="F111" s="37"/>
      <c r="G111" s="37"/>
      <c r="H111" s="37"/>
      <c r="I111" s="37"/>
      <c r="J111" s="37"/>
      <c r="K111" s="37"/>
      <c r="L111" s="37"/>
      <c r="M111" s="37"/>
      <c r="N111" s="37"/>
      <c r="O111" s="37"/>
      <c r="P111" s="37"/>
      <c r="Q111" s="37"/>
      <c r="R111" s="37"/>
      <c r="S111" s="37"/>
      <c r="T111" s="37"/>
      <c r="U111" s="37"/>
      <c r="V111" s="37"/>
      <c r="W111" s="37"/>
      <c r="X111" s="37"/>
    </row>
    <row r="112" spans="1:24">
      <c r="A112" s="66"/>
      <c r="B112" s="37"/>
      <c r="C112" s="37"/>
      <c r="D112" s="37"/>
      <c r="E112" s="37"/>
      <c r="F112" s="37"/>
      <c r="G112" s="37"/>
      <c r="H112" s="37"/>
      <c r="I112" s="37"/>
      <c r="J112" s="37"/>
      <c r="K112" s="37"/>
      <c r="L112" s="37"/>
      <c r="M112" s="37"/>
      <c r="N112" s="37"/>
      <c r="O112" s="37"/>
      <c r="P112" s="37"/>
      <c r="Q112" s="37"/>
      <c r="R112" s="37"/>
      <c r="S112" s="37"/>
      <c r="T112" s="37"/>
      <c r="U112" s="37"/>
      <c r="V112" s="37"/>
      <c r="W112" s="37"/>
      <c r="X112" s="37"/>
    </row>
    <row r="113" spans="1:24">
      <c r="A113" s="66"/>
      <c r="B113" s="37"/>
      <c r="C113" s="37"/>
      <c r="D113" s="37"/>
      <c r="E113" s="37"/>
      <c r="F113" s="37"/>
      <c r="G113" s="37"/>
      <c r="H113" s="37"/>
      <c r="I113" s="37"/>
      <c r="J113" s="37"/>
      <c r="K113" s="37"/>
      <c r="L113" s="37"/>
      <c r="M113" s="37"/>
      <c r="N113" s="37"/>
      <c r="O113" s="37"/>
      <c r="P113" s="37"/>
      <c r="Q113" s="37"/>
      <c r="R113" s="37"/>
      <c r="S113" s="37"/>
      <c r="T113" s="37"/>
      <c r="U113" s="37"/>
      <c r="V113" s="37"/>
      <c r="W113" s="37"/>
      <c r="X113" s="37"/>
    </row>
    <row r="114" spans="1:24">
      <c r="A114" s="66"/>
      <c r="B114" s="37"/>
      <c r="C114" s="37"/>
      <c r="D114" s="37"/>
      <c r="E114" s="37"/>
      <c r="F114" s="37"/>
      <c r="G114" s="37"/>
      <c r="H114" s="37"/>
      <c r="I114" s="37"/>
      <c r="J114" s="37"/>
      <c r="K114" s="37"/>
      <c r="L114" s="37"/>
      <c r="M114" s="37"/>
      <c r="N114" s="37"/>
      <c r="O114" s="37"/>
      <c r="P114" s="37"/>
      <c r="Q114" s="37"/>
      <c r="R114" s="37"/>
      <c r="S114" s="37"/>
      <c r="T114" s="37"/>
      <c r="U114" s="37"/>
      <c r="V114" s="37"/>
      <c r="W114" s="37"/>
      <c r="X114" s="37"/>
    </row>
    <row r="115" spans="1:24">
      <c r="A115" s="66"/>
      <c r="B115" s="37"/>
      <c r="C115" s="37"/>
      <c r="D115" s="37"/>
      <c r="E115" s="37"/>
      <c r="F115" s="37"/>
      <c r="G115" s="37"/>
      <c r="H115" s="37"/>
      <c r="I115" s="37"/>
      <c r="J115" s="37"/>
      <c r="K115" s="37"/>
      <c r="L115" s="37"/>
      <c r="M115" s="37"/>
      <c r="N115" s="37"/>
      <c r="O115" s="37"/>
      <c r="P115" s="37"/>
      <c r="Q115" s="37"/>
      <c r="R115" s="37"/>
      <c r="S115" s="37"/>
      <c r="T115" s="37"/>
      <c r="U115" s="37"/>
      <c r="V115" s="37"/>
      <c r="W115" s="37"/>
      <c r="X115" s="37"/>
    </row>
    <row r="116" spans="1:24">
      <c r="A116" s="66"/>
      <c r="B116" s="37"/>
      <c r="C116" s="37"/>
      <c r="D116" s="37"/>
      <c r="E116" s="37"/>
      <c r="F116" s="37"/>
      <c r="G116" s="37"/>
      <c r="H116" s="37"/>
      <c r="I116" s="37"/>
      <c r="J116" s="37"/>
      <c r="K116" s="37"/>
      <c r="L116" s="37"/>
      <c r="M116" s="37"/>
      <c r="N116" s="37"/>
      <c r="O116" s="37"/>
      <c r="P116" s="37"/>
      <c r="Q116" s="37"/>
      <c r="R116" s="37"/>
      <c r="S116" s="37"/>
      <c r="T116" s="37"/>
      <c r="U116" s="37"/>
      <c r="V116" s="37"/>
      <c r="W116" s="37"/>
      <c r="X116" s="37"/>
    </row>
    <row r="117" spans="1:24">
      <c r="A117" s="66"/>
      <c r="B117" s="37"/>
      <c r="C117" s="37"/>
      <c r="D117" s="37"/>
      <c r="E117" s="37"/>
      <c r="F117" s="37"/>
      <c r="G117" s="37"/>
      <c r="H117" s="37"/>
      <c r="I117" s="37"/>
      <c r="J117" s="37"/>
      <c r="K117" s="37"/>
      <c r="L117" s="37"/>
      <c r="M117" s="37"/>
      <c r="N117" s="37"/>
      <c r="O117" s="37"/>
      <c r="P117" s="37"/>
      <c r="Q117" s="37"/>
      <c r="R117" s="37"/>
      <c r="S117" s="37"/>
      <c r="T117" s="37"/>
      <c r="U117" s="37"/>
      <c r="V117" s="37"/>
      <c r="W117" s="37"/>
      <c r="X117" s="37"/>
    </row>
    <row r="118" spans="1:24">
      <c r="A118" s="66"/>
      <c r="B118" s="37"/>
      <c r="C118" s="37"/>
      <c r="D118" s="37"/>
      <c r="E118" s="37"/>
      <c r="F118" s="37"/>
      <c r="G118" s="37"/>
      <c r="H118" s="37"/>
      <c r="I118" s="37"/>
      <c r="J118" s="37"/>
      <c r="K118" s="37"/>
      <c r="L118" s="37"/>
      <c r="M118" s="37"/>
      <c r="N118" s="37"/>
      <c r="O118" s="37"/>
      <c r="P118" s="37"/>
      <c r="Q118" s="37"/>
      <c r="R118" s="37"/>
      <c r="S118" s="37"/>
      <c r="T118" s="37"/>
      <c r="U118" s="37"/>
      <c r="V118" s="37"/>
      <c r="W118" s="37"/>
      <c r="X118" s="37"/>
    </row>
    <row r="119" spans="1:24">
      <c r="A119" s="66"/>
      <c r="B119" s="37"/>
      <c r="C119" s="37"/>
      <c r="D119" s="37"/>
      <c r="E119" s="37"/>
      <c r="F119" s="37"/>
      <c r="G119" s="37"/>
      <c r="H119" s="37"/>
      <c r="I119" s="37"/>
      <c r="J119" s="37"/>
      <c r="K119" s="37"/>
      <c r="L119" s="37"/>
      <c r="M119" s="37"/>
      <c r="N119" s="37"/>
      <c r="O119" s="37"/>
      <c r="P119" s="37"/>
      <c r="Q119" s="37"/>
      <c r="R119" s="37"/>
      <c r="S119" s="37"/>
      <c r="T119" s="37"/>
      <c r="U119" s="37"/>
      <c r="V119" s="37"/>
      <c r="W119" s="37"/>
      <c r="X119" s="37"/>
    </row>
    <row r="120" spans="1:24">
      <c r="A120" s="66"/>
      <c r="B120" s="37"/>
      <c r="C120" s="37"/>
      <c r="D120" s="37"/>
      <c r="E120" s="37"/>
      <c r="F120" s="37"/>
      <c r="G120" s="37"/>
      <c r="H120" s="37"/>
      <c r="I120" s="37"/>
      <c r="J120" s="37"/>
      <c r="K120" s="37"/>
      <c r="L120" s="37"/>
      <c r="M120" s="37"/>
      <c r="N120" s="37"/>
      <c r="O120" s="37"/>
      <c r="P120" s="37"/>
      <c r="Q120" s="37"/>
      <c r="R120" s="37"/>
      <c r="S120" s="37"/>
      <c r="T120" s="37"/>
      <c r="U120" s="37"/>
      <c r="V120" s="37"/>
      <c r="W120" s="37"/>
      <c r="X120" s="37"/>
    </row>
    <row r="121" spans="1:24">
      <c r="A121" s="66"/>
      <c r="B121" s="37"/>
      <c r="C121" s="37"/>
      <c r="D121" s="37"/>
      <c r="E121" s="37"/>
      <c r="F121" s="37"/>
      <c r="G121" s="37"/>
      <c r="H121" s="37"/>
      <c r="I121" s="37"/>
      <c r="J121" s="37"/>
      <c r="K121" s="37"/>
      <c r="L121" s="37"/>
      <c r="M121" s="37"/>
      <c r="N121" s="37"/>
      <c r="O121" s="37"/>
      <c r="P121" s="37"/>
      <c r="Q121" s="37"/>
      <c r="R121" s="37"/>
      <c r="S121" s="37"/>
      <c r="T121" s="37"/>
      <c r="U121" s="37"/>
      <c r="V121" s="37"/>
      <c r="W121" s="37"/>
      <c r="X121" s="37"/>
    </row>
    <row r="122" spans="1:24">
      <c r="A122" s="66"/>
      <c r="B122" s="37"/>
      <c r="C122" s="37"/>
      <c r="D122" s="37"/>
      <c r="E122" s="37"/>
      <c r="F122" s="37"/>
      <c r="G122" s="37"/>
      <c r="H122" s="37"/>
      <c r="I122" s="37"/>
      <c r="J122" s="37"/>
      <c r="K122" s="37"/>
      <c r="L122" s="37"/>
      <c r="M122" s="37"/>
      <c r="N122" s="37"/>
      <c r="O122" s="37"/>
      <c r="P122" s="37"/>
      <c r="Q122" s="37"/>
      <c r="R122" s="37"/>
      <c r="S122" s="37"/>
      <c r="T122" s="37"/>
      <c r="U122" s="37"/>
      <c r="V122" s="37"/>
      <c r="W122" s="37"/>
      <c r="X122" s="37"/>
    </row>
    <row r="123" spans="1:24">
      <c r="A123" s="66"/>
      <c r="B123" s="37"/>
      <c r="C123" s="37"/>
      <c r="D123" s="37"/>
      <c r="E123" s="37"/>
      <c r="F123" s="37"/>
      <c r="G123" s="37"/>
      <c r="H123" s="37"/>
      <c r="I123" s="37"/>
      <c r="J123" s="37"/>
      <c r="K123" s="37"/>
      <c r="L123" s="37"/>
      <c r="M123" s="37"/>
      <c r="N123" s="37"/>
      <c r="O123" s="37"/>
      <c r="P123" s="37"/>
      <c r="Q123" s="37"/>
      <c r="R123" s="37"/>
      <c r="S123" s="37"/>
      <c r="T123" s="37"/>
      <c r="U123" s="37"/>
      <c r="V123" s="37"/>
      <c r="W123" s="37"/>
      <c r="X123" s="37"/>
    </row>
    <row r="124" spans="1:24">
      <c r="A124" s="66"/>
      <c r="B124" s="37"/>
      <c r="C124" s="37"/>
      <c r="D124" s="37"/>
      <c r="E124" s="37"/>
      <c r="F124" s="37"/>
      <c r="G124" s="37"/>
      <c r="H124" s="37"/>
      <c r="I124" s="37"/>
      <c r="J124" s="37"/>
      <c r="K124" s="37"/>
      <c r="L124" s="37"/>
      <c r="M124" s="37"/>
      <c r="N124" s="37"/>
      <c r="O124" s="37"/>
      <c r="P124" s="37"/>
      <c r="Q124" s="37"/>
      <c r="R124" s="37"/>
      <c r="S124" s="37"/>
      <c r="T124" s="37"/>
      <c r="U124" s="37"/>
      <c r="V124" s="37"/>
      <c r="W124" s="37"/>
      <c r="X124" s="37"/>
    </row>
    <row r="125" spans="1:24">
      <c r="A125" s="66"/>
      <c r="B125" s="37"/>
      <c r="C125" s="37"/>
      <c r="D125" s="37"/>
      <c r="E125" s="37"/>
      <c r="F125" s="37"/>
      <c r="G125" s="37"/>
      <c r="H125" s="37"/>
      <c r="I125" s="37"/>
      <c r="J125" s="37"/>
      <c r="K125" s="37"/>
      <c r="L125" s="37"/>
      <c r="M125" s="37"/>
      <c r="N125" s="37"/>
      <c r="O125" s="37"/>
      <c r="P125" s="37"/>
      <c r="Q125" s="37"/>
      <c r="R125" s="37"/>
      <c r="S125" s="37"/>
      <c r="T125" s="37"/>
      <c r="U125" s="37"/>
      <c r="V125" s="37"/>
      <c r="W125" s="37"/>
      <c r="X125" s="37"/>
    </row>
    <row r="126" spans="1:24">
      <c r="A126" s="66"/>
      <c r="B126" s="37"/>
      <c r="C126" s="37"/>
      <c r="D126" s="37"/>
      <c r="E126" s="37"/>
      <c r="F126" s="37"/>
      <c r="G126" s="37"/>
      <c r="H126" s="37"/>
      <c r="I126" s="37"/>
      <c r="J126" s="37"/>
      <c r="K126" s="37"/>
      <c r="L126" s="37"/>
      <c r="M126" s="37"/>
      <c r="N126" s="37"/>
      <c r="O126" s="37"/>
      <c r="P126" s="37"/>
      <c r="Q126" s="37"/>
      <c r="R126" s="37"/>
      <c r="S126" s="37"/>
      <c r="T126" s="37"/>
      <c r="U126" s="37"/>
      <c r="V126" s="37"/>
      <c r="W126" s="37"/>
      <c r="X126" s="37"/>
    </row>
    <row r="127" spans="1:24">
      <c r="A127" s="66"/>
      <c r="B127" s="37"/>
      <c r="C127" s="37"/>
      <c r="D127" s="37"/>
      <c r="E127" s="37"/>
      <c r="F127" s="37"/>
      <c r="G127" s="37"/>
      <c r="H127" s="37"/>
      <c r="I127" s="37"/>
      <c r="J127" s="37"/>
      <c r="K127" s="37"/>
      <c r="L127" s="37"/>
      <c r="M127" s="37"/>
      <c r="N127" s="37"/>
      <c r="O127" s="37"/>
      <c r="P127" s="37"/>
      <c r="Q127" s="37"/>
      <c r="R127" s="37"/>
      <c r="S127" s="37"/>
      <c r="T127" s="37"/>
      <c r="U127" s="37"/>
      <c r="V127" s="37"/>
      <c r="W127" s="37"/>
      <c r="X127" s="37"/>
    </row>
    <row r="128" spans="1:24">
      <c r="A128" s="66"/>
      <c r="B128" s="37"/>
      <c r="C128" s="37"/>
      <c r="D128" s="37"/>
      <c r="E128" s="37"/>
      <c r="F128" s="37"/>
      <c r="G128" s="37"/>
      <c r="H128" s="37"/>
      <c r="I128" s="37"/>
      <c r="J128" s="37"/>
      <c r="K128" s="37"/>
      <c r="L128" s="37"/>
      <c r="M128" s="37"/>
      <c r="N128" s="37"/>
      <c r="O128" s="37"/>
      <c r="P128" s="37"/>
      <c r="Q128" s="37"/>
      <c r="R128" s="37"/>
      <c r="S128" s="37"/>
      <c r="T128" s="37"/>
      <c r="U128" s="37"/>
      <c r="V128" s="37"/>
      <c r="W128" s="37"/>
      <c r="X128" s="37"/>
    </row>
    <row r="129" spans="1:24">
      <c r="A129" s="66"/>
      <c r="B129" s="37"/>
      <c r="C129" s="37"/>
      <c r="D129" s="37"/>
      <c r="E129" s="37"/>
      <c r="F129" s="37"/>
      <c r="G129" s="37"/>
      <c r="H129" s="37"/>
      <c r="I129" s="37"/>
      <c r="J129" s="37"/>
      <c r="K129" s="37"/>
      <c r="L129" s="37"/>
      <c r="M129" s="37"/>
      <c r="N129" s="37"/>
      <c r="O129" s="37"/>
      <c r="P129" s="37"/>
      <c r="Q129" s="37"/>
      <c r="R129" s="37"/>
      <c r="S129" s="37"/>
      <c r="T129" s="37"/>
      <c r="U129" s="37"/>
      <c r="V129" s="37"/>
      <c r="W129" s="37"/>
      <c r="X129" s="37"/>
    </row>
    <row r="130" spans="1:24">
      <c r="A130" s="66"/>
      <c r="B130" s="37"/>
      <c r="C130" s="37"/>
      <c r="D130" s="37"/>
      <c r="E130" s="37"/>
      <c r="F130" s="37"/>
      <c r="G130" s="37"/>
      <c r="H130" s="37"/>
      <c r="I130" s="37"/>
      <c r="J130" s="37"/>
      <c r="K130" s="37"/>
      <c r="L130" s="37"/>
      <c r="M130" s="37"/>
      <c r="N130" s="37"/>
      <c r="O130" s="37"/>
      <c r="P130" s="37"/>
      <c r="Q130" s="37"/>
      <c r="R130" s="37"/>
      <c r="S130" s="37"/>
      <c r="T130" s="37"/>
      <c r="U130" s="37"/>
      <c r="V130" s="37"/>
      <c r="W130" s="37"/>
      <c r="X130" s="37"/>
    </row>
    <row r="131" spans="1:24">
      <c r="A131" s="66"/>
      <c r="B131" s="37"/>
      <c r="C131" s="37"/>
      <c r="D131" s="37"/>
      <c r="E131" s="37"/>
      <c r="F131" s="37"/>
      <c r="G131" s="37"/>
      <c r="H131" s="37"/>
      <c r="I131" s="37"/>
      <c r="J131" s="37"/>
      <c r="K131" s="37"/>
      <c r="L131" s="37"/>
      <c r="M131" s="37"/>
      <c r="N131" s="37"/>
      <c r="O131" s="37"/>
      <c r="P131" s="37"/>
      <c r="Q131" s="37"/>
      <c r="R131" s="37"/>
      <c r="S131" s="37"/>
      <c r="T131" s="37"/>
      <c r="U131" s="37"/>
      <c r="V131" s="37"/>
      <c r="W131" s="37"/>
      <c r="X131" s="37"/>
    </row>
    <row r="132" spans="1:24">
      <c r="A132" s="66"/>
      <c r="B132" s="37"/>
      <c r="C132" s="37"/>
      <c r="D132" s="37"/>
      <c r="E132" s="37"/>
      <c r="F132" s="37"/>
      <c r="G132" s="37"/>
      <c r="H132" s="37"/>
      <c r="I132" s="37"/>
      <c r="J132" s="37"/>
      <c r="K132" s="37"/>
      <c r="L132" s="37"/>
      <c r="M132" s="37"/>
      <c r="N132" s="37"/>
      <c r="O132" s="37"/>
      <c r="P132" s="37"/>
      <c r="Q132" s="37"/>
      <c r="R132" s="37"/>
      <c r="S132" s="37"/>
      <c r="T132" s="37"/>
      <c r="U132" s="37"/>
      <c r="V132" s="37"/>
      <c r="W132" s="37"/>
      <c r="X132" s="37"/>
    </row>
    <row r="133" spans="1:24">
      <c r="A133" s="66"/>
      <c r="B133" s="37"/>
      <c r="C133" s="37"/>
      <c r="D133" s="37"/>
      <c r="E133" s="37"/>
      <c r="F133" s="37"/>
      <c r="G133" s="37"/>
      <c r="H133" s="37"/>
      <c r="I133" s="37"/>
      <c r="J133" s="37"/>
      <c r="K133" s="37"/>
      <c r="L133" s="37"/>
      <c r="M133" s="37"/>
      <c r="N133" s="37"/>
      <c r="O133" s="37"/>
      <c r="P133" s="37"/>
      <c r="Q133" s="37"/>
      <c r="R133" s="37"/>
      <c r="S133" s="37"/>
      <c r="T133" s="37"/>
      <c r="U133" s="37"/>
      <c r="V133" s="37"/>
      <c r="W133" s="37"/>
      <c r="X133" s="37"/>
    </row>
    <row r="134" spans="1:24">
      <c r="A134" s="66"/>
      <c r="B134" s="37"/>
      <c r="C134" s="37"/>
      <c r="D134" s="37"/>
      <c r="E134" s="37"/>
      <c r="F134" s="37"/>
      <c r="G134" s="37"/>
      <c r="H134" s="37"/>
      <c r="I134" s="37"/>
      <c r="J134" s="37"/>
      <c r="K134" s="37"/>
      <c r="L134" s="37"/>
      <c r="M134" s="37"/>
      <c r="N134" s="37"/>
      <c r="O134" s="37"/>
      <c r="P134" s="37"/>
      <c r="Q134" s="37"/>
      <c r="R134" s="37"/>
      <c r="S134" s="37"/>
      <c r="T134" s="37"/>
      <c r="U134" s="37"/>
      <c r="V134" s="37"/>
      <c r="W134" s="37"/>
      <c r="X134" s="37"/>
    </row>
    <row r="135" spans="1:24">
      <c r="A135" s="66"/>
      <c r="B135" s="37"/>
      <c r="C135" s="37"/>
      <c r="D135" s="37"/>
      <c r="E135" s="37"/>
      <c r="F135" s="37"/>
      <c r="G135" s="37"/>
      <c r="H135" s="37"/>
      <c r="I135" s="37"/>
      <c r="J135" s="37"/>
      <c r="K135" s="37"/>
      <c r="L135" s="37"/>
      <c r="M135" s="37"/>
      <c r="N135" s="37"/>
      <c r="O135" s="37"/>
      <c r="P135" s="37"/>
      <c r="Q135" s="37"/>
      <c r="R135" s="37"/>
      <c r="S135" s="37"/>
      <c r="T135" s="37"/>
      <c r="U135" s="37"/>
      <c r="V135" s="37"/>
      <c r="W135" s="37"/>
      <c r="X135" s="37"/>
    </row>
    <row r="136" spans="1:24">
      <c r="A136" s="66"/>
      <c r="B136" s="37"/>
      <c r="C136" s="37"/>
      <c r="D136" s="37"/>
      <c r="E136" s="37"/>
      <c r="F136" s="37"/>
      <c r="G136" s="37"/>
      <c r="H136" s="37"/>
      <c r="I136" s="37"/>
      <c r="J136" s="37"/>
      <c r="K136" s="37"/>
      <c r="L136" s="37"/>
      <c r="M136" s="37"/>
      <c r="N136" s="37"/>
      <c r="O136" s="37"/>
      <c r="P136" s="37"/>
      <c r="Q136" s="37"/>
      <c r="R136" s="37"/>
      <c r="S136" s="37"/>
      <c r="T136" s="37"/>
      <c r="U136" s="37"/>
      <c r="V136" s="37"/>
      <c r="W136" s="37"/>
      <c r="X136" s="37"/>
    </row>
    <row r="137" spans="1:24">
      <c r="A137" s="66"/>
      <c r="B137" s="37"/>
      <c r="C137" s="37"/>
      <c r="D137" s="37"/>
      <c r="E137" s="37"/>
      <c r="F137" s="37"/>
      <c r="G137" s="37"/>
      <c r="H137" s="37"/>
      <c r="I137" s="37"/>
      <c r="J137" s="37"/>
      <c r="K137" s="37"/>
      <c r="L137" s="37"/>
      <c r="M137" s="37"/>
      <c r="N137" s="37"/>
      <c r="O137" s="37"/>
      <c r="P137" s="37"/>
      <c r="Q137" s="37"/>
      <c r="R137" s="37"/>
      <c r="S137" s="37"/>
      <c r="T137" s="37"/>
      <c r="U137" s="37"/>
      <c r="V137" s="37"/>
      <c r="W137" s="37"/>
      <c r="X137" s="37"/>
    </row>
    <row r="138" spans="1:24">
      <c r="A138" s="66"/>
      <c r="B138" s="37"/>
      <c r="C138" s="37"/>
      <c r="D138" s="37"/>
      <c r="E138" s="37"/>
      <c r="F138" s="37"/>
      <c r="G138" s="37"/>
      <c r="H138" s="37"/>
      <c r="I138" s="37"/>
      <c r="J138" s="37"/>
      <c r="K138" s="37"/>
      <c r="L138" s="37"/>
      <c r="M138" s="37"/>
      <c r="N138" s="37"/>
      <c r="O138" s="37"/>
      <c r="P138" s="37"/>
      <c r="Q138" s="37"/>
      <c r="R138" s="37"/>
      <c r="S138" s="37"/>
      <c r="T138" s="37"/>
      <c r="U138" s="37"/>
      <c r="V138" s="37"/>
      <c r="W138" s="37"/>
      <c r="X138" s="37"/>
    </row>
    <row r="139" spans="1:24">
      <c r="A139" s="66"/>
      <c r="B139" s="37"/>
      <c r="C139" s="37"/>
      <c r="D139" s="37"/>
      <c r="E139" s="37"/>
      <c r="F139" s="37"/>
      <c r="G139" s="37"/>
      <c r="H139" s="37"/>
      <c r="I139" s="37"/>
      <c r="J139" s="37"/>
      <c r="K139" s="37"/>
      <c r="L139" s="37"/>
      <c r="M139" s="37"/>
      <c r="N139" s="37"/>
      <c r="O139" s="37"/>
      <c r="P139" s="37"/>
      <c r="Q139" s="37"/>
      <c r="R139" s="37"/>
      <c r="S139" s="37"/>
      <c r="T139" s="37"/>
      <c r="U139" s="37"/>
      <c r="V139" s="37"/>
      <c r="W139" s="37"/>
      <c r="X139" s="37"/>
    </row>
    <row r="140" spans="1:24">
      <c r="A140" s="66"/>
      <c r="B140" s="37"/>
      <c r="C140" s="37"/>
      <c r="D140" s="37"/>
      <c r="E140" s="37"/>
      <c r="F140" s="37"/>
      <c r="G140" s="37"/>
      <c r="H140" s="37"/>
      <c r="I140" s="37"/>
      <c r="J140" s="37"/>
      <c r="K140" s="37"/>
      <c r="L140" s="37"/>
      <c r="M140" s="37"/>
      <c r="N140" s="37"/>
      <c r="O140" s="37"/>
      <c r="P140" s="37"/>
      <c r="Q140" s="37"/>
      <c r="R140" s="37"/>
      <c r="S140" s="37"/>
      <c r="T140" s="37"/>
      <c r="U140" s="37"/>
      <c r="V140" s="37"/>
      <c r="W140" s="37"/>
      <c r="X140" s="37"/>
    </row>
    <row r="141" spans="1:24">
      <c r="A141" s="66"/>
      <c r="B141" s="37"/>
      <c r="C141" s="37"/>
      <c r="D141" s="37"/>
      <c r="E141" s="37"/>
      <c r="F141" s="37"/>
      <c r="G141" s="37"/>
      <c r="H141" s="37"/>
      <c r="I141" s="37"/>
      <c r="J141" s="37"/>
      <c r="K141" s="37"/>
      <c r="L141" s="37"/>
      <c r="M141" s="37"/>
      <c r="N141" s="37"/>
      <c r="O141" s="37"/>
      <c r="P141" s="37"/>
      <c r="Q141" s="37"/>
      <c r="R141" s="37"/>
      <c r="S141" s="37"/>
      <c r="T141" s="37"/>
      <c r="U141" s="37"/>
      <c r="V141" s="37"/>
      <c r="W141" s="37"/>
      <c r="X141" s="37"/>
    </row>
    <row r="142" spans="1:24">
      <c r="A142" s="66"/>
      <c r="B142" s="37"/>
      <c r="C142" s="37"/>
      <c r="D142" s="37"/>
      <c r="E142" s="37"/>
      <c r="F142" s="37"/>
      <c r="G142" s="37"/>
      <c r="H142" s="37"/>
      <c r="I142" s="37"/>
      <c r="J142" s="37"/>
      <c r="K142" s="37"/>
      <c r="L142" s="37"/>
      <c r="M142" s="37"/>
      <c r="N142" s="37"/>
      <c r="O142" s="37"/>
      <c r="P142" s="37"/>
      <c r="Q142" s="37"/>
      <c r="R142" s="37"/>
      <c r="S142" s="37"/>
      <c r="T142" s="37"/>
      <c r="U142" s="37"/>
      <c r="V142" s="37"/>
      <c r="W142" s="37"/>
      <c r="X142" s="37"/>
    </row>
    <row r="143" spans="1:24">
      <c r="A143" s="66"/>
      <c r="B143" s="37"/>
      <c r="C143" s="37"/>
      <c r="D143" s="37"/>
      <c r="E143" s="37"/>
      <c r="F143" s="37"/>
      <c r="G143" s="37"/>
      <c r="H143" s="37"/>
      <c r="I143" s="37"/>
      <c r="J143" s="37"/>
      <c r="K143" s="37"/>
      <c r="L143" s="37"/>
      <c r="M143" s="37"/>
      <c r="N143" s="37"/>
      <c r="O143" s="37"/>
      <c r="P143" s="37"/>
      <c r="Q143" s="37"/>
      <c r="R143" s="37"/>
      <c r="S143" s="37"/>
      <c r="T143" s="37"/>
      <c r="U143" s="37"/>
      <c r="V143" s="37"/>
      <c r="W143" s="37"/>
      <c r="X143" s="37"/>
    </row>
    <row r="144" spans="1:24">
      <c r="A144" s="66"/>
      <c r="B144" s="37"/>
      <c r="C144" s="37"/>
      <c r="D144" s="37"/>
      <c r="E144" s="37"/>
      <c r="F144" s="37"/>
      <c r="G144" s="37"/>
      <c r="H144" s="37"/>
      <c r="I144" s="37"/>
      <c r="J144" s="37"/>
      <c r="K144" s="37"/>
      <c r="L144" s="37"/>
      <c r="M144" s="37"/>
      <c r="N144" s="37"/>
      <c r="O144" s="37"/>
      <c r="P144" s="37"/>
      <c r="Q144" s="37"/>
      <c r="R144" s="37"/>
      <c r="S144" s="37"/>
      <c r="T144" s="37"/>
      <c r="U144" s="37"/>
      <c r="V144" s="37"/>
      <c r="W144" s="37"/>
      <c r="X144" s="37"/>
    </row>
    <row r="145" spans="1:24">
      <c r="A145" s="66"/>
      <c r="B145" s="37"/>
      <c r="C145" s="37"/>
      <c r="D145" s="37"/>
      <c r="E145" s="37"/>
      <c r="F145" s="37"/>
      <c r="G145" s="37"/>
      <c r="H145" s="37"/>
      <c r="I145" s="37"/>
      <c r="J145" s="37"/>
      <c r="K145" s="37"/>
      <c r="L145" s="37"/>
      <c r="M145" s="37"/>
      <c r="N145" s="37"/>
      <c r="O145" s="37"/>
      <c r="P145" s="37"/>
      <c r="Q145" s="37"/>
      <c r="R145" s="37"/>
      <c r="S145" s="37"/>
      <c r="T145" s="37"/>
      <c r="U145" s="37"/>
      <c r="V145" s="37"/>
      <c r="W145" s="37"/>
      <c r="X145" s="37"/>
    </row>
    <row r="146" spans="1:24">
      <c r="A146" s="66"/>
      <c r="B146" s="37"/>
      <c r="C146" s="37"/>
      <c r="D146" s="37"/>
      <c r="E146" s="37"/>
      <c r="F146" s="37"/>
      <c r="G146" s="37"/>
      <c r="H146" s="37"/>
      <c r="I146" s="37"/>
      <c r="J146" s="37"/>
      <c r="K146" s="37"/>
      <c r="L146" s="37"/>
      <c r="M146" s="37"/>
      <c r="N146" s="37"/>
      <c r="O146" s="37"/>
      <c r="P146" s="37"/>
      <c r="Q146" s="37"/>
      <c r="R146" s="37"/>
      <c r="S146" s="37"/>
      <c r="T146" s="37"/>
      <c r="U146" s="37"/>
      <c r="V146" s="37"/>
      <c r="W146" s="37"/>
      <c r="X146" s="37"/>
    </row>
    <row r="147" spans="1:24">
      <c r="A147" s="66"/>
      <c r="B147" s="37"/>
      <c r="C147" s="37"/>
      <c r="D147" s="37"/>
      <c r="E147" s="37"/>
      <c r="F147" s="37"/>
      <c r="G147" s="37"/>
      <c r="H147" s="37"/>
      <c r="I147" s="37"/>
      <c r="J147" s="37"/>
      <c r="K147" s="37"/>
      <c r="L147" s="37"/>
      <c r="M147" s="37"/>
      <c r="N147" s="37"/>
      <c r="O147" s="37"/>
      <c r="P147" s="37"/>
      <c r="Q147" s="37"/>
      <c r="R147" s="37"/>
      <c r="S147" s="37"/>
      <c r="T147" s="37"/>
      <c r="U147" s="37"/>
      <c r="V147" s="37"/>
      <c r="W147" s="37"/>
      <c r="X147" s="37"/>
    </row>
    <row r="148" spans="1:24">
      <c r="A148" s="66"/>
      <c r="B148" s="37"/>
      <c r="C148" s="37"/>
      <c r="D148" s="37"/>
      <c r="E148" s="37"/>
      <c r="F148" s="37"/>
      <c r="G148" s="37"/>
      <c r="H148" s="37"/>
      <c r="I148" s="37"/>
      <c r="J148" s="37"/>
      <c r="K148" s="37"/>
      <c r="L148" s="37"/>
      <c r="M148" s="37"/>
      <c r="N148" s="37"/>
      <c r="O148" s="37"/>
      <c r="P148" s="37"/>
      <c r="Q148" s="37"/>
      <c r="R148" s="37"/>
      <c r="S148" s="37"/>
      <c r="T148" s="37"/>
      <c r="U148" s="37"/>
      <c r="V148" s="37"/>
      <c r="W148" s="37"/>
      <c r="X148" s="37"/>
    </row>
    <row r="149" spans="1:24">
      <c r="A149" s="66"/>
      <c r="B149" s="37"/>
      <c r="C149" s="37"/>
      <c r="D149" s="37"/>
      <c r="E149" s="37"/>
      <c r="F149" s="37"/>
      <c r="G149" s="37"/>
      <c r="H149" s="37"/>
      <c r="I149" s="37"/>
      <c r="J149" s="37"/>
      <c r="K149" s="37"/>
      <c r="L149" s="37"/>
      <c r="M149" s="37"/>
      <c r="N149" s="37"/>
      <c r="O149" s="37"/>
      <c r="P149" s="37"/>
      <c r="Q149" s="37"/>
      <c r="R149" s="37"/>
      <c r="S149" s="37"/>
      <c r="T149" s="37"/>
      <c r="U149" s="37"/>
      <c r="V149" s="37"/>
      <c r="W149" s="37"/>
      <c r="X149" s="37"/>
    </row>
    <row r="150" spans="1:24">
      <c r="A150" s="66"/>
      <c r="B150" s="37"/>
      <c r="C150" s="37"/>
      <c r="D150" s="37"/>
      <c r="E150" s="37"/>
      <c r="F150" s="37"/>
      <c r="G150" s="37"/>
      <c r="H150" s="37"/>
      <c r="I150" s="37"/>
      <c r="J150" s="37"/>
      <c r="K150" s="37"/>
      <c r="L150" s="37"/>
      <c r="M150" s="37"/>
      <c r="N150" s="37"/>
      <c r="O150" s="37"/>
      <c r="P150" s="37"/>
      <c r="Q150" s="37"/>
      <c r="R150" s="37"/>
      <c r="S150" s="37"/>
      <c r="T150" s="37"/>
      <c r="U150" s="37"/>
      <c r="V150" s="37"/>
      <c r="W150" s="37"/>
      <c r="X150" s="37"/>
    </row>
    <row r="151" spans="1:24">
      <c r="A151" s="66"/>
      <c r="B151" s="37"/>
      <c r="C151" s="37"/>
      <c r="D151" s="37"/>
      <c r="E151" s="37"/>
      <c r="F151" s="37"/>
      <c r="G151" s="37"/>
      <c r="H151" s="37"/>
      <c r="I151" s="37"/>
      <c r="J151" s="37"/>
      <c r="K151" s="37"/>
      <c r="L151" s="37"/>
      <c r="M151" s="37"/>
      <c r="N151" s="37"/>
      <c r="O151" s="37"/>
      <c r="P151" s="37"/>
      <c r="Q151" s="37"/>
      <c r="R151" s="37"/>
      <c r="S151" s="37"/>
      <c r="T151" s="37"/>
      <c r="U151" s="37"/>
      <c r="V151" s="37"/>
      <c r="W151" s="37"/>
      <c r="X151" s="37"/>
    </row>
    <row r="152" spans="1:24">
      <c r="A152" s="66"/>
      <c r="B152" s="37"/>
      <c r="C152" s="37"/>
      <c r="D152" s="37"/>
      <c r="E152" s="37"/>
      <c r="F152" s="37"/>
      <c r="G152" s="37"/>
      <c r="H152" s="37"/>
      <c r="I152" s="37"/>
      <c r="J152" s="37"/>
      <c r="K152" s="37"/>
      <c r="L152" s="37"/>
      <c r="M152" s="37"/>
      <c r="N152" s="37"/>
      <c r="O152" s="37"/>
      <c r="P152" s="37"/>
      <c r="Q152" s="37"/>
      <c r="R152" s="37"/>
      <c r="S152" s="37"/>
      <c r="T152" s="37"/>
      <c r="U152" s="37"/>
      <c r="V152" s="37"/>
      <c r="W152" s="37"/>
      <c r="X152" s="37"/>
    </row>
    <row r="153" spans="1:24">
      <c r="A153" s="66"/>
      <c r="B153" s="37"/>
      <c r="C153" s="37"/>
      <c r="D153" s="37"/>
      <c r="E153" s="37"/>
      <c r="F153" s="37"/>
      <c r="G153" s="37"/>
      <c r="H153" s="37"/>
      <c r="I153" s="37"/>
      <c r="J153" s="37"/>
      <c r="K153" s="37"/>
      <c r="L153" s="37"/>
      <c r="M153" s="37"/>
      <c r="N153" s="37"/>
      <c r="O153" s="37"/>
      <c r="P153" s="37"/>
      <c r="Q153" s="37"/>
      <c r="R153" s="37"/>
      <c r="S153" s="37"/>
      <c r="T153" s="37"/>
      <c r="U153" s="37"/>
      <c r="V153" s="37"/>
      <c r="W153" s="37"/>
      <c r="X153" s="37"/>
    </row>
    <row r="154" spans="1:24">
      <c r="A154" s="66"/>
      <c r="B154" s="37"/>
      <c r="C154" s="37"/>
      <c r="D154" s="37"/>
      <c r="E154" s="37"/>
      <c r="F154" s="37"/>
      <c r="G154" s="37"/>
      <c r="H154" s="37"/>
      <c r="I154" s="37"/>
      <c r="J154" s="37"/>
      <c r="K154" s="37"/>
      <c r="L154" s="37"/>
      <c r="M154" s="37"/>
      <c r="N154" s="37"/>
      <c r="O154" s="37"/>
      <c r="P154" s="37"/>
      <c r="Q154" s="37"/>
      <c r="R154" s="37"/>
      <c r="S154" s="37"/>
      <c r="T154" s="37"/>
      <c r="U154" s="37"/>
      <c r="V154" s="37"/>
      <c r="W154" s="37"/>
      <c r="X154" s="37"/>
    </row>
    <row r="155" spans="1:24">
      <c r="A155" s="66"/>
      <c r="B155" s="37"/>
      <c r="C155" s="37"/>
      <c r="D155" s="37"/>
      <c r="E155" s="37"/>
      <c r="F155" s="37"/>
      <c r="G155" s="37"/>
      <c r="H155" s="37"/>
      <c r="I155" s="37"/>
      <c r="J155" s="37"/>
      <c r="K155" s="37"/>
      <c r="L155" s="37"/>
      <c r="M155" s="37"/>
      <c r="N155" s="37"/>
      <c r="O155" s="37"/>
      <c r="P155" s="37"/>
      <c r="Q155" s="37"/>
      <c r="R155" s="37"/>
      <c r="S155" s="37"/>
      <c r="T155" s="37"/>
      <c r="U155" s="37"/>
      <c r="V155" s="37"/>
      <c r="W155" s="37"/>
      <c r="X155" s="37"/>
    </row>
    <row r="156" spans="1:24">
      <c r="A156" s="66"/>
      <c r="B156" s="37"/>
      <c r="C156" s="37"/>
      <c r="D156" s="37"/>
      <c r="E156" s="37"/>
      <c r="F156" s="37"/>
      <c r="G156" s="37"/>
      <c r="H156" s="37"/>
      <c r="I156" s="37"/>
      <c r="J156" s="37"/>
      <c r="K156" s="37"/>
      <c r="L156" s="37"/>
      <c r="M156" s="37"/>
      <c r="N156" s="37"/>
      <c r="O156" s="37"/>
      <c r="P156" s="37"/>
      <c r="Q156" s="37"/>
      <c r="R156" s="37"/>
      <c r="S156" s="37"/>
      <c r="T156" s="37"/>
      <c r="U156" s="37"/>
      <c r="V156" s="37"/>
      <c r="W156" s="37"/>
      <c r="X156" s="37"/>
    </row>
    <row r="157" spans="1:24">
      <c r="A157" s="66"/>
      <c r="B157" s="37"/>
      <c r="C157" s="37"/>
      <c r="D157" s="37"/>
      <c r="E157" s="37"/>
      <c r="F157" s="37"/>
      <c r="G157" s="37"/>
      <c r="H157" s="37"/>
      <c r="I157" s="37"/>
      <c r="J157" s="37"/>
      <c r="K157" s="37"/>
      <c r="L157" s="37"/>
      <c r="M157" s="37"/>
      <c r="N157" s="37"/>
      <c r="O157" s="37"/>
      <c r="P157" s="37"/>
      <c r="Q157" s="37"/>
      <c r="R157" s="37"/>
      <c r="S157" s="37"/>
      <c r="T157" s="37"/>
      <c r="U157" s="37"/>
      <c r="V157" s="37"/>
      <c r="W157" s="37"/>
      <c r="X157" s="37"/>
    </row>
    <row r="158" spans="1:24">
      <c r="A158" s="66"/>
      <c r="B158" s="37"/>
      <c r="C158" s="37"/>
      <c r="D158" s="37"/>
      <c r="E158" s="37"/>
      <c r="F158" s="37"/>
      <c r="G158" s="37"/>
      <c r="H158" s="37"/>
      <c r="I158" s="37"/>
      <c r="J158" s="37"/>
      <c r="K158" s="37"/>
      <c r="L158" s="37"/>
      <c r="M158" s="37"/>
      <c r="N158" s="37"/>
      <c r="O158" s="37"/>
      <c r="P158" s="37"/>
      <c r="Q158" s="37"/>
      <c r="R158" s="37"/>
      <c r="S158" s="37"/>
      <c r="T158" s="37"/>
      <c r="U158" s="37"/>
      <c r="V158" s="37"/>
      <c r="W158" s="37"/>
      <c r="X158" s="37"/>
    </row>
    <row r="159" spans="1:24">
      <c r="A159" s="66"/>
      <c r="B159" s="37"/>
      <c r="C159" s="37"/>
      <c r="D159" s="37"/>
      <c r="E159" s="37"/>
      <c r="F159" s="37"/>
      <c r="G159" s="37"/>
      <c r="H159" s="37"/>
      <c r="I159" s="37"/>
      <c r="J159" s="37"/>
      <c r="K159" s="37"/>
      <c r="L159" s="37"/>
      <c r="M159" s="37"/>
      <c r="N159" s="37"/>
      <c r="O159" s="37"/>
      <c r="P159" s="37"/>
      <c r="Q159" s="37"/>
      <c r="R159" s="37"/>
      <c r="S159" s="37"/>
      <c r="T159" s="37"/>
      <c r="U159" s="37"/>
      <c r="V159" s="37"/>
      <c r="W159" s="37"/>
      <c r="X159" s="37"/>
    </row>
    <row r="160" spans="1:24">
      <c r="A160" s="66"/>
      <c r="B160" s="37"/>
      <c r="C160" s="37"/>
      <c r="D160" s="37"/>
      <c r="E160" s="37"/>
      <c r="F160" s="37"/>
      <c r="G160" s="37"/>
      <c r="H160" s="37"/>
      <c r="I160" s="37"/>
      <c r="J160" s="37"/>
      <c r="K160" s="37"/>
      <c r="L160" s="37"/>
      <c r="M160" s="37"/>
      <c r="N160" s="37"/>
      <c r="O160" s="37"/>
      <c r="P160" s="37"/>
      <c r="Q160" s="37"/>
      <c r="R160" s="37"/>
      <c r="S160" s="37"/>
      <c r="T160" s="37"/>
      <c r="U160" s="37"/>
      <c r="V160" s="37"/>
      <c r="W160" s="37"/>
      <c r="X160" s="37"/>
    </row>
    <row r="161" spans="1:24">
      <c r="A161" s="66"/>
      <c r="B161" s="37"/>
      <c r="C161" s="37"/>
      <c r="D161" s="37"/>
      <c r="E161" s="37"/>
      <c r="F161" s="37"/>
      <c r="G161" s="37"/>
      <c r="H161" s="37"/>
      <c r="I161" s="37"/>
      <c r="J161" s="37"/>
      <c r="K161" s="37"/>
      <c r="L161" s="37"/>
      <c r="M161" s="37"/>
      <c r="N161" s="37"/>
      <c r="O161" s="37"/>
      <c r="P161" s="37"/>
      <c r="Q161" s="37"/>
      <c r="R161" s="37"/>
      <c r="S161" s="37"/>
      <c r="T161" s="37"/>
      <c r="U161" s="37"/>
      <c r="V161" s="37"/>
      <c r="W161" s="37"/>
      <c r="X161" s="37"/>
    </row>
    <row r="162" spans="1:24">
      <c r="A162" s="66"/>
      <c r="B162" s="37"/>
      <c r="C162" s="37"/>
      <c r="D162" s="37"/>
      <c r="E162" s="37"/>
      <c r="F162" s="37"/>
      <c r="G162" s="37"/>
      <c r="H162" s="37"/>
      <c r="I162" s="37"/>
      <c r="J162" s="37"/>
      <c r="K162" s="37"/>
      <c r="L162" s="37"/>
      <c r="M162" s="37"/>
      <c r="N162" s="37"/>
      <c r="O162" s="37"/>
      <c r="P162" s="37"/>
      <c r="Q162" s="37"/>
      <c r="R162" s="37"/>
      <c r="S162" s="37"/>
      <c r="T162" s="37"/>
      <c r="U162" s="37"/>
      <c r="V162" s="37"/>
      <c r="W162" s="37"/>
      <c r="X162" s="37"/>
    </row>
    <row r="163" spans="1:24">
      <c r="A163" s="66"/>
      <c r="B163" s="37"/>
      <c r="C163" s="37"/>
      <c r="D163" s="37"/>
      <c r="E163" s="37"/>
      <c r="F163" s="37"/>
      <c r="G163" s="37"/>
      <c r="H163" s="37"/>
      <c r="I163" s="37"/>
      <c r="J163" s="37"/>
      <c r="K163" s="37"/>
      <c r="L163" s="37"/>
      <c r="M163" s="37"/>
      <c r="N163" s="37"/>
      <c r="O163" s="37"/>
      <c r="P163" s="37"/>
      <c r="Q163" s="37"/>
      <c r="R163" s="37"/>
      <c r="S163" s="37"/>
      <c r="T163" s="37"/>
      <c r="U163" s="37"/>
      <c r="V163" s="37"/>
      <c r="W163" s="37"/>
      <c r="X163" s="37"/>
    </row>
    <row r="164" spans="1:24">
      <c r="A164" s="66"/>
      <c r="B164" s="37"/>
      <c r="C164" s="37"/>
      <c r="D164" s="37"/>
      <c r="E164" s="37"/>
      <c r="F164" s="37"/>
      <c r="G164" s="37"/>
      <c r="H164" s="37"/>
      <c r="I164" s="37"/>
      <c r="J164" s="37"/>
      <c r="K164" s="37"/>
      <c r="L164" s="37"/>
      <c r="M164" s="37"/>
      <c r="N164" s="37"/>
      <c r="O164" s="37"/>
      <c r="P164" s="37"/>
      <c r="Q164" s="37"/>
      <c r="R164" s="37"/>
      <c r="S164" s="37"/>
      <c r="T164" s="37"/>
      <c r="U164" s="37"/>
      <c r="V164" s="37"/>
      <c r="W164" s="37"/>
      <c r="X164" s="37"/>
    </row>
    <row r="165" spans="1:24">
      <c r="A165" s="66"/>
      <c r="B165" s="37"/>
      <c r="C165" s="37"/>
      <c r="D165" s="37"/>
      <c r="E165" s="37"/>
      <c r="F165" s="37"/>
      <c r="G165" s="37"/>
      <c r="H165" s="37"/>
      <c r="I165" s="37"/>
      <c r="J165" s="37"/>
      <c r="K165" s="37"/>
      <c r="L165" s="37"/>
      <c r="M165" s="37"/>
      <c r="N165" s="37"/>
      <c r="O165" s="37"/>
      <c r="P165" s="37"/>
      <c r="Q165" s="37"/>
      <c r="R165" s="37"/>
      <c r="S165" s="37"/>
      <c r="T165" s="37"/>
      <c r="U165" s="37"/>
      <c r="V165" s="37"/>
      <c r="W165" s="37"/>
      <c r="X165" s="37"/>
    </row>
    <row r="166" spans="1:24">
      <c r="A166" s="66"/>
      <c r="B166" s="37"/>
      <c r="C166" s="37"/>
      <c r="D166" s="37"/>
      <c r="E166" s="37"/>
      <c r="F166" s="37"/>
      <c r="G166" s="37"/>
      <c r="H166" s="37"/>
      <c r="I166" s="37"/>
      <c r="J166" s="37"/>
      <c r="K166" s="37"/>
      <c r="L166" s="37"/>
      <c r="M166" s="37"/>
      <c r="N166" s="37"/>
      <c r="O166" s="37"/>
      <c r="P166" s="37"/>
      <c r="Q166" s="37"/>
      <c r="R166" s="37"/>
      <c r="S166" s="37"/>
      <c r="T166" s="37"/>
      <c r="U166" s="37"/>
      <c r="V166" s="37"/>
      <c r="W166" s="37"/>
      <c r="X166" s="37"/>
    </row>
    <row r="167" spans="1:24">
      <c r="A167" s="66"/>
      <c r="B167" s="37"/>
      <c r="C167" s="37"/>
      <c r="D167" s="37"/>
      <c r="E167" s="37"/>
      <c r="F167" s="37"/>
      <c r="G167" s="37"/>
      <c r="H167" s="37"/>
      <c r="I167" s="37"/>
      <c r="J167" s="37"/>
      <c r="K167" s="37"/>
      <c r="L167" s="37"/>
      <c r="M167" s="37"/>
      <c r="N167" s="37"/>
      <c r="O167" s="37"/>
      <c r="P167" s="37"/>
      <c r="Q167" s="37"/>
      <c r="R167" s="37"/>
      <c r="S167" s="37"/>
      <c r="T167" s="37"/>
      <c r="U167" s="37"/>
      <c r="V167" s="37"/>
      <c r="W167" s="37"/>
      <c r="X167" s="37"/>
    </row>
    <row r="168" spans="1:24">
      <c r="A168" s="66"/>
      <c r="B168" s="37"/>
      <c r="C168" s="37"/>
      <c r="D168" s="37"/>
      <c r="E168" s="37"/>
      <c r="F168" s="37"/>
      <c r="G168" s="37"/>
      <c r="H168" s="37"/>
      <c r="I168" s="37"/>
      <c r="J168" s="37"/>
      <c r="K168" s="37"/>
      <c r="L168" s="37"/>
      <c r="M168" s="37"/>
      <c r="N168" s="37"/>
      <c r="O168" s="37"/>
      <c r="P168" s="37"/>
      <c r="Q168" s="37"/>
      <c r="R168" s="37"/>
      <c r="S168" s="37"/>
      <c r="T168" s="37"/>
      <c r="U168" s="37"/>
      <c r="V168" s="37"/>
      <c r="W168" s="37"/>
      <c r="X168" s="37"/>
    </row>
    <row r="169" spans="1:24">
      <c r="A169" s="66"/>
      <c r="B169" s="37"/>
      <c r="C169" s="37"/>
      <c r="D169" s="37"/>
      <c r="E169" s="37"/>
      <c r="F169" s="37"/>
      <c r="G169" s="37"/>
      <c r="H169" s="37"/>
      <c r="I169" s="37"/>
      <c r="J169" s="37"/>
      <c r="K169" s="37"/>
      <c r="L169" s="37"/>
      <c r="M169" s="37"/>
      <c r="N169" s="37"/>
      <c r="O169" s="37"/>
      <c r="P169" s="37"/>
      <c r="Q169" s="37"/>
      <c r="R169" s="37"/>
      <c r="S169" s="37"/>
      <c r="T169" s="37"/>
      <c r="U169" s="37"/>
      <c r="V169" s="37"/>
      <c r="W169" s="37"/>
      <c r="X169" s="37"/>
    </row>
    <row r="170" spans="1:24">
      <c r="A170" s="66"/>
      <c r="B170" s="37"/>
      <c r="C170" s="37"/>
      <c r="D170" s="37"/>
      <c r="E170" s="37"/>
      <c r="F170" s="37"/>
      <c r="G170" s="37"/>
      <c r="H170" s="37"/>
      <c r="I170" s="37"/>
      <c r="J170" s="37"/>
      <c r="K170" s="37"/>
      <c r="L170" s="37"/>
      <c r="M170" s="37"/>
      <c r="N170" s="37"/>
      <c r="O170" s="37"/>
      <c r="P170" s="37"/>
      <c r="Q170" s="37"/>
      <c r="R170" s="37"/>
      <c r="S170" s="37"/>
      <c r="T170" s="37"/>
      <c r="U170" s="37"/>
      <c r="V170" s="37"/>
      <c r="W170" s="37"/>
      <c r="X170" s="37"/>
    </row>
    <row r="171" spans="1:24">
      <c r="A171" s="66"/>
      <c r="B171" s="37"/>
      <c r="C171" s="37"/>
      <c r="D171" s="37"/>
      <c r="E171" s="37"/>
      <c r="F171" s="37"/>
      <c r="G171" s="37"/>
      <c r="H171" s="37"/>
      <c r="I171" s="37"/>
      <c r="J171" s="37"/>
      <c r="K171" s="37"/>
      <c r="L171" s="37"/>
      <c r="M171" s="37"/>
      <c r="N171" s="37"/>
      <c r="O171" s="37"/>
      <c r="P171" s="37"/>
      <c r="Q171" s="37"/>
      <c r="R171" s="37"/>
      <c r="S171" s="37"/>
      <c r="T171" s="37"/>
      <c r="U171" s="37"/>
      <c r="V171" s="37"/>
      <c r="W171" s="37"/>
      <c r="X171" s="37"/>
    </row>
    <row r="172" spans="1:24">
      <c r="A172" s="66"/>
      <c r="B172" s="37"/>
      <c r="C172" s="37"/>
      <c r="D172" s="37"/>
      <c r="E172" s="37"/>
      <c r="F172" s="37"/>
      <c r="G172" s="37"/>
      <c r="H172" s="37"/>
      <c r="I172" s="37"/>
      <c r="J172" s="37"/>
      <c r="K172" s="37"/>
      <c r="L172" s="37"/>
      <c r="M172" s="37"/>
      <c r="N172" s="37"/>
      <c r="O172" s="37"/>
      <c r="P172" s="37"/>
      <c r="Q172" s="37"/>
      <c r="R172" s="37"/>
      <c r="S172" s="37"/>
      <c r="T172" s="37"/>
      <c r="U172" s="37"/>
      <c r="V172" s="37"/>
      <c r="W172" s="37"/>
      <c r="X172" s="37"/>
    </row>
    <row r="173" spans="1:24">
      <c r="A173" s="66"/>
      <c r="B173" s="37"/>
      <c r="C173" s="37"/>
      <c r="D173" s="37"/>
      <c r="E173" s="37"/>
      <c r="F173" s="37"/>
      <c r="G173" s="37"/>
      <c r="H173" s="37"/>
      <c r="I173" s="37"/>
      <c r="J173" s="37"/>
      <c r="K173" s="37"/>
      <c r="L173" s="37"/>
      <c r="M173" s="37"/>
      <c r="N173" s="37"/>
      <c r="O173" s="37"/>
      <c r="P173" s="37"/>
      <c r="Q173" s="37"/>
      <c r="R173" s="37"/>
      <c r="S173" s="37"/>
      <c r="T173" s="37"/>
      <c r="U173" s="37"/>
      <c r="V173" s="37"/>
      <c r="W173" s="37"/>
      <c r="X173" s="37"/>
    </row>
    <row r="174" spans="1:24">
      <c r="A174" s="66"/>
      <c r="B174" s="37"/>
      <c r="C174" s="37"/>
      <c r="D174" s="37"/>
      <c r="E174" s="37"/>
      <c r="F174" s="37"/>
      <c r="G174" s="37"/>
      <c r="H174" s="37"/>
      <c r="I174" s="37"/>
      <c r="J174" s="37"/>
      <c r="K174" s="37"/>
      <c r="L174" s="37"/>
      <c r="M174" s="37"/>
      <c r="N174" s="37"/>
      <c r="O174" s="37"/>
      <c r="P174" s="37"/>
      <c r="Q174" s="37"/>
      <c r="R174" s="37"/>
      <c r="S174" s="37"/>
      <c r="T174" s="37"/>
      <c r="U174" s="37"/>
      <c r="V174" s="37"/>
      <c r="W174" s="37"/>
      <c r="X174" s="37"/>
    </row>
    <row r="175" spans="1:24">
      <c r="A175" s="66"/>
      <c r="B175" s="37"/>
      <c r="C175" s="37"/>
      <c r="D175" s="37"/>
      <c r="E175" s="37"/>
      <c r="F175" s="37"/>
      <c r="G175" s="37"/>
      <c r="H175" s="37"/>
      <c r="I175" s="37"/>
      <c r="J175" s="37"/>
      <c r="K175" s="37"/>
      <c r="L175" s="37"/>
      <c r="M175" s="37"/>
      <c r="N175" s="37"/>
      <c r="O175" s="37"/>
      <c r="P175" s="37"/>
      <c r="Q175" s="37"/>
      <c r="R175" s="37"/>
      <c r="S175" s="37"/>
      <c r="T175" s="37"/>
      <c r="U175" s="37"/>
      <c r="V175" s="37"/>
      <c r="W175" s="37"/>
      <c r="X175" s="37"/>
    </row>
    <row r="176" spans="1:24">
      <c r="A176" s="66"/>
      <c r="B176" s="37"/>
      <c r="C176" s="37"/>
      <c r="D176" s="37"/>
      <c r="E176" s="37"/>
      <c r="F176" s="37"/>
      <c r="G176" s="37"/>
      <c r="H176" s="37"/>
      <c r="I176" s="37"/>
      <c r="J176" s="37"/>
      <c r="K176" s="37"/>
      <c r="L176" s="37"/>
      <c r="M176" s="37"/>
      <c r="N176" s="37"/>
      <c r="O176" s="37"/>
      <c r="P176" s="37"/>
      <c r="Q176" s="37"/>
      <c r="R176" s="37"/>
      <c r="S176" s="37"/>
      <c r="T176" s="37"/>
      <c r="U176" s="37"/>
      <c r="V176" s="37"/>
      <c r="W176" s="37"/>
      <c r="X176" s="37"/>
    </row>
    <row r="177" spans="1:24">
      <c r="A177" s="66"/>
      <c r="B177" s="37"/>
      <c r="C177" s="37"/>
      <c r="D177" s="37"/>
      <c r="E177" s="37"/>
      <c r="F177" s="37"/>
      <c r="G177" s="37"/>
      <c r="H177" s="37"/>
      <c r="I177" s="37"/>
      <c r="J177" s="37"/>
      <c r="K177" s="37"/>
      <c r="L177" s="37"/>
      <c r="M177" s="37"/>
      <c r="N177" s="37"/>
      <c r="O177" s="37"/>
      <c r="P177" s="37"/>
      <c r="Q177" s="37"/>
      <c r="R177" s="37"/>
      <c r="S177" s="37"/>
      <c r="T177" s="37"/>
      <c r="U177" s="37"/>
      <c r="V177" s="37"/>
      <c r="W177" s="37"/>
      <c r="X177" s="37"/>
    </row>
    <row r="178" spans="1:24">
      <c r="A178" s="66"/>
      <c r="B178" s="37"/>
      <c r="C178" s="37"/>
      <c r="D178" s="37"/>
      <c r="E178" s="37"/>
      <c r="F178" s="37"/>
      <c r="G178" s="37"/>
      <c r="H178" s="37"/>
      <c r="I178" s="37"/>
      <c r="J178" s="37"/>
      <c r="K178" s="37"/>
      <c r="L178" s="37"/>
      <c r="M178" s="37"/>
      <c r="N178" s="37"/>
      <c r="O178" s="37"/>
      <c r="P178" s="37"/>
      <c r="Q178" s="37"/>
      <c r="R178" s="37"/>
      <c r="S178" s="37"/>
      <c r="T178" s="37"/>
      <c r="U178" s="37"/>
      <c r="V178" s="37"/>
      <c r="W178" s="37"/>
      <c r="X178" s="37"/>
    </row>
    <row r="179" spans="1:24">
      <c r="A179" s="66"/>
      <c r="B179" s="37"/>
      <c r="C179" s="37"/>
      <c r="D179" s="37"/>
      <c r="E179" s="37"/>
      <c r="F179" s="37"/>
      <c r="G179" s="37"/>
      <c r="H179" s="37"/>
      <c r="I179" s="37"/>
      <c r="J179" s="37"/>
      <c r="K179" s="37"/>
      <c r="L179" s="37"/>
      <c r="M179" s="37"/>
      <c r="N179" s="37"/>
      <c r="O179" s="37"/>
      <c r="P179" s="37"/>
      <c r="Q179" s="37"/>
      <c r="R179" s="37"/>
      <c r="S179" s="37"/>
      <c r="T179" s="37"/>
      <c r="U179" s="37"/>
      <c r="V179" s="37"/>
      <c r="W179" s="37"/>
      <c r="X179" s="37"/>
    </row>
    <row r="180" spans="1:24">
      <c r="A180" s="66"/>
      <c r="B180" s="37"/>
      <c r="C180" s="37"/>
      <c r="D180" s="37"/>
      <c r="E180" s="37"/>
      <c r="F180" s="37"/>
      <c r="G180" s="37"/>
      <c r="H180" s="37"/>
      <c r="I180" s="37"/>
      <c r="J180" s="37"/>
      <c r="K180" s="37"/>
      <c r="L180" s="37"/>
      <c r="M180" s="37"/>
      <c r="N180" s="37"/>
      <c r="O180" s="37"/>
      <c r="P180" s="37"/>
      <c r="Q180" s="37"/>
      <c r="R180" s="37"/>
      <c r="S180" s="37"/>
      <c r="T180" s="37"/>
      <c r="U180" s="37"/>
      <c r="V180" s="37"/>
      <c r="W180" s="37"/>
      <c r="X180" s="37"/>
    </row>
    <row r="181" spans="1:24">
      <c r="A181" s="66"/>
      <c r="B181" s="37"/>
      <c r="C181" s="37"/>
      <c r="D181" s="37"/>
      <c r="E181" s="37"/>
      <c r="F181" s="37"/>
      <c r="G181" s="37"/>
      <c r="H181" s="37"/>
      <c r="I181" s="37"/>
      <c r="J181" s="37"/>
      <c r="K181" s="37"/>
      <c r="L181" s="37"/>
      <c r="M181" s="37"/>
      <c r="N181" s="37"/>
      <c r="O181" s="37"/>
      <c r="P181" s="37"/>
      <c r="Q181" s="37"/>
      <c r="R181" s="37"/>
      <c r="S181" s="37"/>
      <c r="T181" s="37"/>
      <c r="U181" s="37"/>
      <c r="V181" s="37"/>
      <c r="W181" s="37"/>
      <c r="X181" s="37"/>
    </row>
    <row r="182" spans="1:24">
      <c r="A182" s="66"/>
      <c r="B182" s="37"/>
      <c r="C182" s="37"/>
      <c r="D182" s="37"/>
      <c r="E182" s="37"/>
      <c r="F182" s="37"/>
      <c r="G182" s="37"/>
      <c r="H182" s="37"/>
      <c r="I182" s="37"/>
      <c r="J182" s="37"/>
      <c r="K182" s="37"/>
      <c r="L182" s="37"/>
      <c r="M182" s="37"/>
      <c r="N182" s="37"/>
      <c r="O182" s="37"/>
      <c r="P182" s="37"/>
      <c r="Q182" s="37"/>
      <c r="R182" s="37"/>
      <c r="S182" s="37"/>
      <c r="T182" s="37"/>
      <c r="U182" s="37"/>
      <c r="V182" s="37"/>
      <c r="W182" s="37"/>
      <c r="X182" s="37"/>
    </row>
    <row r="183" spans="1:24">
      <c r="A183" s="66"/>
      <c r="B183" s="37"/>
      <c r="C183" s="37"/>
      <c r="D183" s="37"/>
      <c r="E183" s="37"/>
      <c r="F183" s="37"/>
      <c r="G183" s="37"/>
      <c r="H183" s="37"/>
      <c r="I183" s="37"/>
      <c r="J183" s="37"/>
      <c r="K183" s="37"/>
      <c r="L183" s="37"/>
      <c r="M183" s="37"/>
      <c r="N183" s="37"/>
      <c r="O183" s="37"/>
      <c r="P183" s="37"/>
      <c r="Q183" s="37"/>
      <c r="R183" s="37"/>
      <c r="S183" s="37"/>
      <c r="T183" s="37"/>
      <c r="U183" s="37"/>
      <c r="V183" s="37"/>
      <c r="W183" s="37"/>
      <c r="X183" s="37"/>
    </row>
    <row r="184" spans="1:24">
      <c r="A184" s="66"/>
      <c r="B184" s="37"/>
      <c r="C184" s="37"/>
      <c r="D184" s="37"/>
      <c r="E184" s="37"/>
      <c r="F184" s="37"/>
      <c r="G184" s="37"/>
      <c r="H184" s="37"/>
      <c r="I184" s="37"/>
      <c r="J184" s="37"/>
      <c r="K184" s="37"/>
      <c r="L184" s="37"/>
      <c r="M184" s="37"/>
      <c r="N184" s="37"/>
      <c r="O184" s="37"/>
      <c r="P184" s="37"/>
      <c r="Q184" s="37"/>
      <c r="R184" s="37"/>
      <c r="S184" s="37"/>
      <c r="T184" s="37"/>
      <c r="U184" s="37"/>
      <c r="V184" s="37"/>
      <c r="W184" s="37"/>
      <c r="X184" s="37"/>
    </row>
    <row r="185" spans="1:24">
      <c r="A185" s="66"/>
      <c r="B185" s="37"/>
      <c r="C185" s="37"/>
      <c r="D185" s="37"/>
      <c r="E185" s="37"/>
      <c r="F185" s="37"/>
      <c r="G185" s="37"/>
      <c r="H185" s="37"/>
      <c r="I185" s="37"/>
      <c r="J185" s="37"/>
      <c r="K185" s="37"/>
      <c r="L185" s="37"/>
      <c r="M185" s="37"/>
      <c r="N185" s="37"/>
      <c r="O185" s="37"/>
      <c r="P185" s="37"/>
      <c r="Q185" s="37"/>
      <c r="R185" s="37"/>
      <c r="S185" s="37"/>
      <c r="T185" s="37"/>
      <c r="U185" s="37"/>
      <c r="V185" s="37"/>
      <c r="W185" s="37"/>
      <c r="X185" s="37"/>
    </row>
    <row r="186" spans="1:24">
      <c r="A186" s="66"/>
      <c r="B186" s="37"/>
      <c r="C186" s="37"/>
      <c r="D186" s="37"/>
      <c r="E186" s="37"/>
      <c r="F186" s="37"/>
      <c r="G186" s="37"/>
      <c r="H186" s="37"/>
      <c r="I186" s="37"/>
      <c r="J186" s="37"/>
      <c r="K186" s="37"/>
      <c r="L186" s="37"/>
      <c r="M186" s="37"/>
      <c r="N186" s="37"/>
      <c r="O186" s="37"/>
      <c r="P186" s="37"/>
      <c r="Q186" s="37"/>
      <c r="R186" s="37"/>
      <c r="S186" s="37"/>
      <c r="T186" s="37"/>
      <c r="U186" s="37"/>
      <c r="V186" s="37"/>
      <c r="W186" s="37"/>
      <c r="X186" s="37"/>
    </row>
    <row r="187" spans="1:24">
      <c r="A187" s="66"/>
      <c r="B187" s="37"/>
      <c r="C187" s="37"/>
      <c r="D187" s="37"/>
      <c r="E187" s="37"/>
      <c r="F187" s="37"/>
      <c r="G187" s="37"/>
      <c r="H187" s="37"/>
      <c r="I187" s="37"/>
      <c r="J187" s="37"/>
      <c r="K187" s="37"/>
      <c r="L187" s="37"/>
      <c r="M187" s="37"/>
      <c r="N187" s="37"/>
      <c r="O187" s="37"/>
      <c r="P187" s="37"/>
      <c r="Q187" s="37"/>
      <c r="R187" s="37"/>
      <c r="S187" s="37"/>
      <c r="T187" s="37"/>
      <c r="U187" s="37"/>
      <c r="V187" s="37"/>
      <c r="W187" s="37"/>
      <c r="X187" s="37"/>
    </row>
    <row r="188" spans="1:24">
      <c r="A188" s="66"/>
      <c r="B188" s="37"/>
      <c r="C188" s="37"/>
      <c r="D188" s="37"/>
      <c r="E188" s="37"/>
      <c r="F188" s="37"/>
      <c r="G188" s="37"/>
      <c r="H188" s="37"/>
      <c r="I188" s="37"/>
      <c r="J188" s="37"/>
      <c r="K188" s="37"/>
      <c r="L188" s="37"/>
      <c r="M188" s="37"/>
      <c r="N188" s="37"/>
      <c r="O188" s="37"/>
      <c r="P188" s="37"/>
      <c r="Q188" s="37"/>
      <c r="R188" s="37"/>
      <c r="S188" s="37"/>
      <c r="T188" s="37"/>
      <c r="U188" s="37"/>
      <c r="V188" s="37"/>
      <c r="W188" s="37"/>
      <c r="X188" s="37"/>
    </row>
    <row r="189" spans="1:24">
      <c r="A189" s="66"/>
      <c r="B189" s="37"/>
      <c r="C189" s="37"/>
      <c r="D189" s="37"/>
      <c r="E189" s="37"/>
      <c r="F189" s="37"/>
      <c r="G189" s="37"/>
      <c r="H189" s="37"/>
      <c r="I189" s="37"/>
      <c r="J189" s="37"/>
      <c r="K189" s="37"/>
      <c r="L189" s="37"/>
      <c r="M189" s="37"/>
      <c r="N189" s="37"/>
      <c r="O189" s="37"/>
      <c r="P189" s="37"/>
      <c r="Q189" s="37"/>
      <c r="R189" s="37"/>
      <c r="S189" s="37"/>
      <c r="T189" s="37"/>
      <c r="U189" s="37"/>
      <c r="V189" s="37"/>
      <c r="W189" s="37"/>
      <c r="X189" s="37"/>
    </row>
    <row r="190" spans="1:24">
      <c r="A190" s="66"/>
      <c r="B190" s="37"/>
      <c r="C190" s="37"/>
      <c r="D190" s="37"/>
      <c r="E190" s="37"/>
      <c r="F190" s="37"/>
      <c r="G190" s="37"/>
      <c r="H190" s="37"/>
      <c r="I190" s="37"/>
      <c r="J190" s="37"/>
      <c r="K190" s="37"/>
      <c r="L190" s="37"/>
      <c r="M190" s="37"/>
      <c r="N190" s="37"/>
      <c r="O190" s="37"/>
      <c r="P190" s="37"/>
      <c r="Q190" s="37"/>
      <c r="R190" s="37"/>
      <c r="S190" s="37"/>
      <c r="T190" s="37"/>
      <c r="U190" s="37"/>
      <c r="V190" s="37"/>
      <c r="W190" s="37"/>
      <c r="X190" s="37"/>
    </row>
    <row r="191" spans="1:24">
      <c r="A191" s="66"/>
      <c r="B191" s="37"/>
      <c r="C191" s="37"/>
      <c r="D191" s="37"/>
      <c r="E191" s="37"/>
      <c r="F191" s="37"/>
      <c r="G191" s="37"/>
      <c r="H191" s="37"/>
      <c r="I191" s="37"/>
      <c r="J191" s="37"/>
      <c r="K191" s="37"/>
      <c r="L191" s="37"/>
      <c r="M191" s="37"/>
      <c r="N191" s="37"/>
      <c r="O191" s="37"/>
      <c r="P191" s="37"/>
      <c r="Q191" s="37"/>
      <c r="R191" s="37"/>
      <c r="S191" s="37"/>
      <c r="T191" s="37"/>
      <c r="U191" s="37"/>
      <c r="V191" s="37"/>
      <c r="W191" s="37"/>
      <c r="X191" s="37"/>
    </row>
    <row r="192" spans="1:24">
      <c r="A192" s="66"/>
      <c r="B192" s="37"/>
      <c r="C192" s="37"/>
      <c r="D192" s="37"/>
      <c r="E192" s="37"/>
      <c r="F192" s="37"/>
      <c r="G192" s="37"/>
      <c r="H192" s="37"/>
      <c r="I192" s="37"/>
      <c r="J192" s="37"/>
      <c r="K192" s="37"/>
      <c r="L192" s="37"/>
      <c r="M192" s="37"/>
      <c r="N192" s="37"/>
      <c r="O192" s="37"/>
      <c r="P192" s="37"/>
      <c r="Q192" s="37"/>
      <c r="R192" s="37"/>
      <c r="S192" s="37"/>
      <c r="T192" s="37"/>
      <c r="U192" s="37"/>
      <c r="V192" s="37"/>
      <c r="W192" s="37"/>
      <c r="X192" s="37"/>
    </row>
    <row r="193" spans="1:24">
      <c r="A193" s="66"/>
      <c r="B193" s="37"/>
      <c r="C193" s="37"/>
      <c r="D193" s="37"/>
      <c r="E193" s="37"/>
      <c r="F193" s="37"/>
      <c r="G193" s="37"/>
      <c r="H193" s="37"/>
      <c r="I193" s="37"/>
      <c r="J193" s="37"/>
      <c r="K193" s="37"/>
      <c r="L193" s="37"/>
      <c r="M193" s="37"/>
      <c r="N193" s="37"/>
      <c r="O193" s="37"/>
      <c r="P193" s="37"/>
      <c r="Q193" s="37"/>
      <c r="R193" s="37"/>
      <c r="S193" s="37"/>
      <c r="T193" s="37"/>
      <c r="U193" s="37"/>
      <c r="V193" s="37"/>
      <c r="W193" s="37"/>
      <c r="X193" s="37"/>
    </row>
    <row r="194" spans="1:24">
      <c r="A194" s="66"/>
      <c r="B194" s="37"/>
      <c r="C194" s="37"/>
      <c r="D194" s="37"/>
      <c r="E194" s="37"/>
      <c r="F194" s="37"/>
      <c r="G194" s="37"/>
      <c r="H194" s="37"/>
      <c r="I194" s="37"/>
      <c r="J194" s="37"/>
      <c r="K194" s="37"/>
      <c r="L194" s="37"/>
      <c r="M194" s="37"/>
      <c r="N194" s="37"/>
      <c r="O194" s="37"/>
      <c r="P194" s="37"/>
      <c r="Q194" s="37"/>
      <c r="R194" s="37"/>
      <c r="S194" s="37"/>
      <c r="T194" s="37"/>
      <c r="U194" s="37"/>
      <c r="V194" s="37"/>
      <c r="W194" s="37"/>
      <c r="X194" s="37"/>
    </row>
    <row r="195" spans="1:24">
      <c r="A195" s="66"/>
      <c r="B195" s="37"/>
      <c r="C195" s="37"/>
      <c r="D195" s="37"/>
      <c r="E195" s="37"/>
      <c r="F195" s="37"/>
      <c r="G195" s="37"/>
      <c r="H195" s="37"/>
      <c r="I195" s="37"/>
      <c r="J195" s="37"/>
      <c r="K195" s="37"/>
      <c r="L195" s="37"/>
      <c r="M195" s="37"/>
      <c r="N195" s="37"/>
      <c r="O195" s="37"/>
      <c r="P195" s="37"/>
      <c r="Q195" s="37"/>
      <c r="R195" s="37"/>
      <c r="S195" s="37"/>
      <c r="T195" s="37"/>
      <c r="U195" s="37"/>
      <c r="V195" s="37"/>
      <c r="W195" s="37"/>
      <c r="X195" s="37"/>
    </row>
    <row r="196" spans="1:24">
      <c r="A196" s="66"/>
      <c r="B196" s="37"/>
      <c r="C196" s="37"/>
      <c r="D196" s="37"/>
      <c r="E196" s="37"/>
      <c r="F196" s="37"/>
      <c r="G196" s="37"/>
      <c r="H196" s="37"/>
      <c r="I196" s="37"/>
      <c r="J196" s="37"/>
      <c r="K196" s="37"/>
      <c r="L196" s="37"/>
      <c r="M196" s="37"/>
      <c r="N196" s="37"/>
      <c r="O196" s="37"/>
      <c r="P196" s="37"/>
      <c r="Q196" s="37"/>
      <c r="R196" s="37"/>
      <c r="S196" s="37"/>
      <c r="T196" s="37"/>
      <c r="U196" s="37"/>
      <c r="V196" s="37"/>
      <c r="W196" s="37"/>
      <c r="X196" s="37"/>
    </row>
    <row r="197" spans="1:24">
      <c r="A197" s="66"/>
      <c r="B197" s="37"/>
      <c r="C197" s="37"/>
      <c r="D197" s="37"/>
      <c r="E197" s="37"/>
      <c r="F197" s="37"/>
      <c r="G197" s="37"/>
      <c r="H197" s="37"/>
      <c r="I197" s="37"/>
      <c r="J197" s="37"/>
      <c r="K197" s="37"/>
      <c r="L197" s="37"/>
      <c r="M197" s="37"/>
      <c r="N197" s="37"/>
      <c r="O197" s="37"/>
      <c r="P197" s="37"/>
      <c r="Q197" s="37"/>
      <c r="R197" s="37"/>
      <c r="S197" s="37"/>
      <c r="T197" s="37"/>
      <c r="U197" s="37"/>
      <c r="V197" s="37"/>
      <c r="W197" s="37"/>
      <c r="X197" s="37"/>
    </row>
    <row r="198" spans="1:24">
      <c r="A198" s="66"/>
      <c r="B198" s="37"/>
      <c r="C198" s="37"/>
      <c r="D198" s="37"/>
      <c r="E198" s="37"/>
      <c r="F198" s="37"/>
      <c r="G198" s="37"/>
      <c r="H198" s="37"/>
      <c r="I198" s="37"/>
      <c r="J198" s="37"/>
      <c r="K198" s="37"/>
      <c r="L198" s="37"/>
      <c r="M198" s="37"/>
      <c r="N198" s="37"/>
      <c r="O198" s="37"/>
      <c r="P198" s="37"/>
      <c r="Q198" s="37"/>
      <c r="R198" s="37"/>
      <c r="S198" s="37"/>
      <c r="T198" s="37"/>
      <c r="U198" s="37"/>
      <c r="V198" s="37"/>
      <c r="W198" s="37"/>
      <c r="X198" s="37"/>
    </row>
    <row r="199" spans="1:24">
      <c r="A199" s="66"/>
      <c r="B199" s="37"/>
      <c r="C199" s="37"/>
      <c r="D199" s="37"/>
      <c r="E199" s="37"/>
      <c r="F199" s="37"/>
      <c r="G199" s="37"/>
      <c r="H199" s="37"/>
      <c r="I199" s="37"/>
      <c r="J199" s="37"/>
      <c r="K199" s="37"/>
      <c r="L199" s="37"/>
      <c r="M199" s="37"/>
      <c r="N199" s="37"/>
      <c r="O199" s="37"/>
      <c r="P199" s="37"/>
      <c r="Q199" s="37"/>
      <c r="R199" s="37"/>
      <c r="S199" s="37"/>
      <c r="T199" s="37"/>
      <c r="U199" s="37"/>
      <c r="V199" s="37"/>
      <c r="W199" s="37"/>
      <c r="X199" s="37"/>
    </row>
    <row r="200" spans="1:24">
      <c r="A200" s="66"/>
      <c r="B200" s="37"/>
      <c r="C200" s="37"/>
      <c r="D200" s="37"/>
      <c r="E200" s="37"/>
      <c r="F200" s="37"/>
      <c r="G200" s="37"/>
      <c r="H200" s="37"/>
      <c r="I200" s="37"/>
      <c r="J200" s="37"/>
      <c r="K200" s="37"/>
      <c r="L200" s="37"/>
      <c r="M200" s="37"/>
      <c r="N200" s="37"/>
      <c r="O200" s="37"/>
      <c r="P200" s="37"/>
      <c r="Q200" s="37"/>
      <c r="R200" s="37"/>
      <c r="S200" s="37"/>
      <c r="T200" s="37"/>
      <c r="U200" s="37"/>
      <c r="V200" s="37"/>
      <c r="W200" s="37"/>
      <c r="X200" s="37"/>
    </row>
    <row r="201" spans="1:24">
      <c r="A201" s="66"/>
      <c r="B201" s="37"/>
      <c r="C201" s="37"/>
      <c r="D201" s="37"/>
      <c r="E201" s="37"/>
      <c r="F201" s="37"/>
      <c r="G201" s="37"/>
      <c r="H201" s="37"/>
      <c r="I201" s="37"/>
      <c r="J201" s="37"/>
      <c r="K201" s="37"/>
      <c r="L201" s="37"/>
      <c r="M201" s="37"/>
      <c r="N201" s="37"/>
      <c r="O201" s="37"/>
      <c r="P201" s="37"/>
      <c r="Q201" s="37"/>
      <c r="R201" s="37"/>
      <c r="S201" s="37"/>
      <c r="T201" s="37"/>
      <c r="U201" s="37"/>
      <c r="V201" s="37"/>
      <c r="W201" s="37"/>
      <c r="X201" s="37"/>
    </row>
    <row r="202" spans="1:24">
      <c r="A202" s="66"/>
      <c r="B202" s="37"/>
      <c r="C202" s="37"/>
      <c r="D202" s="37"/>
      <c r="E202" s="37"/>
      <c r="F202" s="37"/>
      <c r="G202" s="37"/>
      <c r="H202" s="37"/>
      <c r="I202" s="37"/>
      <c r="J202" s="37"/>
      <c r="K202" s="37"/>
      <c r="L202" s="37"/>
      <c r="M202" s="37"/>
      <c r="N202" s="37"/>
      <c r="O202" s="37"/>
      <c r="P202" s="37"/>
      <c r="Q202" s="37"/>
      <c r="R202" s="37"/>
      <c r="S202" s="37"/>
      <c r="T202" s="37"/>
      <c r="U202" s="37"/>
      <c r="V202" s="37"/>
      <c r="W202" s="37"/>
      <c r="X202" s="37"/>
    </row>
    <row r="203" spans="1:24">
      <c r="A203" s="66"/>
      <c r="B203" s="37"/>
      <c r="C203" s="37"/>
      <c r="D203" s="37"/>
      <c r="E203" s="37"/>
      <c r="F203" s="37"/>
      <c r="G203" s="37"/>
      <c r="H203" s="37"/>
      <c r="I203" s="37"/>
      <c r="J203" s="37"/>
      <c r="K203" s="37"/>
      <c r="L203" s="37"/>
      <c r="M203" s="37"/>
      <c r="N203" s="37"/>
      <c r="O203" s="37"/>
      <c r="P203" s="37"/>
      <c r="Q203" s="37"/>
      <c r="R203" s="37"/>
      <c r="S203" s="37"/>
      <c r="T203" s="37"/>
      <c r="U203" s="37"/>
      <c r="V203" s="37"/>
      <c r="W203" s="37"/>
      <c r="X203" s="37"/>
    </row>
    <row r="204" spans="1:24">
      <c r="A204" s="66"/>
      <c r="B204" s="37"/>
      <c r="C204" s="37"/>
      <c r="D204" s="37"/>
      <c r="E204" s="37"/>
      <c r="F204" s="37"/>
      <c r="G204" s="37"/>
      <c r="H204" s="37"/>
      <c r="I204" s="37"/>
      <c r="J204" s="37"/>
      <c r="K204" s="37"/>
      <c r="L204" s="37"/>
      <c r="M204" s="37"/>
      <c r="N204" s="37"/>
      <c r="O204" s="37"/>
      <c r="P204" s="37"/>
      <c r="Q204" s="37"/>
      <c r="R204" s="37"/>
      <c r="S204" s="37"/>
      <c r="T204" s="37"/>
      <c r="U204" s="37"/>
      <c r="V204" s="37"/>
      <c r="W204" s="37"/>
      <c r="X204" s="37"/>
    </row>
    <row r="205" spans="1:24">
      <c r="A205" s="66"/>
      <c r="B205" s="37"/>
      <c r="C205" s="37"/>
      <c r="D205" s="37"/>
      <c r="E205" s="37"/>
      <c r="F205" s="37"/>
      <c r="G205" s="37"/>
      <c r="H205" s="37"/>
      <c r="I205" s="37"/>
      <c r="J205" s="37"/>
      <c r="K205" s="37"/>
      <c r="L205" s="37"/>
      <c r="M205" s="37"/>
      <c r="N205" s="37"/>
      <c r="O205" s="37"/>
      <c r="P205" s="37"/>
      <c r="Q205" s="37"/>
      <c r="R205" s="37"/>
      <c r="S205" s="37"/>
      <c r="T205" s="37"/>
      <c r="U205" s="37"/>
      <c r="V205" s="37"/>
      <c r="W205" s="37"/>
      <c r="X205" s="37"/>
    </row>
    <row r="206" spans="1:24">
      <c r="A206" s="66"/>
      <c r="B206" s="37"/>
      <c r="C206" s="37"/>
      <c r="D206" s="37"/>
      <c r="E206" s="37"/>
      <c r="F206" s="37"/>
      <c r="G206" s="37"/>
      <c r="H206" s="37"/>
      <c r="I206" s="37"/>
      <c r="J206" s="37"/>
      <c r="K206" s="37"/>
      <c r="L206" s="37"/>
      <c r="M206" s="37"/>
      <c r="N206" s="37"/>
      <c r="O206" s="37"/>
      <c r="P206" s="37"/>
      <c r="Q206" s="37"/>
      <c r="R206" s="37"/>
      <c r="S206" s="37"/>
      <c r="T206" s="37"/>
      <c r="U206" s="37"/>
      <c r="V206" s="37"/>
      <c r="W206" s="37"/>
      <c r="X206" s="37"/>
    </row>
    <row r="207" spans="1:24">
      <c r="A207" s="66"/>
      <c r="B207" s="37"/>
      <c r="C207" s="37"/>
      <c r="D207" s="37"/>
      <c r="E207" s="37"/>
      <c r="F207" s="37"/>
      <c r="G207" s="37"/>
      <c r="H207" s="37"/>
      <c r="I207" s="37"/>
      <c r="J207" s="37"/>
      <c r="K207" s="37"/>
      <c r="L207" s="37"/>
      <c r="M207" s="37"/>
      <c r="N207" s="37"/>
      <c r="O207" s="37"/>
      <c r="P207" s="37"/>
      <c r="Q207" s="37"/>
      <c r="R207" s="37"/>
      <c r="S207" s="37"/>
      <c r="T207" s="37"/>
      <c r="U207" s="37"/>
      <c r="V207" s="37"/>
      <c r="W207" s="37"/>
      <c r="X207" s="37"/>
    </row>
    <row r="208" spans="1:24">
      <c r="A208" s="66"/>
      <c r="B208" s="37"/>
      <c r="C208" s="37"/>
      <c r="D208" s="37"/>
      <c r="E208" s="37"/>
      <c r="F208" s="37"/>
      <c r="G208" s="37"/>
      <c r="H208" s="37"/>
      <c r="I208" s="37"/>
      <c r="J208" s="37"/>
      <c r="K208" s="37"/>
      <c r="L208" s="37"/>
      <c r="M208" s="37"/>
      <c r="N208" s="37"/>
      <c r="O208" s="37"/>
      <c r="P208" s="37"/>
      <c r="Q208" s="37"/>
      <c r="R208" s="37"/>
      <c r="S208" s="37"/>
      <c r="T208" s="37"/>
      <c r="U208" s="37"/>
      <c r="V208" s="37"/>
      <c r="W208" s="37"/>
      <c r="X208" s="37"/>
    </row>
    <row r="209" spans="1:24">
      <c r="A209" s="66"/>
      <c r="B209" s="37"/>
      <c r="C209" s="37"/>
      <c r="D209" s="37"/>
      <c r="E209" s="37"/>
      <c r="F209" s="37"/>
      <c r="G209" s="37"/>
      <c r="H209" s="37"/>
      <c r="I209" s="37"/>
      <c r="J209" s="37"/>
      <c r="K209" s="37"/>
      <c r="L209" s="37"/>
      <c r="M209" s="37"/>
      <c r="N209" s="37"/>
      <c r="O209" s="37"/>
      <c r="P209" s="37"/>
      <c r="Q209" s="37"/>
      <c r="R209" s="37"/>
      <c r="S209" s="37"/>
      <c r="T209" s="37"/>
      <c r="U209" s="37"/>
      <c r="V209" s="37"/>
      <c r="W209" s="37"/>
      <c r="X209" s="37"/>
    </row>
    <row r="210" spans="1:24">
      <c r="A210" s="66"/>
      <c r="B210" s="37"/>
      <c r="C210" s="37"/>
      <c r="D210" s="37"/>
      <c r="E210" s="37"/>
      <c r="F210" s="37"/>
      <c r="G210" s="37"/>
      <c r="H210" s="37"/>
      <c r="I210" s="37"/>
      <c r="J210" s="37"/>
      <c r="K210" s="37"/>
      <c r="L210" s="37"/>
      <c r="M210" s="37"/>
      <c r="N210" s="37"/>
      <c r="O210" s="37"/>
      <c r="P210" s="37"/>
      <c r="Q210" s="37"/>
      <c r="R210" s="37"/>
      <c r="S210" s="37"/>
      <c r="T210" s="37"/>
      <c r="U210" s="37"/>
      <c r="V210" s="37"/>
      <c r="W210" s="37"/>
      <c r="X210" s="37"/>
    </row>
    <row r="211" spans="1:24">
      <c r="A211" s="66"/>
      <c r="B211" s="37"/>
      <c r="C211" s="37"/>
      <c r="D211" s="37"/>
      <c r="E211" s="37"/>
      <c r="F211" s="37"/>
      <c r="G211" s="37"/>
      <c r="H211" s="37"/>
      <c r="I211" s="37"/>
      <c r="J211" s="37"/>
      <c r="K211" s="37"/>
      <c r="L211" s="37"/>
      <c r="M211" s="37"/>
      <c r="N211" s="37"/>
      <c r="O211" s="37"/>
      <c r="P211" s="37"/>
      <c r="Q211" s="37"/>
      <c r="R211" s="37"/>
      <c r="S211" s="37"/>
      <c r="T211" s="37"/>
      <c r="U211" s="37"/>
      <c r="V211" s="37"/>
      <c r="W211" s="37"/>
      <c r="X211" s="37"/>
    </row>
    <row r="212" spans="1:24">
      <c r="A212" s="66"/>
      <c r="B212" s="37"/>
      <c r="C212" s="37"/>
      <c r="D212" s="37"/>
      <c r="E212" s="37"/>
      <c r="F212" s="37"/>
      <c r="G212" s="37"/>
      <c r="H212" s="37"/>
      <c r="I212" s="37"/>
      <c r="J212" s="37"/>
      <c r="K212" s="37"/>
      <c r="L212" s="37"/>
      <c r="M212" s="37"/>
      <c r="N212" s="37"/>
      <c r="O212" s="37"/>
      <c r="P212" s="37"/>
      <c r="Q212" s="37"/>
      <c r="R212" s="37"/>
      <c r="S212" s="37"/>
      <c r="T212" s="37"/>
      <c r="U212" s="37"/>
      <c r="V212" s="37"/>
      <c r="W212" s="37"/>
      <c r="X212" s="37"/>
    </row>
    <row r="213" spans="1:24">
      <c r="A213" s="66"/>
      <c r="B213" s="37"/>
      <c r="C213" s="37"/>
      <c r="D213" s="37"/>
      <c r="E213" s="37"/>
      <c r="F213" s="37"/>
      <c r="G213" s="37"/>
      <c r="H213" s="37"/>
      <c r="I213" s="37"/>
      <c r="J213" s="37"/>
      <c r="K213" s="37"/>
      <c r="L213" s="37"/>
      <c r="M213" s="37"/>
      <c r="N213" s="37"/>
      <c r="O213" s="37"/>
      <c r="P213" s="37"/>
      <c r="Q213" s="37"/>
      <c r="R213" s="37"/>
      <c r="S213" s="37"/>
      <c r="T213" s="37"/>
      <c r="U213" s="37"/>
      <c r="V213" s="37"/>
      <c r="W213" s="37"/>
      <c r="X213" s="37"/>
    </row>
    <row r="214" spans="1:24">
      <c r="A214" s="66"/>
      <c r="B214" s="37"/>
      <c r="C214" s="37"/>
      <c r="D214" s="37"/>
      <c r="E214" s="37"/>
      <c r="F214" s="37"/>
      <c r="G214" s="37"/>
      <c r="H214" s="37"/>
      <c r="I214" s="37"/>
      <c r="J214" s="37"/>
      <c r="K214" s="37"/>
      <c r="L214" s="37"/>
      <c r="M214" s="37"/>
      <c r="N214" s="37"/>
      <c r="O214" s="37"/>
      <c r="P214" s="37"/>
      <c r="Q214" s="37"/>
      <c r="R214" s="37"/>
      <c r="S214" s="37"/>
      <c r="T214" s="37"/>
      <c r="U214" s="37"/>
      <c r="V214" s="37"/>
      <c r="W214" s="37"/>
      <c r="X214" s="37"/>
    </row>
    <row r="215" spans="1:24">
      <c r="A215" s="66"/>
      <c r="B215" s="37"/>
      <c r="C215" s="37"/>
      <c r="D215" s="37"/>
      <c r="E215" s="37"/>
      <c r="F215" s="37"/>
      <c r="G215" s="37"/>
      <c r="H215" s="37"/>
      <c r="I215" s="37"/>
      <c r="J215" s="37"/>
      <c r="K215" s="37"/>
      <c r="L215" s="37"/>
      <c r="M215" s="37"/>
      <c r="N215" s="37"/>
      <c r="O215" s="37"/>
      <c r="P215" s="37"/>
      <c r="Q215" s="37"/>
      <c r="R215" s="37"/>
      <c r="S215" s="37"/>
      <c r="T215" s="37"/>
      <c r="U215" s="37"/>
      <c r="V215" s="37"/>
      <c r="W215" s="37"/>
      <c r="X215" s="37"/>
    </row>
    <row r="216" spans="1:24">
      <c r="A216" s="66"/>
      <c r="B216" s="37"/>
      <c r="C216" s="37"/>
      <c r="D216" s="37"/>
      <c r="E216" s="37"/>
      <c r="F216" s="37"/>
      <c r="G216" s="37"/>
      <c r="H216" s="37"/>
      <c r="I216" s="37"/>
      <c r="J216" s="37"/>
      <c r="K216" s="37"/>
      <c r="L216" s="37"/>
      <c r="M216" s="37"/>
      <c r="N216" s="37"/>
      <c r="O216" s="37"/>
      <c r="P216" s="37"/>
      <c r="Q216" s="37"/>
      <c r="R216" s="37"/>
      <c r="S216" s="37"/>
      <c r="T216" s="37"/>
      <c r="U216" s="37"/>
      <c r="V216" s="37"/>
      <c r="W216" s="37"/>
      <c r="X216" s="37"/>
    </row>
    <row r="217" spans="1:24">
      <c r="A217" s="66"/>
      <c r="B217" s="37"/>
      <c r="C217" s="37"/>
      <c r="D217" s="37"/>
      <c r="E217" s="37"/>
      <c r="F217" s="37"/>
      <c r="G217" s="37"/>
      <c r="H217" s="37"/>
      <c r="I217" s="37"/>
      <c r="J217" s="37"/>
      <c r="K217" s="37"/>
      <c r="L217" s="37"/>
      <c r="M217" s="37"/>
      <c r="N217" s="37"/>
      <c r="O217" s="37"/>
      <c r="P217" s="37"/>
      <c r="Q217" s="37"/>
      <c r="R217" s="37"/>
      <c r="S217" s="37"/>
      <c r="T217" s="37"/>
      <c r="U217" s="37"/>
      <c r="V217" s="37"/>
      <c r="W217" s="37"/>
      <c r="X217" s="37"/>
    </row>
    <row r="218" spans="1:24">
      <c r="A218" s="66"/>
      <c r="B218" s="37"/>
      <c r="C218" s="37"/>
      <c r="D218" s="37"/>
      <c r="E218" s="37"/>
      <c r="F218" s="37"/>
      <c r="G218" s="37"/>
      <c r="H218" s="37"/>
      <c r="I218" s="37"/>
      <c r="J218" s="37"/>
      <c r="K218" s="37"/>
      <c r="L218" s="37"/>
      <c r="M218" s="37"/>
      <c r="N218" s="37"/>
      <c r="O218" s="37"/>
      <c r="P218" s="37"/>
      <c r="Q218" s="37"/>
      <c r="R218" s="37"/>
      <c r="S218" s="37"/>
      <c r="T218" s="37"/>
      <c r="U218" s="37"/>
      <c r="V218" s="37"/>
      <c r="W218" s="37"/>
      <c r="X218" s="37"/>
    </row>
    <row r="219" spans="1:24">
      <c r="A219" s="66"/>
      <c r="B219" s="37"/>
      <c r="C219" s="37"/>
      <c r="D219" s="37"/>
      <c r="E219" s="37"/>
      <c r="F219" s="37"/>
      <c r="G219" s="37"/>
      <c r="H219" s="37"/>
      <c r="I219" s="37"/>
      <c r="J219" s="37"/>
      <c r="K219" s="37"/>
      <c r="L219" s="37"/>
      <c r="M219" s="37"/>
      <c r="N219" s="37"/>
      <c r="O219" s="37"/>
      <c r="P219" s="37"/>
      <c r="Q219" s="37"/>
      <c r="R219" s="37"/>
      <c r="S219" s="37"/>
      <c r="T219" s="37"/>
      <c r="U219" s="37"/>
      <c r="V219" s="37"/>
      <c r="W219" s="37"/>
      <c r="X219" s="37"/>
    </row>
    <row r="220" spans="1:24">
      <c r="A220" s="66"/>
      <c r="B220" s="37"/>
      <c r="C220" s="37"/>
      <c r="D220" s="37"/>
      <c r="E220" s="37"/>
      <c r="F220" s="37"/>
      <c r="G220" s="37"/>
      <c r="H220" s="37"/>
      <c r="I220" s="37"/>
      <c r="J220" s="37"/>
      <c r="K220" s="37"/>
      <c r="L220" s="37"/>
      <c r="M220" s="37"/>
      <c r="N220" s="37"/>
      <c r="O220" s="37"/>
      <c r="P220" s="37"/>
      <c r="Q220" s="37"/>
      <c r="R220" s="37"/>
      <c r="S220" s="37"/>
      <c r="T220" s="37"/>
      <c r="U220" s="37"/>
      <c r="V220" s="37"/>
      <c r="W220" s="37"/>
      <c r="X220" s="37"/>
    </row>
    <row r="221" spans="1:24">
      <c r="A221" s="66"/>
      <c r="B221" s="37"/>
      <c r="C221" s="37"/>
      <c r="D221" s="37"/>
      <c r="E221" s="37"/>
      <c r="F221" s="37"/>
      <c r="G221" s="37"/>
      <c r="H221" s="37"/>
      <c r="I221" s="37"/>
      <c r="J221" s="37"/>
      <c r="K221" s="37"/>
      <c r="L221" s="37"/>
      <c r="M221" s="37"/>
      <c r="N221" s="37"/>
      <c r="O221" s="37"/>
      <c r="P221" s="37"/>
      <c r="Q221" s="37"/>
      <c r="R221" s="37"/>
      <c r="S221" s="37"/>
      <c r="T221" s="37"/>
      <c r="U221" s="37"/>
      <c r="V221" s="37"/>
      <c r="W221" s="37"/>
      <c r="X221" s="37"/>
    </row>
    <row r="222" spans="1:24">
      <c r="A222" s="66"/>
      <c r="B222" s="37"/>
      <c r="C222" s="37"/>
      <c r="D222" s="37"/>
      <c r="E222" s="37"/>
      <c r="F222" s="37"/>
      <c r="G222" s="37"/>
      <c r="H222" s="37"/>
      <c r="I222" s="37"/>
      <c r="J222" s="37"/>
      <c r="K222" s="37"/>
      <c r="L222" s="37"/>
      <c r="M222" s="37"/>
      <c r="N222" s="37"/>
      <c r="O222" s="37"/>
      <c r="P222" s="37"/>
      <c r="Q222" s="37"/>
      <c r="R222" s="37"/>
      <c r="S222" s="37"/>
      <c r="T222" s="37"/>
      <c r="U222" s="37"/>
      <c r="V222" s="37"/>
      <c r="W222" s="37"/>
      <c r="X222" s="37"/>
    </row>
    <row r="223" spans="1:24">
      <c r="A223" s="66"/>
      <c r="B223" s="37"/>
      <c r="C223" s="37"/>
      <c r="D223" s="37"/>
      <c r="E223" s="37"/>
      <c r="F223" s="37"/>
      <c r="G223" s="37"/>
      <c r="H223" s="37"/>
      <c r="I223" s="37"/>
      <c r="J223" s="37"/>
      <c r="K223" s="37"/>
      <c r="L223" s="37"/>
      <c r="M223" s="37"/>
      <c r="N223" s="37"/>
      <c r="O223" s="37"/>
      <c r="P223" s="37"/>
      <c r="Q223" s="37"/>
      <c r="R223" s="37"/>
      <c r="S223" s="37"/>
      <c r="T223" s="37"/>
      <c r="U223" s="37"/>
      <c r="V223" s="37"/>
      <c r="W223" s="37"/>
      <c r="X223" s="37"/>
    </row>
    <row r="224" spans="1:24">
      <c r="A224" s="66"/>
      <c r="B224" s="37"/>
      <c r="C224" s="37"/>
      <c r="D224" s="37"/>
      <c r="E224" s="37"/>
      <c r="F224" s="37"/>
      <c r="G224" s="37"/>
      <c r="H224" s="37"/>
      <c r="I224" s="37"/>
      <c r="J224" s="37"/>
      <c r="K224" s="37"/>
      <c r="L224" s="37"/>
      <c r="M224" s="37"/>
      <c r="N224" s="37"/>
      <c r="O224" s="37"/>
      <c r="P224" s="37"/>
      <c r="Q224" s="37"/>
      <c r="R224" s="37"/>
      <c r="S224" s="37"/>
      <c r="T224" s="37"/>
      <c r="U224" s="37"/>
      <c r="V224" s="37"/>
      <c r="W224" s="37"/>
      <c r="X224" s="37"/>
    </row>
    <row r="225" spans="1:24">
      <c r="A225" s="66"/>
      <c r="B225" s="37"/>
      <c r="C225" s="37"/>
      <c r="D225" s="37"/>
      <c r="E225" s="37"/>
      <c r="F225" s="37"/>
      <c r="G225" s="37"/>
      <c r="H225" s="37"/>
      <c r="I225" s="37"/>
      <c r="J225" s="37"/>
      <c r="K225" s="37"/>
      <c r="L225" s="37"/>
      <c r="M225" s="37"/>
      <c r="N225" s="37"/>
      <c r="O225" s="37"/>
      <c r="P225" s="37"/>
      <c r="Q225" s="37"/>
      <c r="R225" s="37"/>
      <c r="S225" s="37"/>
      <c r="T225" s="37"/>
      <c r="U225" s="37"/>
      <c r="V225" s="37"/>
      <c r="W225" s="37"/>
      <c r="X225" s="37"/>
    </row>
    <row r="226" spans="1:24">
      <c r="A226" s="66"/>
      <c r="B226" s="37"/>
      <c r="C226" s="37"/>
      <c r="D226" s="37"/>
      <c r="E226" s="37"/>
      <c r="F226" s="37"/>
      <c r="G226" s="37"/>
      <c r="H226" s="37"/>
      <c r="I226" s="37"/>
      <c r="J226" s="37"/>
      <c r="K226" s="37"/>
      <c r="L226" s="37"/>
      <c r="M226" s="37"/>
      <c r="N226" s="37"/>
      <c r="O226" s="37"/>
      <c r="P226" s="37"/>
      <c r="Q226" s="37"/>
      <c r="R226" s="37"/>
      <c r="S226" s="37"/>
      <c r="T226" s="37"/>
      <c r="U226" s="37"/>
      <c r="V226" s="37"/>
      <c r="W226" s="37"/>
      <c r="X226" s="37"/>
    </row>
    <row r="227" spans="1:24">
      <c r="A227" s="66"/>
      <c r="B227" s="37"/>
      <c r="C227" s="37"/>
      <c r="D227" s="37"/>
      <c r="E227" s="37"/>
      <c r="F227" s="37"/>
      <c r="G227" s="37"/>
      <c r="H227" s="37"/>
      <c r="I227" s="37"/>
      <c r="J227" s="37"/>
      <c r="K227" s="37"/>
      <c r="L227" s="37"/>
      <c r="M227" s="37"/>
      <c r="N227" s="37"/>
      <c r="O227" s="37"/>
      <c r="P227" s="37"/>
      <c r="Q227" s="37"/>
      <c r="R227" s="37"/>
      <c r="S227" s="37"/>
      <c r="T227" s="37"/>
      <c r="U227" s="37"/>
      <c r="V227" s="37"/>
      <c r="W227" s="37"/>
      <c r="X227" s="37"/>
    </row>
    <row r="228" spans="1:24">
      <c r="A228" s="66"/>
      <c r="B228" s="37"/>
      <c r="C228" s="37"/>
      <c r="D228" s="37"/>
      <c r="E228" s="37"/>
      <c r="F228" s="37"/>
      <c r="G228" s="37"/>
      <c r="H228" s="37"/>
      <c r="I228" s="37"/>
      <c r="J228" s="37"/>
      <c r="K228" s="37"/>
      <c r="L228" s="37"/>
      <c r="M228" s="37"/>
      <c r="N228" s="37"/>
      <c r="O228" s="37"/>
      <c r="P228" s="37"/>
      <c r="Q228" s="37"/>
      <c r="R228" s="37"/>
      <c r="S228" s="37"/>
      <c r="T228" s="37"/>
      <c r="U228" s="37"/>
      <c r="V228" s="37"/>
      <c r="W228" s="37"/>
      <c r="X228" s="37"/>
    </row>
    <row r="229" spans="1:24">
      <c r="A229" s="66"/>
      <c r="B229" s="37"/>
      <c r="C229" s="37"/>
      <c r="D229" s="37"/>
      <c r="E229" s="37"/>
      <c r="F229" s="37"/>
      <c r="G229" s="37"/>
      <c r="H229" s="37"/>
      <c r="I229" s="37"/>
      <c r="J229" s="37"/>
      <c r="K229" s="37"/>
      <c r="L229" s="37"/>
      <c r="M229" s="37"/>
      <c r="N229" s="37"/>
      <c r="O229" s="37"/>
      <c r="P229" s="37"/>
      <c r="Q229" s="37"/>
      <c r="R229" s="37"/>
      <c r="S229" s="37"/>
      <c r="T229" s="37"/>
      <c r="U229" s="37"/>
      <c r="V229" s="37"/>
      <c r="W229" s="37"/>
      <c r="X229" s="37"/>
    </row>
    <row r="230" spans="1:24">
      <c r="A230" s="66"/>
      <c r="B230" s="37"/>
      <c r="C230" s="37"/>
      <c r="D230" s="37"/>
      <c r="E230" s="37"/>
      <c r="F230" s="37"/>
      <c r="G230" s="37"/>
      <c r="H230" s="37"/>
      <c r="I230" s="37"/>
      <c r="J230" s="37"/>
      <c r="K230" s="37"/>
      <c r="L230" s="37"/>
      <c r="M230" s="37"/>
      <c r="N230" s="37"/>
      <c r="O230" s="37"/>
      <c r="P230" s="37"/>
      <c r="Q230" s="37"/>
      <c r="R230" s="37"/>
      <c r="S230" s="37"/>
      <c r="T230" s="37"/>
      <c r="U230" s="37"/>
      <c r="V230" s="37"/>
      <c r="W230" s="37"/>
      <c r="X230" s="37"/>
    </row>
    <row r="231" spans="1:24">
      <c r="A231" s="66"/>
      <c r="B231" s="37"/>
      <c r="C231" s="37"/>
      <c r="D231" s="37"/>
      <c r="E231" s="37"/>
      <c r="F231" s="37"/>
      <c r="G231" s="37"/>
      <c r="H231" s="37"/>
      <c r="I231" s="37"/>
      <c r="J231" s="37"/>
      <c r="K231" s="37"/>
      <c r="L231" s="37"/>
      <c r="M231" s="37"/>
      <c r="N231" s="37"/>
      <c r="O231" s="37"/>
      <c r="P231" s="37"/>
      <c r="Q231" s="37"/>
      <c r="R231" s="37"/>
      <c r="S231" s="37"/>
      <c r="T231" s="37"/>
      <c r="U231" s="37"/>
      <c r="V231" s="37"/>
      <c r="W231" s="37"/>
      <c r="X231" s="37"/>
    </row>
    <row r="232" spans="1:24">
      <c r="A232" s="66"/>
      <c r="B232" s="37"/>
      <c r="C232" s="37"/>
      <c r="D232" s="37"/>
      <c r="E232" s="37"/>
      <c r="F232" s="37"/>
      <c r="G232" s="37"/>
      <c r="H232" s="37"/>
      <c r="I232" s="37"/>
      <c r="J232" s="37"/>
      <c r="K232" s="37"/>
      <c r="L232" s="37"/>
      <c r="M232" s="37"/>
      <c r="N232" s="37"/>
      <c r="O232" s="37"/>
      <c r="P232" s="37"/>
      <c r="Q232" s="37"/>
      <c r="R232" s="37"/>
      <c r="S232" s="37"/>
      <c r="T232" s="37"/>
      <c r="U232" s="37"/>
      <c r="V232" s="37"/>
      <c r="W232" s="37"/>
      <c r="X232" s="37"/>
    </row>
    <row r="233" spans="1:24">
      <c r="A233" s="66"/>
      <c r="B233" s="37"/>
      <c r="C233" s="37"/>
      <c r="D233" s="37"/>
      <c r="E233" s="37"/>
      <c r="F233" s="37"/>
      <c r="G233" s="37"/>
      <c r="H233" s="37"/>
      <c r="I233" s="37"/>
      <c r="J233" s="37"/>
      <c r="K233" s="37"/>
      <c r="L233" s="37"/>
      <c r="M233" s="37"/>
      <c r="N233" s="37"/>
      <c r="O233" s="37"/>
      <c r="P233" s="37"/>
      <c r="Q233" s="37"/>
      <c r="R233" s="37"/>
      <c r="S233" s="37"/>
      <c r="T233" s="37"/>
      <c r="U233" s="37"/>
      <c r="V233" s="37"/>
      <c r="W233" s="37"/>
      <c r="X233" s="37"/>
    </row>
    <row r="234" spans="1:24">
      <c r="A234" s="66"/>
      <c r="B234" s="37"/>
      <c r="C234" s="37"/>
      <c r="D234" s="37"/>
      <c r="E234" s="37"/>
      <c r="F234" s="37"/>
      <c r="G234" s="37"/>
      <c r="H234" s="37"/>
      <c r="I234" s="37"/>
      <c r="J234" s="37"/>
      <c r="K234" s="37"/>
      <c r="L234" s="37"/>
      <c r="M234" s="37"/>
      <c r="N234" s="37"/>
      <c r="O234" s="37"/>
      <c r="P234" s="37"/>
      <c r="Q234" s="37"/>
      <c r="R234" s="37"/>
      <c r="S234" s="37"/>
      <c r="T234" s="37"/>
      <c r="U234" s="37"/>
      <c r="V234" s="37"/>
      <c r="W234" s="37"/>
      <c r="X234" s="37"/>
    </row>
    <row r="235" spans="1:24">
      <c r="A235" s="66"/>
      <c r="B235" s="37"/>
      <c r="C235" s="37"/>
      <c r="D235" s="37"/>
      <c r="E235" s="37"/>
      <c r="F235" s="37"/>
      <c r="G235" s="37"/>
      <c r="H235" s="37"/>
      <c r="I235" s="37"/>
      <c r="J235" s="37"/>
      <c r="K235" s="37"/>
      <c r="L235" s="37"/>
      <c r="M235" s="37"/>
      <c r="N235" s="37"/>
      <c r="O235" s="37"/>
      <c r="P235" s="37"/>
      <c r="Q235" s="37"/>
      <c r="R235" s="37"/>
      <c r="S235" s="37"/>
      <c r="T235" s="37"/>
      <c r="U235" s="37"/>
      <c r="V235" s="37"/>
      <c r="W235" s="37"/>
      <c r="X235" s="37"/>
    </row>
    <row r="236" spans="1:24">
      <c r="A236" s="66"/>
      <c r="B236" s="37"/>
      <c r="C236" s="37"/>
      <c r="D236" s="37"/>
      <c r="E236" s="37"/>
      <c r="F236" s="37"/>
      <c r="G236" s="37"/>
      <c r="H236" s="37"/>
      <c r="I236" s="37"/>
      <c r="J236" s="37"/>
      <c r="K236" s="37"/>
      <c r="L236" s="37"/>
      <c r="M236" s="37"/>
      <c r="N236" s="37"/>
      <c r="O236" s="37"/>
      <c r="P236" s="37"/>
      <c r="Q236" s="37"/>
      <c r="R236" s="37"/>
      <c r="S236" s="37"/>
      <c r="T236" s="37"/>
      <c r="U236" s="37"/>
      <c r="V236" s="37"/>
      <c r="W236" s="37"/>
      <c r="X236" s="37"/>
    </row>
    <row r="237" spans="1:24">
      <c r="A237" s="66"/>
      <c r="B237" s="37"/>
      <c r="C237" s="37"/>
      <c r="D237" s="37"/>
      <c r="E237" s="37"/>
      <c r="F237" s="37"/>
      <c r="G237" s="37"/>
      <c r="H237" s="37"/>
      <c r="I237" s="37"/>
      <c r="J237" s="37"/>
      <c r="K237" s="37"/>
      <c r="L237" s="37"/>
      <c r="M237" s="37"/>
      <c r="N237" s="37"/>
      <c r="O237" s="37"/>
      <c r="P237" s="37"/>
      <c r="Q237" s="37"/>
      <c r="R237" s="37"/>
      <c r="S237" s="37"/>
      <c r="T237" s="37"/>
      <c r="U237" s="37"/>
      <c r="V237" s="37"/>
      <c r="W237" s="37"/>
      <c r="X237" s="37"/>
    </row>
    <row r="238" spans="1:24">
      <c r="A238" s="66"/>
      <c r="B238" s="37"/>
      <c r="C238" s="37"/>
      <c r="D238" s="37"/>
      <c r="E238" s="37"/>
      <c r="F238" s="37"/>
      <c r="G238" s="37"/>
      <c r="H238" s="37"/>
      <c r="I238" s="37"/>
      <c r="J238" s="37"/>
      <c r="K238" s="37"/>
      <c r="L238" s="37"/>
      <c r="M238" s="37"/>
      <c r="N238" s="37"/>
      <c r="O238" s="37"/>
      <c r="P238" s="37"/>
      <c r="Q238" s="37"/>
      <c r="R238" s="37"/>
      <c r="S238" s="37"/>
      <c r="T238" s="37"/>
      <c r="U238" s="37"/>
      <c r="V238" s="37"/>
      <c r="W238" s="37"/>
      <c r="X238" s="37"/>
    </row>
    <row r="239" spans="1:24">
      <c r="A239" s="66"/>
      <c r="B239" s="37"/>
      <c r="C239" s="37"/>
      <c r="D239" s="37"/>
      <c r="E239" s="37"/>
      <c r="F239" s="37"/>
      <c r="G239" s="37"/>
      <c r="H239" s="37"/>
      <c r="I239" s="37"/>
      <c r="J239" s="37"/>
      <c r="K239" s="37"/>
      <c r="L239" s="37"/>
      <c r="M239" s="37"/>
      <c r="N239" s="37"/>
      <c r="O239" s="37"/>
      <c r="P239" s="37"/>
      <c r="Q239" s="37"/>
      <c r="R239" s="37"/>
      <c r="S239" s="37"/>
      <c r="T239" s="37"/>
      <c r="U239" s="37"/>
      <c r="V239" s="37"/>
      <c r="W239" s="37"/>
      <c r="X239" s="37"/>
    </row>
    <row r="240" spans="1:24">
      <c r="A240" s="66"/>
      <c r="B240" s="37"/>
      <c r="C240" s="37"/>
      <c r="D240" s="37"/>
      <c r="E240" s="37"/>
      <c r="F240" s="37"/>
      <c r="G240" s="37"/>
      <c r="H240" s="37"/>
      <c r="I240" s="37"/>
      <c r="J240" s="37"/>
      <c r="K240" s="37"/>
      <c r="L240" s="37"/>
      <c r="M240" s="37"/>
      <c r="N240" s="37"/>
      <c r="O240" s="37"/>
      <c r="P240" s="37"/>
      <c r="Q240" s="37"/>
      <c r="R240" s="37"/>
      <c r="S240" s="37"/>
      <c r="T240" s="37"/>
      <c r="U240" s="37"/>
      <c r="V240" s="37"/>
      <c r="W240" s="37"/>
      <c r="X240" s="37"/>
    </row>
    <row r="241" spans="1:24">
      <c r="A241" s="66"/>
      <c r="B241" s="37"/>
      <c r="C241" s="37"/>
      <c r="D241" s="37"/>
      <c r="E241" s="37"/>
      <c r="F241" s="37"/>
      <c r="G241" s="37"/>
      <c r="H241" s="37"/>
      <c r="I241" s="37"/>
      <c r="J241" s="37"/>
      <c r="K241" s="37"/>
      <c r="L241" s="37"/>
      <c r="M241" s="37"/>
      <c r="N241" s="37"/>
      <c r="O241" s="37"/>
      <c r="P241" s="37"/>
      <c r="Q241" s="37"/>
      <c r="R241" s="37"/>
      <c r="S241" s="37"/>
      <c r="T241" s="37"/>
      <c r="U241" s="37"/>
      <c r="V241" s="37"/>
      <c r="W241" s="37"/>
      <c r="X241" s="37"/>
    </row>
    <row r="242" spans="1:24">
      <c r="A242" s="66"/>
      <c r="B242" s="37"/>
      <c r="C242" s="37"/>
      <c r="D242" s="37"/>
      <c r="E242" s="37"/>
      <c r="F242" s="37"/>
      <c r="G242" s="37"/>
      <c r="H242" s="37"/>
      <c r="I242" s="37"/>
      <c r="J242" s="37"/>
      <c r="K242" s="37"/>
      <c r="L242" s="37"/>
      <c r="M242" s="37"/>
      <c r="N242" s="37"/>
      <c r="O242" s="37"/>
      <c r="P242" s="37"/>
      <c r="Q242" s="37"/>
      <c r="R242" s="37"/>
      <c r="S242" s="37"/>
      <c r="T242" s="37"/>
      <c r="U242" s="37"/>
      <c r="V242" s="37"/>
      <c r="W242" s="37"/>
      <c r="X242" s="37"/>
    </row>
    <row r="243" spans="1:24">
      <c r="A243" s="66"/>
      <c r="B243" s="37"/>
      <c r="C243" s="37"/>
      <c r="D243" s="37"/>
      <c r="E243" s="37"/>
      <c r="F243" s="37"/>
      <c r="G243" s="37"/>
      <c r="H243" s="37"/>
      <c r="I243" s="37"/>
      <c r="J243" s="37"/>
      <c r="K243" s="37"/>
      <c r="L243" s="37"/>
      <c r="M243" s="37"/>
      <c r="N243" s="37"/>
      <c r="O243" s="37"/>
      <c r="P243" s="37"/>
      <c r="Q243" s="37"/>
      <c r="R243" s="37"/>
      <c r="S243" s="37"/>
      <c r="T243" s="37"/>
      <c r="U243" s="37"/>
      <c r="V243" s="37"/>
      <c r="W243" s="37"/>
      <c r="X243" s="37"/>
    </row>
    <row r="244" spans="1:24">
      <c r="A244" s="66"/>
      <c r="B244" s="37"/>
      <c r="C244" s="37"/>
      <c r="D244" s="37"/>
      <c r="E244" s="37"/>
      <c r="F244" s="37"/>
      <c r="G244" s="37"/>
      <c r="H244" s="37"/>
      <c r="I244" s="37"/>
      <c r="J244" s="37"/>
      <c r="K244" s="37"/>
      <c r="L244" s="37"/>
      <c r="M244" s="37"/>
      <c r="N244" s="37"/>
      <c r="O244" s="37"/>
      <c r="P244" s="37"/>
      <c r="Q244" s="37"/>
      <c r="R244" s="37"/>
      <c r="S244" s="37"/>
      <c r="T244" s="37"/>
      <c r="U244" s="37"/>
      <c r="V244" s="37"/>
      <c r="W244" s="37"/>
      <c r="X244" s="37"/>
    </row>
    <row r="245" spans="1:24">
      <c r="A245" s="66"/>
      <c r="B245" s="37"/>
      <c r="C245" s="37"/>
      <c r="D245" s="37"/>
      <c r="E245" s="37"/>
      <c r="F245" s="37"/>
      <c r="G245" s="37"/>
      <c r="H245" s="37"/>
      <c r="I245" s="37"/>
      <c r="J245" s="37"/>
      <c r="K245" s="37"/>
      <c r="L245" s="37"/>
      <c r="M245" s="37"/>
      <c r="N245" s="37"/>
      <c r="O245" s="37"/>
      <c r="P245" s="37"/>
      <c r="Q245" s="37"/>
      <c r="R245" s="37"/>
      <c r="S245" s="37"/>
      <c r="T245" s="37"/>
      <c r="U245" s="37"/>
      <c r="V245" s="37"/>
      <c r="W245" s="37"/>
      <c r="X245" s="37"/>
    </row>
    <row r="246" spans="1:24">
      <c r="A246" s="66"/>
      <c r="B246" s="37"/>
      <c r="C246" s="37"/>
      <c r="D246" s="37"/>
      <c r="E246" s="37"/>
      <c r="F246" s="37"/>
      <c r="G246" s="37"/>
      <c r="H246" s="37"/>
      <c r="I246" s="37"/>
      <c r="J246" s="37"/>
      <c r="K246" s="37"/>
      <c r="L246" s="37"/>
      <c r="M246" s="37"/>
      <c r="N246" s="37"/>
      <c r="O246" s="37"/>
      <c r="P246" s="37"/>
      <c r="Q246" s="37"/>
      <c r="R246" s="37"/>
      <c r="S246" s="37"/>
      <c r="T246" s="37"/>
      <c r="U246" s="37"/>
      <c r="V246" s="37"/>
      <c r="W246" s="37"/>
      <c r="X246" s="37"/>
    </row>
    <row r="247" spans="1:24">
      <c r="A247" s="66"/>
      <c r="B247" s="37"/>
      <c r="C247" s="37"/>
      <c r="D247" s="37"/>
      <c r="E247" s="37"/>
      <c r="F247" s="37"/>
      <c r="G247" s="37"/>
      <c r="H247" s="37"/>
      <c r="I247" s="37"/>
      <c r="J247" s="37"/>
      <c r="K247" s="37"/>
      <c r="L247" s="37"/>
      <c r="M247" s="37"/>
      <c r="N247" s="37"/>
      <c r="O247" s="37"/>
      <c r="P247" s="37"/>
      <c r="Q247" s="37"/>
      <c r="R247" s="37"/>
      <c r="S247" s="37"/>
      <c r="T247" s="37"/>
      <c r="U247" s="37"/>
      <c r="V247" s="37"/>
      <c r="W247" s="37"/>
      <c r="X247" s="37"/>
    </row>
    <row r="248" spans="1:24">
      <c r="A248" s="66"/>
      <c r="B248" s="37"/>
      <c r="C248" s="37"/>
      <c r="D248" s="37"/>
      <c r="E248" s="37"/>
      <c r="F248" s="37"/>
      <c r="G248" s="37"/>
      <c r="H248" s="37"/>
      <c r="I248" s="37"/>
      <c r="J248" s="37"/>
      <c r="K248" s="37"/>
      <c r="L248" s="37"/>
      <c r="M248" s="37"/>
      <c r="N248" s="37"/>
      <c r="O248" s="37"/>
      <c r="P248" s="37"/>
      <c r="Q248" s="37"/>
      <c r="R248" s="37"/>
      <c r="S248" s="37"/>
      <c r="T248" s="37"/>
      <c r="U248" s="37"/>
      <c r="V248" s="37"/>
      <c r="W248" s="37"/>
      <c r="X248" s="37"/>
    </row>
    <row r="249" spans="1:24">
      <c r="A249" s="66"/>
      <c r="B249" s="37"/>
      <c r="C249" s="37"/>
      <c r="D249" s="37"/>
      <c r="E249" s="37"/>
      <c r="F249" s="37"/>
      <c r="G249" s="37"/>
      <c r="H249" s="37"/>
      <c r="I249" s="37"/>
      <c r="J249" s="37"/>
      <c r="K249" s="37"/>
      <c r="L249" s="37"/>
      <c r="M249" s="37"/>
      <c r="N249" s="37"/>
      <c r="O249" s="37"/>
      <c r="P249" s="37"/>
      <c r="Q249" s="37"/>
      <c r="R249" s="37"/>
      <c r="S249" s="37"/>
      <c r="T249" s="37"/>
      <c r="U249" s="37"/>
      <c r="V249" s="37"/>
      <c r="W249" s="37"/>
      <c r="X249" s="37"/>
    </row>
    <row r="250" spans="1:24">
      <c r="A250" s="66"/>
      <c r="B250" s="37"/>
      <c r="C250" s="37"/>
      <c r="D250" s="37"/>
      <c r="E250" s="37"/>
      <c r="F250" s="37"/>
      <c r="G250" s="37"/>
      <c r="H250" s="37"/>
      <c r="I250" s="37"/>
      <c r="J250" s="37"/>
      <c r="K250" s="37"/>
      <c r="L250" s="37"/>
      <c r="M250" s="37"/>
      <c r="N250" s="37"/>
      <c r="O250" s="37"/>
      <c r="P250" s="37"/>
      <c r="Q250" s="37"/>
      <c r="R250" s="37"/>
      <c r="S250" s="37"/>
      <c r="T250" s="37"/>
      <c r="U250" s="37"/>
      <c r="V250" s="37"/>
      <c r="W250" s="37"/>
      <c r="X250" s="37"/>
    </row>
    <row r="251" spans="1:24">
      <c r="A251" s="66"/>
      <c r="B251" s="37"/>
      <c r="C251" s="37"/>
      <c r="D251" s="37"/>
      <c r="E251" s="37"/>
      <c r="F251" s="37"/>
      <c r="G251" s="37"/>
      <c r="H251" s="37"/>
      <c r="I251" s="37"/>
      <c r="J251" s="37"/>
      <c r="K251" s="37"/>
      <c r="L251" s="37"/>
      <c r="M251" s="37"/>
      <c r="N251" s="37"/>
      <c r="O251" s="37"/>
      <c r="P251" s="37"/>
      <c r="Q251" s="37"/>
      <c r="R251" s="37"/>
      <c r="S251" s="37"/>
      <c r="T251" s="37"/>
      <c r="U251" s="37"/>
      <c r="V251" s="37"/>
      <c r="W251" s="37"/>
      <c r="X251" s="37"/>
    </row>
    <row r="252" spans="1:24">
      <c r="A252" s="66"/>
      <c r="B252" s="37"/>
      <c r="C252" s="37"/>
      <c r="D252" s="37"/>
      <c r="E252" s="37"/>
      <c r="F252" s="37"/>
      <c r="G252" s="37"/>
      <c r="H252" s="37"/>
      <c r="I252" s="37"/>
      <c r="J252" s="37"/>
      <c r="K252" s="37"/>
      <c r="L252" s="37"/>
      <c r="M252" s="37"/>
      <c r="N252" s="37"/>
      <c r="O252" s="37"/>
      <c r="P252" s="37"/>
      <c r="Q252" s="37"/>
      <c r="R252" s="37"/>
      <c r="S252" s="37"/>
      <c r="T252" s="37"/>
      <c r="U252" s="37"/>
      <c r="V252" s="37"/>
      <c r="W252" s="37"/>
      <c r="X252" s="37"/>
    </row>
    <row r="253" spans="1:24">
      <c r="A253" s="66"/>
      <c r="B253" s="37"/>
      <c r="C253" s="37"/>
      <c r="D253" s="37"/>
      <c r="E253" s="37"/>
      <c r="F253" s="37"/>
      <c r="G253" s="37"/>
      <c r="H253" s="37"/>
      <c r="I253" s="37"/>
      <c r="J253" s="37"/>
      <c r="K253" s="37"/>
      <c r="L253" s="37"/>
      <c r="M253" s="37"/>
      <c r="N253" s="37"/>
      <c r="O253" s="37"/>
      <c r="P253" s="37"/>
      <c r="Q253" s="37"/>
      <c r="R253" s="37"/>
      <c r="S253" s="37"/>
      <c r="T253" s="37"/>
      <c r="U253" s="37"/>
      <c r="V253" s="37"/>
      <c r="W253" s="37"/>
      <c r="X253" s="37"/>
    </row>
    <row r="254" spans="1:24">
      <c r="A254" s="66"/>
      <c r="B254" s="37"/>
      <c r="C254" s="37"/>
      <c r="D254" s="37"/>
      <c r="E254" s="37"/>
      <c r="F254" s="37"/>
      <c r="G254" s="37"/>
      <c r="H254" s="37"/>
      <c r="I254" s="37"/>
      <c r="J254" s="37"/>
      <c r="K254" s="37"/>
      <c r="L254" s="37"/>
      <c r="M254" s="37"/>
      <c r="N254" s="37"/>
      <c r="O254" s="37"/>
      <c r="P254" s="37"/>
      <c r="Q254" s="37"/>
      <c r="R254" s="37"/>
      <c r="S254" s="37"/>
      <c r="T254" s="37"/>
      <c r="U254" s="37"/>
      <c r="V254" s="37"/>
      <c r="W254" s="37"/>
      <c r="X254" s="37"/>
    </row>
    <row r="255" spans="1:24">
      <c r="A255" s="66"/>
      <c r="B255" s="37"/>
      <c r="C255" s="37"/>
      <c r="D255" s="37"/>
      <c r="E255" s="37"/>
      <c r="F255" s="37"/>
      <c r="G255" s="37"/>
      <c r="H255" s="37"/>
      <c r="I255" s="37"/>
      <c r="J255" s="37"/>
      <c r="K255" s="37"/>
      <c r="L255" s="37"/>
      <c r="M255" s="37"/>
      <c r="N255" s="37"/>
      <c r="O255" s="37"/>
      <c r="P255" s="37"/>
      <c r="Q255" s="37"/>
      <c r="R255" s="37"/>
      <c r="S255" s="37"/>
      <c r="T255" s="37"/>
      <c r="U255" s="37"/>
      <c r="V255" s="37"/>
      <c r="W255" s="37"/>
      <c r="X255" s="37"/>
    </row>
    <row r="256" spans="1:24">
      <c r="A256" s="66"/>
      <c r="B256" s="37"/>
      <c r="C256" s="37"/>
      <c r="D256" s="37"/>
      <c r="E256" s="37"/>
      <c r="F256" s="37"/>
      <c r="G256" s="37"/>
      <c r="H256" s="37"/>
      <c r="I256" s="37"/>
      <c r="J256" s="37"/>
      <c r="K256" s="37"/>
      <c r="L256" s="37"/>
      <c r="M256" s="37"/>
      <c r="N256" s="37"/>
      <c r="O256" s="37"/>
      <c r="P256" s="37"/>
      <c r="Q256" s="37"/>
      <c r="R256" s="37"/>
      <c r="S256" s="37"/>
      <c r="T256" s="37"/>
      <c r="U256" s="37"/>
      <c r="V256" s="37"/>
      <c r="W256" s="37"/>
      <c r="X256" s="37"/>
    </row>
    <row r="257" spans="1:24">
      <c r="A257" s="66"/>
      <c r="B257" s="37"/>
      <c r="C257" s="37"/>
      <c r="D257" s="37"/>
      <c r="E257" s="37"/>
      <c r="F257" s="37"/>
      <c r="G257" s="37"/>
      <c r="H257" s="37"/>
      <c r="I257" s="37"/>
      <c r="J257" s="37"/>
      <c r="K257" s="37"/>
      <c r="L257" s="37"/>
      <c r="M257" s="37"/>
      <c r="N257" s="37"/>
      <c r="O257" s="37"/>
      <c r="P257" s="37"/>
      <c r="Q257" s="37"/>
      <c r="R257" s="37"/>
      <c r="S257" s="37"/>
      <c r="T257" s="37"/>
      <c r="U257" s="37"/>
      <c r="V257" s="37"/>
      <c r="W257" s="37"/>
      <c r="X257" s="37"/>
    </row>
    <row r="258" spans="1:24">
      <c r="A258" s="66"/>
      <c r="B258" s="37"/>
      <c r="C258" s="37"/>
      <c r="D258" s="37"/>
      <c r="E258" s="37"/>
      <c r="F258" s="37"/>
      <c r="G258" s="37"/>
      <c r="H258" s="37"/>
      <c r="I258" s="37"/>
      <c r="J258" s="37"/>
      <c r="K258" s="37"/>
      <c r="L258" s="37"/>
      <c r="M258" s="37"/>
      <c r="N258" s="37"/>
      <c r="O258" s="37"/>
      <c r="P258" s="37"/>
      <c r="Q258" s="37"/>
      <c r="R258" s="37"/>
      <c r="S258" s="37"/>
      <c r="T258" s="37"/>
      <c r="U258" s="37"/>
      <c r="V258" s="37"/>
      <c r="W258" s="37"/>
      <c r="X258" s="37"/>
    </row>
    <row r="259" spans="1:24">
      <c r="A259" s="66"/>
      <c r="B259" s="37"/>
      <c r="C259" s="37"/>
      <c r="D259" s="37"/>
      <c r="E259" s="37"/>
      <c r="F259" s="37"/>
      <c r="G259" s="37"/>
      <c r="H259" s="37"/>
      <c r="I259" s="37"/>
      <c r="J259" s="37"/>
      <c r="K259" s="37"/>
      <c r="L259" s="37"/>
      <c r="M259" s="37"/>
      <c r="N259" s="37"/>
      <c r="O259" s="37"/>
      <c r="P259" s="37"/>
      <c r="Q259" s="37"/>
      <c r="R259" s="37"/>
      <c r="S259" s="37"/>
      <c r="T259" s="37"/>
      <c r="U259" s="37"/>
      <c r="V259" s="37"/>
      <c r="W259" s="37"/>
      <c r="X259" s="37"/>
    </row>
    <row r="260" spans="1:24">
      <c r="A260" s="66"/>
      <c r="B260" s="37"/>
      <c r="C260" s="37"/>
      <c r="D260" s="37"/>
      <c r="E260" s="37"/>
      <c r="F260" s="37"/>
      <c r="G260" s="37"/>
      <c r="H260" s="37"/>
      <c r="I260" s="37"/>
      <c r="J260" s="37"/>
      <c r="K260" s="37"/>
      <c r="L260" s="37"/>
      <c r="M260" s="37"/>
      <c r="N260" s="37"/>
      <c r="O260" s="37"/>
      <c r="P260" s="37"/>
      <c r="Q260" s="37"/>
      <c r="R260" s="37"/>
      <c r="S260" s="37"/>
      <c r="T260" s="37"/>
      <c r="U260" s="37"/>
      <c r="V260" s="37"/>
      <c r="W260" s="37"/>
      <c r="X260" s="37"/>
    </row>
    <row r="261" spans="1:24">
      <c r="A261" s="66"/>
      <c r="B261" s="37"/>
      <c r="C261" s="37"/>
      <c r="D261" s="37"/>
      <c r="E261" s="37"/>
      <c r="F261" s="37"/>
      <c r="G261" s="37"/>
      <c r="H261" s="37"/>
      <c r="I261" s="37"/>
      <c r="J261" s="37"/>
      <c r="K261" s="37"/>
      <c r="L261" s="37"/>
      <c r="M261" s="37"/>
      <c r="N261" s="37"/>
      <c r="O261" s="37"/>
      <c r="P261" s="37"/>
      <c r="Q261" s="37"/>
      <c r="R261" s="37"/>
      <c r="S261" s="37"/>
      <c r="T261" s="37"/>
      <c r="U261" s="37"/>
      <c r="V261" s="37"/>
      <c r="W261" s="37"/>
      <c r="X261" s="37"/>
    </row>
    <row r="262" spans="1:24">
      <c r="A262" s="66"/>
      <c r="B262" s="37"/>
      <c r="C262" s="37"/>
      <c r="D262" s="37"/>
      <c r="E262" s="37"/>
      <c r="F262" s="37"/>
      <c r="G262" s="37"/>
      <c r="H262" s="37"/>
      <c r="I262" s="37"/>
      <c r="J262" s="37"/>
      <c r="K262" s="37"/>
      <c r="L262" s="37"/>
      <c r="M262" s="37"/>
      <c r="N262" s="37"/>
      <c r="O262" s="37"/>
      <c r="P262" s="37"/>
      <c r="Q262" s="37"/>
      <c r="R262" s="37"/>
      <c r="S262" s="37"/>
      <c r="T262" s="37"/>
      <c r="U262" s="37"/>
      <c r="V262" s="37"/>
      <c r="W262" s="37"/>
      <c r="X262" s="37"/>
    </row>
    <row r="263" spans="1:24">
      <c r="A263" s="66"/>
      <c r="B263" s="37"/>
      <c r="C263" s="37"/>
      <c r="D263" s="37"/>
      <c r="E263" s="37"/>
      <c r="F263" s="37"/>
      <c r="G263" s="37"/>
      <c r="H263" s="37"/>
      <c r="I263" s="37"/>
      <c r="J263" s="37"/>
      <c r="K263" s="37"/>
      <c r="L263" s="37"/>
      <c r="M263" s="37"/>
      <c r="N263" s="37"/>
      <c r="O263" s="37"/>
      <c r="P263" s="37"/>
      <c r="Q263" s="37"/>
      <c r="R263" s="37"/>
      <c r="S263" s="37"/>
      <c r="T263" s="37"/>
      <c r="U263" s="37"/>
      <c r="V263" s="37"/>
      <c r="W263" s="37"/>
      <c r="X263" s="37"/>
    </row>
    <row r="264" spans="1:24">
      <c r="A264" s="66"/>
      <c r="B264" s="37"/>
      <c r="C264" s="37"/>
      <c r="D264" s="37"/>
      <c r="E264" s="37"/>
      <c r="F264" s="37"/>
      <c r="G264" s="37"/>
      <c r="H264" s="37"/>
      <c r="I264" s="37"/>
      <c r="J264" s="37"/>
      <c r="K264" s="37"/>
      <c r="L264" s="37"/>
      <c r="M264" s="37"/>
      <c r="N264" s="37"/>
      <c r="O264" s="37"/>
      <c r="P264" s="37"/>
      <c r="Q264" s="37"/>
      <c r="R264" s="37"/>
      <c r="S264" s="37"/>
      <c r="T264" s="37"/>
      <c r="U264" s="37"/>
      <c r="V264" s="37"/>
      <c r="W264" s="37"/>
      <c r="X264" s="37"/>
    </row>
    <row r="265" spans="1:24">
      <c r="A265" s="66"/>
      <c r="B265" s="37"/>
      <c r="C265" s="37"/>
      <c r="D265" s="37"/>
      <c r="E265" s="37"/>
      <c r="F265" s="37"/>
      <c r="G265" s="37"/>
      <c r="H265" s="37"/>
      <c r="I265" s="37"/>
      <c r="J265" s="37"/>
      <c r="K265" s="37"/>
      <c r="L265" s="37"/>
      <c r="M265" s="37"/>
      <c r="N265" s="37"/>
      <c r="O265" s="37"/>
      <c r="P265" s="37"/>
      <c r="Q265" s="37"/>
      <c r="R265" s="37"/>
      <c r="S265" s="37"/>
      <c r="T265" s="37"/>
      <c r="U265" s="37"/>
      <c r="V265" s="37"/>
      <c r="W265" s="37"/>
      <c r="X265" s="37"/>
    </row>
    <row r="266" spans="1:24">
      <c r="A266" s="66"/>
      <c r="B266" s="37"/>
      <c r="C266" s="37"/>
      <c r="D266" s="37"/>
      <c r="E266" s="37"/>
      <c r="F266" s="37"/>
      <c r="G266" s="37"/>
      <c r="H266" s="37"/>
      <c r="I266" s="37"/>
      <c r="J266" s="37"/>
      <c r="K266" s="37"/>
      <c r="L266" s="37"/>
      <c r="M266" s="37"/>
      <c r="N266" s="37"/>
      <c r="O266" s="37"/>
      <c r="P266" s="37"/>
      <c r="Q266" s="37"/>
      <c r="R266" s="37"/>
      <c r="S266" s="37"/>
      <c r="T266" s="37"/>
      <c r="U266" s="37"/>
      <c r="V266" s="37"/>
      <c r="W266" s="37"/>
      <c r="X266" s="37"/>
    </row>
    <row r="267" spans="1:24">
      <c r="A267" s="66"/>
      <c r="B267" s="37"/>
      <c r="C267" s="37"/>
      <c r="D267" s="37"/>
      <c r="E267" s="37"/>
      <c r="F267" s="37"/>
      <c r="G267" s="37"/>
      <c r="H267" s="37"/>
      <c r="I267" s="37"/>
      <c r="J267" s="37"/>
      <c r="K267" s="37"/>
      <c r="L267" s="37"/>
      <c r="M267" s="37"/>
      <c r="N267" s="37"/>
      <c r="O267" s="37"/>
      <c r="P267" s="37"/>
      <c r="Q267" s="37"/>
      <c r="R267" s="37"/>
      <c r="S267" s="37"/>
      <c r="T267" s="37"/>
      <c r="U267" s="37"/>
      <c r="V267" s="37"/>
      <c r="W267" s="37"/>
      <c r="X267" s="37"/>
    </row>
    <row r="268" spans="1:24">
      <c r="A268" s="66"/>
      <c r="B268" s="37"/>
      <c r="C268" s="37"/>
      <c r="D268" s="37"/>
      <c r="E268" s="37"/>
      <c r="F268" s="37"/>
      <c r="G268" s="37"/>
      <c r="H268" s="37"/>
      <c r="I268" s="37"/>
      <c r="J268" s="37"/>
      <c r="K268" s="37"/>
      <c r="L268" s="37"/>
      <c r="M268" s="37"/>
      <c r="N268" s="37"/>
      <c r="O268" s="37"/>
      <c r="P268" s="37"/>
      <c r="Q268" s="37"/>
      <c r="R268" s="37"/>
      <c r="S268" s="37"/>
      <c r="T268" s="37"/>
      <c r="U268" s="37"/>
      <c r="V268" s="37"/>
      <c r="W268" s="37"/>
      <c r="X268" s="37"/>
    </row>
    <row r="269" spans="1:24">
      <c r="A269" s="66"/>
      <c r="B269" s="37"/>
      <c r="C269" s="37"/>
      <c r="D269" s="37"/>
      <c r="E269" s="37"/>
      <c r="F269" s="37"/>
      <c r="G269" s="37"/>
      <c r="H269" s="37"/>
      <c r="I269" s="37"/>
      <c r="J269" s="37"/>
      <c r="K269" s="37"/>
      <c r="L269" s="37"/>
      <c r="M269" s="37"/>
      <c r="N269" s="37"/>
      <c r="O269" s="37"/>
      <c r="P269" s="37"/>
      <c r="Q269" s="37"/>
      <c r="R269" s="37"/>
      <c r="S269" s="37"/>
      <c r="T269" s="37"/>
      <c r="U269" s="37"/>
      <c r="V269" s="37"/>
      <c r="W269" s="37"/>
      <c r="X269" s="37"/>
    </row>
    <row r="270" spans="1:24">
      <c r="A270" s="66"/>
      <c r="B270" s="37"/>
      <c r="C270" s="37"/>
      <c r="D270" s="37"/>
      <c r="E270" s="37"/>
      <c r="F270" s="37"/>
      <c r="G270" s="37"/>
      <c r="H270" s="37"/>
      <c r="I270" s="37"/>
      <c r="J270" s="37"/>
      <c r="K270" s="37"/>
      <c r="L270" s="37"/>
      <c r="M270" s="37"/>
      <c r="N270" s="37"/>
      <c r="O270" s="37"/>
      <c r="P270" s="37"/>
      <c r="Q270" s="37"/>
      <c r="R270" s="37"/>
      <c r="S270" s="37"/>
      <c r="T270" s="37"/>
      <c r="U270" s="37"/>
      <c r="V270" s="37"/>
      <c r="W270" s="37"/>
      <c r="X270" s="37"/>
    </row>
    <row r="271" spans="1:24">
      <c r="A271" s="66"/>
      <c r="B271" s="37"/>
      <c r="C271" s="37"/>
      <c r="D271" s="37"/>
      <c r="E271" s="37"/>
      <c r="F271" s="37"/>
      <c r="G271" s="37"/>
      <c r="H271" s="37"/>
      <c r="I271" s="37"/>
      <c r="J271" s="37"/>
      <c r="K271" s="37"/>
      <c r="L271" s="37"/>
      <c r="M271" s="37"/>
      <c r="N271" s="37"/>
      <c r="O271" s="37"/>
      <c r="P271" s="37"/>
      <c r="Q271" s="37"/>
      <c r="R271" s="37"/>
      <c r="S271" s="37"/>
      <c r="T271" s="37"/>
      <c r="U271" s="37"/>
      <c r="V271" s="37"/>
      <c r="W271" s="37"/>
      <c r="X271" s="37"/>
    </row>
    <row r="272" spans="1:24">
      <c r="A272" s="66"/>
      <c r="B272" s="37"/>
      <c r="C272" s="37"/>
      <c r="D272" s="37"/>
      <c r="E272" s="37"/>
      <c r="F272" s="37"/>
      <c r="G272" s="37"/>
      <c r="H272" s="37"/>
      <c r="I272" s="37"/>
      <c r="J272" s="37"/>
      <c r="K272" s="37"/>
      <c r="L272" s="37"/>
      <c r="M272" s="37"/>
      <c r="N272" s="37"/>
      <c r="O272" s="37"/>
      <c r="P272" s="37"/>
      <c r="Q272" s="37"/>
      <c r="R272" s="37"/>
      <c r="S272" s="37"/>
      <c r="T272" s="37"/>
      <c r="U272" s="37"/>
      <c r="V272" s="37"/>
      <c r="W272" s="37"/>
      <c r="X272" s="37"/>
    </row>
    <row r="273" spans="1:24">
      <c r="A273" s="66"/>
      <c r="B273" s="37"/>
      <c r="C273" s="37"/>
      <c r="D273" s="37"/>
      <c r="E273" s="37"/>
      <c r="F273" s="37"/>
      <c r="G273" s="37"/>
      <c r="H273" s="37"/>
      <c r="I273" s="37"/>
      <c r="J273" s="37"/>
      <c r="K273" s="37"/>
      <c r="L273" s="37"/>
      <c r="M273" s="37"/>
      <c r="N273" s="37"/>
      <c r="O273" s="37"/>
      <c r="P273" s="37"/>
      <c r="Q273" s="37"/>
      <c r="R273" s="37"/>
      <c r="S273" s="37"/>
      <c r="T273" s="37"/>
      <c r="U273" s="37"/>
      <c r="V273" s="37"/>
      <c r="W273" s="37"/>
      <c r="X273" s="37"/>
    </row>
    <row r="274" spans="1:24">
      <c r="A274" s="66"/>
      <c r="B274" s="37"/>
      <c r="C274" s="37"/>
      <c r="D274" s="37"/>
      <c r="E274" s="37"/>
      <c r="F274" s="37"/>
      <c r="G274" s="37"/>
      <c r="H274" s="37"/>
      <c r="I274" s="37"/>
      <c r="J274" s="37"/>
      <c r="K274" s="37"/>
      <c r="L274" s="37"/>
      <c r="M274" s="37"/>
      <c r="N274" s="37"/>
      <c r="O274" s="37"/>
      <c r="P274" s="37"/>
      <c r="Q274" s="37"/>
      <c r="R274" s="37"/>
      <c r="S274" s="37"/>
      <c r="T274" s="37"/>
      <c r="U274" s="37"/>
      <c r="V274" s="37"/>
      <c r="W274" s="37"/>
      <c r="X274" s="37"/>
    </row>
    <row r="275" spans="1:24">
      <c r="A275" s="66"/>
      <c r="B275" s="37"/>
      <c r="C275" s="37"/>
      <c r="D275" s="37"/>
      <c r="E275" s="37"/>
      <c r="F275" s="37"/>
      <c r="G275" s="37"/>
      <c r="H275" s="37"/>
      <c r="I275" s="37"/>
      <c r="J275" s="37"/>
      <c r="K275" s="37"/>
      <c r="L275" s="37"/>
      <c r="M275" s="37"/>
      <c r="N275" s="37"/>
      <c r="O275" s="37"/>
      <c r="P275" s="37"/>
      <c r="Q275" s="37"/>
      <c r="R275" s="37"/>
      <c r="S275" s="37"/>
      <c r="T275" s="37"/>
      <c r="U275" s="37"/>
      <c r="V275" s="37"/>
      <c r="W275" s="37"/>
      <c r="X275" s="37"/>
    </row>
    <row r="276" spans="1:24">
      <c r="A276" s="66"/>
      <c r="B276" s="37"/>
      <c r="C276" s="37"/>
      <c r="D276" s="37"/>
      <c r="E276" s="37"/>
      <c r="F276" s="37"/>
      <c r="G276" s="37"/>
      <c r="H276" s="37"/>
      <c r="I276" s="37"/>
      <c r="J276" s="37"/>
      <c r="K276" s="37"/>
      <c r="L276" s="37"/>
      <c r="M276" s="37"/>
      <c r="N276" s="37"/>
      <c r="O276" s="37"/>
      <c r="P276" s="37"/>
      <c r="Q276" s="37"/>
      <c r="R276" s="37"/>
      <c r="S276" s="37"/>
      <c r="T276" s="37"/>
      <c r="U276" s="37"/>
      <c r="V276" s="37"/>
      <c r="W276" s="37"/>
      <c r="X276" s="37"/>
    </row>
    <row r="277" spans="1:24">
      <c r="A277" s="66"/>
      <c r="B277" s="37"/>
      <c r="C277" s="37"/>
      <c r="D277" s="37"/>
      <c r="E277" s="37"/>
      <c r="F277" s="37"/>
      <c r="G277" s="37"/>
      <c r="H277" s="37"/>
      <c r="I277" s="37"/>
      <c r="J277" s="37"/>
      <c r="K277" s="37"/>
      <c r="L277" s="37"/>
      <c r="M277" s="37"/>
      <c r="N277" s="37"/>
      <c r="O277" s="37"/>
      <c r="P277" s="37"/>
      <c r="Q277" s="37"/>
      <c r="R277" s="37"/>
      <c r="S277" s="37"/>
      <c r="T277" s="37"/>
      <c r="U277" s="37"/>
      <c r="V277" s="37"/>
      <c r="W277" s="37"/>
      <c r="X277" s="37"/>
    </row>
    <row r="278" spans="1:24">
      <c r="A278" s="66"/>
      <c r="B278" s="37"/>
      <c r="C278" s="37"/>
      <c r="D278" s="37"/>
      <c r="E278" s="37"/>
      <c r="F278" s="37"/>
      <c r="G278" s="37"/>
      <c r="H278" s="37"/>
      <c r="I278" s="37"/>
      <c r="J278" s="37"/>
      <c r="K278" s="37"/>
      <c r="L278" s="37"/>
      <c r="M278" s="37"/>
      <c r="N278" s="37"/>
      <c r="O278" s="37"/>
      <c r="P278" s="37"/>
      <c r="Q278" s="37"/>
      <c r="R278" s="37"/>
      <c r="S278" s="37"/>
      <c r="T278" s="37"/>
      <c r="U278" s="37"/>
      <c r="V278" s="37"/>
      <c r="W278" s="37"/>
      <c r="X278" s="37"/>
    </row>
    <row r="279" spans="1:24">
      <c r="A279" s="66"/>
      <c r="B279" s="37"/>
      <c r="C279" s="37"/>
      <c r="D279" s="37"/>
      <c r="E279" s="37"/>
      <c r="F279" s="37"/>
      <c r="G279" s="37"/>
      <c r="H279" s="37"/>
      <c r="I279" s="37"/>
      <c r="J279" s="37"/>
      <c r="K279" s="37"/>
      <c r="L279" s="37"/>
      <c r="M279" s="37"/>
      <c r="N279" s="37"/>
      <c r="O279" s="37"/>
      <c r="P279" s="37"/>
      <c r="Q279" s="37"/>
      <c r="R279" s="37"/>
      <c r="S279" s="37"/>
      <c r="T279" s="37"/>
      <c r="U279" s="37"/>
      <c r="V279" s="37"/>
      <c r="W279" s="37"/>
      <c r="X279" s="37"/>
    </row>
    <row r="280" spans="1:24">
      <c r="A280" s="66"/>
      <c r="B280" s="37"/>
      <c r="C280" s="37"/>
      <c r="D280" s="37"/>
      <c r="E280" s="37"/>
      <c r="F280" s="37"/>
      <c r="G280" s="37"/>
      <c r="H280" s="37"/>
      <c r="I280" s="37"/>
      <c r="J280" s="37"/>
      <c r="K280" s="37"/>
      <c r="L280" s="37"/>
      <c r="M280" s="37"/>
      <c r="N280" s="37"/>
      <c r="O280" s="37"/>
      <c r="P280" s="37"/>
      <c r="Q280" s="37"/>
      <c r="R280" s="37"/>
      <c r="S280" s="37"/>
      <c r="T280" s="37"/>
      <c r="U280" s="37"/>
      <c r="V280" s="37"/>
      <c r="W280" s="37"/>
      <c r="X280" s="37"/>
    </row>
    <row r="281" spans="1:24">
      <c r="A281" s="66"/>
      <c r="B281" s="37"/>
      <c r="C281" s="37"/>
      <c r="D281" s="37"/>
      <c r="E281" s="37"/>
      <c r="F281" s="37"/>
      <c r="G281" s="37"/>
      <c r="H281" s="37"/>
      <c r="I281" s="37"/>
      <c r="J281" s="37"/>
      <c r="K281" s="37"/>
      <c r="L281" s="37"/>
      <c r="M281" s="37"/>
      <c r="N281" s="37"/>
      <c r="O281" s="37"/>
      <c r="P281" s="37"/>
      <c r="Q281" s="37"/>
      <c r="R281" s="37"/>
      <c r="S281" s="37"/>
      <c r="T281" s="37"/>
      <c r="U281" s="37"/>
      <c r="V281" s="37"/>
      <c r="W281" s="37"/>
      <c r="X281" s="37"/>
    </row>
    <row r="282" spans="1:24">
      <c r="A282" s="66"/>
      <c r="B282" s="37"/>
      <c r="C282" s="37"/>
      <c r="D282" s="37"/>
      <c r="E282" s="37"/>
      <c r="F282" s="37"/>
      <c r="G282" s="37"/>
      <c r="H282" s="37"/>
      <c r="I282" s="37"/>
      <c r="J282" s="37"/>
      <c r="K282" s="37"/>
      <c r="L282" s="37"/>
      <c r="M282" s="37"/>
      <c r="N282" s="37"/>
      <c r="O282" s="37"/>
      <c r="P282" s="37"/>
      <c r="Q282" s="37"/>
      <c r="R282" s="37"/>
      <c r="S282" s="37"/>
      <c r="T282" s="37"/>
      <c r="U282" s="37"/>
      <c r="V282" s="37"/>
      <c r="W282" s="37"/>
      <c r="X282" s="37"/>
    </row>
    <row r="283" spans="1:24">
      <c r="A283" s="66"/>
      <c r="B283" s="37"/>
      <c r="C283" s="37"/>
      <c r="D283" s="37"/>
      <c r="E283" s="37"/>
      <c r="F283" s="37"/>
      <c r="G283" s="37"/>
      <c r="H283" s="37"/>
      <c r="I283" s="37"/>
      <c r="J283" s="37"/>
      <c r="K283" s="37"/>
      <c r="L283" s="37"/>
      <c r="M283" s="37"/>
      <c r="N283" s="37"/>
      <c r="O283" s="37"/>
      <c r="P283" s="37"/>
      <c r="Q283" s="37"/>
      <c r="R283" s="37"/>
      <c r="S283" s="37"/>
      <c r="T283" s="37"/>
      <c r="U283" s="37"/>
      <c r="V283" s="37"/>
      <c r="W283" s="37"/>
      <c r="X283" s="37"/>
    </row>
    <row r="284" spans="1:24">
      <c r="A284" s="66"/>
      <c r="B284" s="37"/>
      <c r="C284" s="37"/>
      <c r="D284" s="37"/>
      <c r="E284" s="37"/>
      <c r="F284" s="37"/>
      <c r="G284" s="37"/>
      <c r="H284" s="37"/>
      <c r="I284" s="37"/>
      <c r="J284" s="37"/>
      <c r="K284" s="37"/>
      <c r="L284" s="37"/>
      <c r="M284" s="37"/>
      <c r="N284" s="37"/>
      <c r="O284" s="37"/>
      <c r="P284" s="37"/>
      <c r="Q284" s="37"/>
      <c r="R284" s="37"/>
      <c r="S284" s="37"/>
      <c r="T284" s="37"/>
      <c r="U284" s="37"/>
      <c r="V284" s="37"/>
      <c r="W284" s="37"/>
      <c r="X284" s="37"/>
    </row>
    <row r="285" spans="1:24">
      <c r="A285" s="66"/>
      <c r="B285" s="37"/>
      <c r="C285" s="37"/>
      <c r="D285" s="37"/>
      <c r="E285" s="37"/>
      <c r="F285" s="37"/>
      <c r="G285" s="37"/>
      <c r="H285" s="37"/>
      <c r="I285" s="37"/>
      <c r="J285" s="37"/>
      <c r="K285" s="37"/>
      <c r="L285" s="37"/>
      <c r="M285" s="37"/>
      <c r="N285" s="37"/>
      <c r="O285" s="37"/>
      <c r="P285" s="37"/>
      <c r="Q285" s="37"/>
      <c r="R285" s="37"/>
      <c r="S285" s="37"/>
      <c r="T285" s="37"/>
      <c r="U285" s="37"/>
      <c r="V285" s="37"/>
      <c r="W285" s="37"/>
      <c r="X285" s="37"/>
    </row>
    <row r="286" spans="1:24">
      <c r="A286" s="66"/>
      <c r="B286" s="37"/>
      <c r="C286" s="37"/>
      <c r="D286" s="37"/>
      <c r="E286" s="37"/>
      <c r="F286" s="37"/>
      <c r="G286" s="37"/>
      <c r="H286" s="37"/>
      <c r="I286" s="37"/>
      <c r="J286" s="37"/>
      <c r="K286" s="37"/>
      <c r="L286" s="37"/>
      <c r="M286" s="37"/>
      <c r="N286" s="37"/>
      <c r="O286" s="37"/>
      <c r="P286" s="37"/>
      <c r="Q286" s="37"/>
      <c r="R286" s="37"/>
      <c r="S286" s="37"/>
      <c r="T286" s="37"/>
      <c r="U286" s="37"/>
      <c r="V286" s="37"/>
      <c r="W286" s="37"/>
      <c r="X286" s="37"/>
    </row>
    <row r="287" spans="1:24">
      <c r="A287" s="66"/>
      <c r="B287" s="37"/>
      <c r="C287" s="37"/>
      <c r="D287" s="37"/>
      <c r="E287" s="37"/>
      <c r="F287" s="37"/>
      <c r="G287" s="37"/>
      <c r="H287" s="37"/>
      <c r="I287" s="37"/>
      <c r="J287" s="37"/>
      <c r="K287" s="37"/>
      <c r="L287" s="37"/>
      <c r="M287" s="37"/>
      <c r="N287" s="37"/>
      <c r="O287" s="37"/>
      <c r="P287" s="37"/>
      <c r="Q287" s="37"/>
      <c r="R287" s="37"/>
      <c r="S287" s="37"/>
      <c r="T287" s="37"/>
      <c r="U287" s="37"/>
      <c r="V287" s="37"/>
      <c r="W287" s="37"/>
      <c r="X287" s="37"/>
    </row>
    <row r="288" spans="1:24">
      <c r="A288" s="66"/>
      <c r="B288" s="37"/>
      <c r="C288" s="37"/>
      <c r="D288" s="37"/>
      <c r="E288" s="37"/>
      <c r="F288" s="37"/>
      <c r="G288" s="37"/>
      <c r="H288" s="37"/>
      <c r="I288" s="37"/>
      <c r="J288" s="37"/>
      <c r="K288" s="37"/>
      <c r="L288" s="37"/>
      <c r="M288" s="37"/>
      <c r="N288" s="37"/>
      <c r="O288" s="37"/>
      <c r="P288" s="37"/>
      <c r="Q288" s="37"/>
      <c r="R288" s="37"/>
      <c r="S288" s="37"/>
      <c r="T288" s="37"/>
      <c r="U288" s="37"/>
      <c r="V288" s="37"/>
      <c r="W288" s="37"/>
      <c r="X288" s="37"/>
    </row>
    <row r="289" spans="1:24">
      <c r="A289" s="66"/>
      <c r="B289" s="37"/>
      <c r="C289" s="37"/>
      <c r="D289" s="37"/>
      <c r="E289" s="37"/>
      <c r="F289" s="37"/>
      <c r="G289" s="37"/>
      <c r="H289" s="37"/>
      <c r="I289" s="37"/>
      <c r="J289" s="37"/>
      <c r="K289" s="37"/>
      <c r="L289" s="37"/>
      <c r="M289" s="37"/>
      <c r="N289" s="37"/>
      <c r="O289" s="37"/>
      <c r="P289" s="37"/>
      <c r="Q289" s="37"/>
      <c r="R289" s="37"/>
      <c r="S289" s="37"/>
      <c r="T289" s="37"/>
      <c r="U289" s="37"/>
      <c r="V289" s="37"/>
      <c r="W289" s="37"/>
      <c r="X289" s="37"/>
    </row>
    <row r="290" spans="1:24">
      <c r="A290" s="66"/>
      <c r="B290" s="37"/>
      <c r="C290" s="37"/>
      <c r="D290" s="37"/>
      <c r="E290" s="37"/>
      <c r="F290" s="37"/>
      <c r="G290" s="37"/>
      <c r="H290" s="37"/>
      <c r="I290" s="37"/>
      <c r="J290" s="37"/>
      <c r="K290" s="37"/>
      <c r="L290" s="37"/>
      <c r="M290" s="37"/>
      <c r="N290" s="37"/>
      <c r="O290" s="37"/>
      <c r="P290" s="37"/>
      <c r="Q290" s="37"/>
      <c r="R290" s="37"/>
      <c r="S290" s="37"/>
      <c r="T290" s="37"/>
      <c r="U290" s="37"/>
      <c r="V290" s="37"/>
      <c r="W290" s="37"/>
      <c r="X290" s="37"/>
    </row>
    <row r="291" spans="1:24">
      <c r="A291" s="66"/>
      <c r="B291" s="37"/>
      <c r="C291" s="37"/>
      <c r="D291" s="37"/>
      <c r="E291" s="37"/>
      <c r="F291" s="37"/>
      <c r="G291" s="37"/>
      <c r="H291" s="37"/>
      <c r="I291" s="37"/>
      <c r="J291" s="37"/>
      <c r="K291" s="37"/>
      <c r="L291" s="37"/>
      <c r="M291" s="37"/>
      <c r="N291" s="37"/>
      <c r="O291" s="37"/>
      <c r="P291" s="37"/>
      <c r="Q291" s="37"/>
      <c r="R291" s="37"/>
      <c r="S291" s="37"/>
      <c r="T291" s="37"/>
      <c r="U291" s="37"/>
      <c r="V291" s="37"/>
      <c r="W291" s="37"/>
      <c r="X291" s="37"/>
    </row>
    <row r="292" spans="1:24">
      <c r="A292" s="66"/>
      <c r="B292" s="37"/>
      <c r="C292" s="37"/>
      <c r="D292" s="37"/>
      <c r="E292" s="37"/>
      <c r="F292" s="37"/>
      <c r="G292" s="37"/>
      <c r="H292" s="37"/>
      <c r="I292" s="37"/>
      <c r="J292" s="37"/>
      <c r="K292" s="37"/>
      <c r="L292" s="37"/>
      <c r="M292" s="37"/>
      <c r="N292" s="37"/>
      <c r="O292" s="37"/>
      <c r="P292" s="37"/>
      <c r="Q292" s="37"/>
      <c r="R292" s="37"/>
      <c r="S292" s="37"/>
      <c r="T292" s="37"/>
      <c r="U292" s="37"/>
      <c r="V292" s="37"/>
      <c r="W292" s="37"/>
      <c r="X292" s="37"/>
    </row>
    <row r="293" spans="1:24">
      <c r="A293" s="66"/>
      <c r="B293" s="37"/>
      <c r="C293" s="37"/>
      <c r="D293" s="37"/>
      <c r="E293" s="37"/>
      <c r="F293" s="37"/>
      <c r="G293" s="37"/>
      <c r="H293" s="37"/>
      <c r="I293" s="37"/>
      <c r="J293" s="37"/>
      <c r="K293" s="37"/>
      <c r="L293" s="37"/>
      <c r="M293" s="37"/>
      <c r="N293" s="37"/>
      <c r="O293" s="37"/>
      <c r="P293" s="37"/>
      <c r="Q293" s="37"/>
      <c r="R293" s="37"/>
      <c r="S293" s="37"/>
      <c r="T293" s="37"/>
      <c r="U293" s="37"/>
      <c r="V293" s="37"/>
      <c r="W293" s="37"/>
      <c r="X293" s="37"/>
    </row>
    <row r="294" spans="1:24">
      <c r="A294" s="66"/>
      <c r="B294" s="37"/>
      <c r="C294" s="37"/>
      <c r="D294" s="37"/>
      <c r="E294" s="37"/>
      <c r="F294" s="37"/>
      <c r="G294" s="37"/>
      <c r="H294" s="37"/>
      <c r="I294" s="37"/>
      <c r="J294" s="37"/>
      <c r="K294" s="37"/>
      <c r="L294" s="37"/>
      <c r="M294" s="37"/>
      <c r="N294" s="37"/>
      <c r="O294" s="37"/>
      <c r="P294" s="37"/>
      <c r="Q294" s="37"/>
      <c r="R294" s="37"/>
      <c r="S294" s="37"/>
      <c r="T294" s="37"/>
      <c r="U294" s="37"/>
      <c r="V294" s="37"/>
      <c r="W294" s="37"/>
      <c r="X294" s="37"/>
    </row>
    <row r="295" spans="1:24">
      <c r="A295" s="66"/>
      <c r="B295" s="37"/>
      <c r="C295" s="37"/>
      <c r="D295" s="37"/>
      <c r="E295" s="37"/>
      <c r="F295" s="37"/>
      <c r="G295" s="37"/>
      <c r="H295" s="37"/>
      <c r="I295" s="37"/>
      <c r="J295" s="37"/>
      <c r="K295" s="37"/>
      <c r="L295" s="37"/>
      <c r="M295" s="37"/>
      <c r="N295" s="37"/>
      <c r="O295" s="37"/>
      <c r="P295" s="37"/>
      <c r="Q295" s="37"/>
      <c r="R295" s="37"/>
      <c r="S295" s="37"/>
      <c r="T295" s="37"/>
      <c r="U295" s="37"/>
      <c r="V295" s="37"/>
      <c r="W295" s="37"/>
      <c r="X295" s="37"/>
    </row>
    <row r="296" spans="1:24">
      <c r="A296" s="66"/>
      <c r="B296" s="37"/>
      <c r="C296" s="37"/>
      <c r="D296" s="37"/>
      <c r="E296" s="37"/>
      <c r="F296" s="37"/>
      <c r="G296" s="37"/>
      <c r="H296" s="37"/>
      <c r="I296" s="37"/>
      <c r="J296" s="37"/>
      <c r="K296" s="37"/>
      <c r="L296" s="37"/>
      <c r="M296" s="37"/>
      <c r="N296" s="37"/>
      <c r="O296" s="37"/>
      <c r="P296" s="37"/>
      <c r="Q296" s="37"/>
      <c r="R296" s="37"/>
      <c r="S296" s="37"/>
      <c r="T296" s="37"/>
      <c r="U296" s="37"/>
      <c r="V296" s="37"/>
      <c r="W296" s="37"/>
      <c r="X296" s="37"/>
    </row>
    <row r="297" spans="1:24">
      <c r="A297" s="66"/>
      <c r="B297" s="37"/>
      <c r="C297" s="37"/>
      <c r="D297" s="37"/>
      <c r="E297" s="37"/>
      <c r="F297" s="37"/>
      <c r="G297" s="37"/>
      <c r="H297" s="37"/>
      <c r="I297" s="37"/>
      <c r="J297" s="37"/>
      <c r="K297" s="37"/>
      <c r="L297" s="37"/>
      <c r="M297" s="37"/>
      <c r="N297" s="37"/>
      <c r="O297" s="37"/>
      <c r="P297" s="37"/>
      <c r="Q297" s="37"/>
      <c r="R297" s="37"/>
      <c r="S297" s="37"/>
      <c r="T297" s="37"/>
      <c r="U297" s="37"/>
      <c r="V297" s="37"/>
      <c r="W297" s="37"/>
      <c r="X297" s="37"/>
    </row>
    <row r="298" spans="1:24">
      <c r="A298" s="66"/>
      <c r="B298" s="37"/>
      <c r="C298" s="37"/>
      <c r="D298" s="37"/>
      <c r="E298" s="37"/>
      <c r="F298" s="37"/>
      <c r="G298" s="37"/>
      <c r="H298" s="37"/>
      <c r="I298" s="37"/>
      <c r="J298" s="37"/>
      <c r="K298" s="37"/>
      <c r="L298" s="37"/>
      <c r="M298" s="37"/>
      <c r="N298" s="37"/>
      <c r="O298" s="37"/>
      <c r="P298" s="37"/>
      <c r="Q298" s="37"/>
      <c r="R298" s="37"/>
      <c r="S298" s="37"/>
      <c r="T298" s="37"/>
      <c r="U298" s="37"/>
      <c r="V298" s="37"/>
      <c r="W298" s="37"/>
      <c r="X298" s="37"/>
    </row>
    <row r="299" spans="1:24">
      <c r="A299" s="66"/>
      <c r="B299" s="37"/>
      <c r="C299" s="37"/>
      <c r="D299" s="37"/>
      <c r="E299" s="37"/>
      <c r="F299" s="37"/>
      <c r="G299" s="37"/>
      <c r="H299" s="37"/>
      <c r="I299" s="37"/>
      <c r="J299" s="37"/>
      <c r="K299" s="37"/>
      <c r="L299" s="37"/>
      <c r="M299" s="37"/>
      <c r="N299" s="37"/>
      <c r="O299" s="37"/>
      <c r="P299" s="37"/>
      <c r="Q299" s="37"/>
      <c r="R299" s="37"/>
      <c r="S299" s="37"/>
      <c r="T299" s="37"/>
      <c r="U299" s="37"/>
      <c r="V299" s="37"/>
      <c r="W299" s="37"/>
      <c r="X299" s="37"/>
    </row>
    <row r="300" spans="1:24">
      <c r="A300" s="66"/>
      <c r="B300" s="37"/>
      <c r="C300" s="37"/>
      <c r="D300" s="37"/>
      <c r="E300" s="37"/>
      <c r="F300" s="37"/>
      <c r="G300" s="37"/>
      <c r="H300" s="37"/>
      <c r="I300" s="37"/>
      <c r="J300" s="37"/>
      <c r="K300" s="37"/>
      <c r="L300" s="37"/>
      <c r="M300" s="37"/>
      <c r="N300" s="37"/>
      <c r="O300" s="37"/>
      <c r="P300" s="37"/>
      <c r="Q300" s="37"/>
      <c r="R300" s="37"/>
      <c r="S300" s="37"/>
      <c r="T300" s="37"/>
      <c r="U300" s="37"/>
      <c r="V300" s="37"/>
      <c r="W300" s="37"/>
      <c r="X300" s="37"/>
    </row>
    <row r="301" spans="1:24">
      <c r="A301" s="66"/>
      <c r="B301" s="37"/>
      <c r="C301" s="37"/>
      <c r="D301" s="37"/>
      <c r="E301" s="37"/>
      <c r="F301" s="37"/>
      <c r="G301" s="37"/>
      <c r="H301" s="37"/>
      <c r="I301" s="37"/>
      <c r="J301" s="37"/>
      <c r="K301" s="37"/>
      <c r="L301" s="37"/>
      <c r="M301" s="37"/>
      <c r="N301" s="37"/>
      <c r="O301" s="37"/>
      <c r="P301" s="37"/>
      <c r="Q301" s="37"/>
      <c r="R301" s="37"/>
      <c r="S301" s="37"/>
      <c r="T301" s="37"/>
      <c r="U301" s="37"/>
      <c r="V301" s="37"/>
      <c r="W301" s="37"/>
      <c r="X301" s="37"/>
    </row>
    <row r="302" spans="1:24">
      <c r="A302" s="66"/>
      <c r="B302" s="37"/>
      <c r="C302" s="37"/>
      <c r="D302" s="37"/>
      <c r="E302" s="37"/>
      <c r="F302" s="37"/>
      <c r="G302" s="37"/>
      <c r="H302" s="37"/>
      <c r="I302" s="37"/>
      <c r="J302" s="37"/>
      <c r="K302" s="37"/>
      <c r="L302" s="37"/>
      <c r="M302" s="37"/>
      <c r="N302" s="37"/>
      <c r="O302" s="37"/>
      <c r="P302" s="37"/>
      <c r="Q302" s="37"/>
      <c r="R302" s="37"/>
      <c r="S302" s="37"/>
      <c r="T302" s="37"/>
      <c r="U302" s="37"/>
      <c r="V302" s="37"/>
      <c r="W302" s="37"/>
      <c r="X302" s="37"/>
    </row>
    <row r="303" spans="1:24">
      <c r="A303" s="66"/>
      <c r="B303" s="37"/>
      <c r="C303" s="37"/>
      <c r="D303" s="37"/>
      <c r="E303" s="37"/>
      <c r="F303" s="37"/>
      <c r="G303" s="37"/>
      <c r="H303" s="37"/>
      <c r="I303" s="37"/>
      <c r="J303" s="37"/>
      <c r="K303" s="37"/>
      <c r="L303" s="37"/>
      <c r="M303" s="37"/>
      <c r="N303" s="37"/>
      <c r="O303" s="37"/>
      <c r="P303" s="37"/>
      <c r="Q303" s="37"/>
      <c r="R303" s="37"/>
      <c r="S303" s="37"/>
      <c r="T303" s="37"/>
      <c r="U303" s="37"/>
      <c r="V303" s="37"/>
      <c r="W303" s="37"/>
      <c r="X303" s="37"/>
    </row>
    <row r="304" spans="1:24">
      <c r="A304" s="66"/>
      <c r="B304" s="37"/>
      <c r="C304" s="37"/>
      <c r="D304" s="37"/>
      <c r="E304" s="37"/>
      <c r="F304" s="37"/>
      <c r="G304" s="37"/>
      <c r="H304" s="37"/>
      <c r="I304" s="37"/>
      <c r="J304" s="37"/>
      <c r="K304" s="37"/>
      <c r="L304" s="37"/>
      <c r="M304" s="37"/>
      <c r="N304" s="37"/>
      <c r="O304" s="37"/>
      <c r="P304" s="37"/>
      <c r="Q304" s="37"/>
      <c r="R304" s="37"/>
      <c r="S304" s="37"/>
      <c r="T304" s="37"/>
      <c r="U304" s="37"/>
      <c r="V304" s="37"/>
      <c r="W304" s="37"/>
      <c r="X304" s="37"/>
    </row>
    <row r="305" spans="1:24">
      <c r="A305" s="66"/>
      <c r="B305" s="37"/>
      <c r="C305" s="37"/>
      <c r="D305" s="37"/>
      <c r="E305" s="37"/>
      <c r="F305" s="37"/>
      <c r="G305" s="37"/>
      <c r="H305" s="37"/>
      <c r="I305" s="37"/>
      <c r="J305" s="37"/>
      <c r="K305" s="37"/>
      <c r="L305" s="37"/>
      <c r="M305" s="37"/>
      <c r="N305" s="37"/>
      <c r="O305" s="37"/>
      <c r="P305" s="37"/>
      <c r="Q305" s="37"/>
      <c r="R305" s="37"/>
      <c r="S305" s="37"/>
      <c r="T305" s="37"/>
      <c r="U305" s="37"/>
      <c r="V305" s="37"/>
      <c r="W305" s="37"/>
      <c r="X305" s="37"/>
    </row>
    <row r="306" spans="1:24">
      <c r="A306" s="66"/>
      <c r="B306" s="37"/>
      <c r="C306" s="37"/>
      <c r="D306" s="37"/>
      <c r="E306" s="37"/>
      <c r="F306" s="37"/>
      <c r="G306" s="37"/>
      <c r="H306" s="37"/>
      <c r="I306" s="37"/>
      <c r="J306" s="37"/>
      <c r="K306" s="37"/>
      <c r="L306" s="37"/>
      <c r="M306" s="37"/>
      <c r="N306" s="37"/>
      <c r="O306" s="37"/>
      <c r="P306" s="37"/>
      <c r="Q306" s="37"/>
      <c r="R306" s="37"/>
      <c r="S306" s="37"/>
      <c r="T306" s="37"/>
      <c r="U306" s="37"/>
      <c r="V306" s="37"/>
      <c r="W306" s="37"/>
      <c r="X306" s="37"/>
    </row>
    <row r="307" spans="1:24">
      <c r="A307" s="66"/>
      <c r="B307" s="37"/>
      <c r="C307" s="37"/>
      <c r="D307" s="37"/>
      <c r="E307" s="37"/>
      <c r="F307" s="37"/>
      <c r="G307" s="37"/>
      <c r="H307" s="37"/>
      <c r="I307" s="37"/>
      <c r="J307" s="37"/>
      <c r="K307" s="37"/>
      <c r="L307" s="37"/>
      <c r="M307" s="37"/>
      <c r="N307" s="37"/>
      <c r="O307" s="37"/>
      <c r="P307" s="37"/>
      <c r="Q307" s="37"/>
      <c r="R307" s="37"/>
      <c r="S307" s="37"/>
      <c r="T307" s="37"/>
      <c r="U307" s="37"/>
      <c r="V307" s="37"/>
      <c r="W307" s="37"/>
      <c r="X307" s="37"/>
    </row>
    <row r="308" spans="1:24">
      <c r="A308" s="66"/>
      <c r="B308" s="37"/>
      <c r="C308" s="37"/>
      <c r="D308" s="37"/>
      <c r="E308" s="37"/>
      <c r="F308" s="37"/>
      <c r="G308" s="37"/>
      <c r="H308" s="37"/>
      <c r="I308" s="37"/>
      <c r="J308" s="37"/>
      <c r="K308" s="37"/>
      <c r="L308" s="37"/>
      <c r="M308" s="37"/>
      <c r="N308" s="37"/>
      <c r="O308" s="37"/>
      <c r="P308" s="37"/>
      <c r="Q308" s="37"/>
      <c r="R308" s="37"/>
      <c r="S308" s="37"/>
      <c r="T308" s="37"/>
      <c r="U308" s="37"/>
      <c r="V308" s="37"/>
      <c r="W308" s="37"/>
      <c r="X308" s="37"/>
    </row>
    <row r="309" spans="1:24">
      <c r="A309" s="66"/>
      <c r="B309" s="37"/>
      <c r="C309" s="37"/>
      <c r="D309" s="37"/>
      <c r="E309" s="37"/>
      <c r="F309" s="37"/>
      <c r="G309" s="37"/>
      <c r="H309" s="37"/>
      <c r="I309" s="37"/>
      <c r="J309" s="37"/>
      <c r="K309" s="37"/>
      <c r="L309" s="37"/>
      <c r="M309" s="37"/>
      <c r="N309" s="37"/>
      <c r="O309" s="37"/>
      <c r="P309" s="37"/>
      <c r="Q309" s="37"/>
      <c r="R309" s="37"/>
      <c r="S309" s="37"/>
      <c r="T309" s="37"/>
      <c r="U309" s="37"/>
      <c r="V309" s="37"/>
      <c r="W309" s="37"/>
      <c r="X309" s="37"/>
    </row>
    <row r="310" spans="1:24">
      <c r="A310" s="66"/>
      <c r="B310" s="37"/>
      <c r="C310" s="37"/>
      <c r="D310" s="37"/>
      <c r="E310" s="37"/>
      <c r="F310" s="37"/>
      <c r="G310" s="37"/>
      <c r="H310" s="37"/>
      <c r="I310" s="37"/>
      <c r="J310" s="37"/>
      <c r="K310" s="37"/>
      <c r="L310" s="37"/>
      <c r="M310" s="37"/>
      <c r="N310" s="37"/>
      <c r="O310" s="37"/>
      <c r="P310" s="37"/>
      <c r="Q310" s="37"/>
      <c r="R310" s="37"/>
      <c r="S310" s="37"/>
      <c r="T310" s="37"/>
      <c r="U310" s="37"/>
      <c r="V310" s="37"/>
      <c r="W310" s="37"/>
      <c r="X310" s="37"/>
    </row>
    <row r="311" spans="1:24">
      <c r="A311" s="66"/>
      <c r="B311" s="37"/>
      <c r="C311" s="37"/>
      <c r="D311" s="37"/>
      <c r="E311" s="37"/>
      <c r="F311" s="37"/>
      <c r="G311" s="37"/>
      <c r="H311" s="37"/>
      <c r="I311" s="37"/>
      <c r="J311" s="37"/>
      <c r="K311" s="37"/>
      <c r="L311" s="37"/>
      <c r="M311" s="37"/>
      <c r="N311" s="37"/>
      <c r="O311" s="37"/>
      <c r="P311" s="37"/>
      <c r="Q311" s="37"/>
      <c r="R311" s="37"/>
      <c r="S311" s="37"/>
      <c r="T311" s="37"/>
      <c r="U311" s="37"/>
      <c r="V311" s="37"/>
      <c r="W311" s="37"/>
      <c r="X311" s="37"/>
    </row>
    <row r="312" spans="1:24">
      <c r="A312" s="66"/>
      <c r="B312" s="37"/>
      <c r="C312" s="37"/>
      <c r="D312" s="37"/>
      <c r="E312" s="37"/>
      <c r="F312" s="37"/>
      <c r="G312" s="37"/>
      <c r="H312" s="37"/>
      <c r="I312" s="37"/>
      <c r="J312" s="37"/>
      <c r="K312" s="37"/>
      <c r="L312" s="37"/>
      <c r="M312" s="37"/>
      <c r="N312" s="37"/>
      <c r="O312" s="37"/>
      <c r="P312" s="37"/>
      <c r="Q312" s="37"/>
      <c r="R312" s="37"/>
      <c r="S312" s="37"/>
      <c r="T312" s="37"/>
      <c r="U312" s="37"/>
      <c r="V312" s="37"/>
      <c r="W312" s="37"/>
      <c r="X312" s="37"/>
    </row>
    <row r="313" spans="1:24">
      <c r="A313" s="66"/>
      <c r="B313" s="37"/>
      <c r="C313" s="37"/>
      <c r="D313" s="37"/>
      <c r="E313" s="37"/>
      <c r="F313" s="37"/>
      <c r="G313" s="37"/>
      <c r="H313" s="37"/>
      <c r="I313" s="37"/>
      <c r="J313" s="37"/>
      <c r="K313" s="37"/>
      <c r="L313" s="37"/>
      <c r="M313" s="37"/>
      <c r="N313" s="37"/>
      <c r="O313" s="37"/>
      <c r="P313" s="37"/>
      <c r="Q313" s="37"/>
      <c r="R313" s="37"/>
      <c r="S313" s="37"/>
      <c r="T313" s="37"/>
      <c r="U313" s="37"/>
      <c r="V313" s="37"/>
      <c r="W313" s="37"/>
      <c r="X313" s="37"/>
    </row>
    <row r="314" spans="1:24">
      <c r="A314" s="66"/>
      <c r="B314" s="37"/>
      <c r="C314" s="37"/>
      <c r="D314" s="37"/>
      <c r="E314" s="37"/>
      <c r="F314" s="37"/>
      <c r="G314" s="37"/>
      <c r="H314" s="37"/>
      <c r="I314" s="37"/>
      <c r="J314" s="37"/>
      <c r="K314" s="37"/>
      <c r="L314" s="37"/>
      <c r="M314" s="37"/>
      <c r="N314" s="37"/>
      <c r="O314" s="37"/>
      <c r="P314" s="37"/>
      <c r="Q314" s="37"/>
      <c r="R314" s="37"/>
      <c r="S314" s="37"/>
      <c r="T314" s="37"/>
      <c r="U314" s="37"/>
      <c r="V314" s="37"/>
      <c r="W314" s="37"/>
      <c r="X314" s="37"/>
    </row>
    <row r="315" spans="1:24">
      <c r="A315" s="66"/>
      <c r="B315" s="37"/>
      <c r="C315" s="37"/>
      <c r="D315" s="37"/>
      <c r="E315" s="37"/>
      <c r="F315" s="37"/>
      <c r="G315" s="37"/>
      <c r="H315" s="37"/>
      <c r="I315" s="37"/>
      <c r="J315" s="37"/>
      <c r="K315" s="37"/>
      <c r="L315" s="37"/>
      <c r="M315" s="37"/>
      <c r="N315" s="37"/>
      <c r="O315" s="37"/>
      <c r="P315" s="37"/>
      <c r="Q315" s="37"/>
      <c r="R315" s="37"/>
      <c r="S315" s="37"/>
      <c r="T315" s="37"/>
      <c r="U315" s="37"/>
      <c r="V315" s="37"/>
      <c r="W315" s="37"/>
      <c r="X315" s="37"/>
    </row>
    <row r="316" spans="1:24">
      <c r="A316" s="66"/>
      <c r="B316" s="37"/>
      <c r="C316" s="37"/>
      <c r="D316" s="37"/>
      <c r="E316" s="37"/>
      <c r="F316" s="37"/>
      <c r="G316" s="37"/>
      <c r="H316" s="37"/>
      <c r="I316" s="37"/>
      <c r="J316" s="37"/>
      <c r="K316" s="37"/>
      <c r="L316" s="37"/>
      <c r="M316" s="37"/>
      <c r="N316" s="37"/>
      <c r="O316" s="37"/>
      <c r="P316" s="37"/>
      <c r="Q316" s="37"/>
      <c r="R316" s="37"/>
      <c r="S316" s="37"/>
      <c r="T316" s="37"/>
      <c r="U316" s="37"/>
      <c r="V316" s="37"/>
      <c r="W316" s="37"/>
      <c r="X316" s="37"/>
    </row>
    <row r="317" spans="1:24">
      <c r="A317" s="66"/>
      <c r="B317" s="37"/>
      <c r="C317" s="37"/>
      <c r="D317" s="37"/>
      <c r="E317" s="37"/>
      <c r="F317" s="37"/>
      <c r="G317" s="37"/>
      <c r="H317" s="37"/>
      <c r="I317" s="37"/>
      <c r="J317" s="37"/>
      <c r="K317" s="37"/>
      <c r="L317" s="37"/>
      <c r="M317" s="37"/>
      <c r="N317" s="37"/>
      <c r="O317" s="37"/>
      <c r="P317" s="37"/>
      <c r="Q317" s="37"/>
      <c r="R317" s="37"/>
      <c r="S317" s="37"/>
      <c r="T317" s="37"/>
      <c r="U317" s="37"/>
      <c r="V317" s="37"/>
      <c r="W317" s="37"/>
      <c r="X317" s="37"/>
    </row>
    <row r="318" spans="1:24">
      <c r="A318" s="66"/>
      <c r="B318" s="37"/>
      <c r="C318" s="37"/>
      <c r="D318" s="37"/>
      <c r="E318" s="37"/>
      <c r="F318" s="37"/>
      <c r="G318" s="37"/>
      <c r="H318" s="37"/>
      <c r="I318" s="37"/>
      <c r="J318" s="37"/>
      <c r="K318" s="37"/>
      <c r="L318" s="37"/>
      <c r="M318" s="37"/>
      <c r="N318" s="37"/>
      <c r="O318" s="37"/>
      <c r="P318" s="37"/>
      <c r="Q318" s="37"/>
      <c r="R318" s="37"/>
      <c r="S318" s="37"/>
      <c r="T318" s="37"/>
      <c r="U318" s="37"/>
      <c r="V318" s="37"/>
      <c r="W318" s="37"/>
      <c r="X318" s="37"/>
    </row>
    <row r="319" spans="1:24">
      <c r="A319" s="66"/>
      <c r="B319" s="37"/>
      <c r="C319" s="37"/>
      <c r="D319" s="37"/>
      <c r="E319" s="37"/>
      <c r="F319" s="37"/>
      <c r="G319" s="37"/>
      <c r="H319" s="37"/>
      <c r="I319" s="37"/>
      <c r="J319" s="37"/>
      <c r="K319" s="37"/>
      <c r="L319" s="37"/>
      <c r="M319" s="37"/>
      <c r="N319" s="37"/>
      <c r="O319" s="37"/>
      <c r="P319" s="37"/>
      <c r="Q319" s="37"/>
      <c r="R319" s="37"/>
      <c r="S319" s="37"/>
      <c r="T319" s="37"/>
      <c r="U319" s="37"/>
      <c r="V319" s="37"/>
      <c r="W319" s="37"/>
      <c r="X319" s="37"/>
    </row>
    <row r="320" spans="1:24">
      <c r="A320" s="66"/>
      <c r="B320" s="37"/>
      <c r="C320" s="37"/>
      <c r="D320" s="37"/>
      <c r="E320" s="37"/>
      <c r="F320" s="37"/>
      <c r="G320" s="37"/>
      <c r="H320" s="37"/>
      <c r="I320" s="37"/>
      <c r="J320" s="37"/>
      <c r="K320" s="37"/>
      <c r="L320" s="37"/>
      <c r="M320" s="37"/>
      <c r="N320" s="37"/>
      <c r="O320" s="37"/>
      <c r="P320" s="37"/>
      <c r="Q320" s="37"/>
      <c r="R320" s="37"/>
      <c r="S320" s="37"/>
      <c r="T320" s="37"/>
      <c r="U320" s="37"/>
      <c r="V320" s="37"/>
      <c r="W320" s="37"/>
      <c r="X320" s="37"/>
    </row>
    <row r="321" spans="1:24">
      <c r="A321" s="66"/>
      <c r="B321" s="37"/>
      <c r="C321" s="37"/>
      <c r="D321" s="37"/>
      <c r="E321" s="37"/>
      <c r="F321" s="37"/>
      <c r="G321" s="37"/>
      <c r="H321" s="37"/>
      <c r="I321" s="37"/>
      <c r="J321" s="37"/>
      <c r="K321" s="37"/>
      <c r="L321" s="37"/>
      <c r="M321" s="37"/>
      <c r="N321" s="37"/>
      <c r="O321" s="37"/>
      <c r="P321" s="37"/>
      <c r="Q321" s="37"/>
      <c r="R321" s="37"/>
      <c r="S321" s="37"/>
      <c r="T321" s="37"/>
      <c r="U321" s="37"/>
      <c r="V321" s="37"/>
      <c r="W321" s="37"/>
      <c r="X321" s="37"/>
    </row>
    <row r="322" spans="1:24">
      <c r="A322" s="66"/>
      <c r="B322" s="37"/>
      <c r="C322" s="37"/>
      <c r="D322" s="37"/>
      <c r="E322" s="37"/>
      <c r="F322" s="37"/>
      <c r="G322" s="37"/>
      <c r="H322" s="37"/>
      <c r="I322" s="37"/>
      <c r="J322" s="37"/>
      <c r="K322" s="37"/>
      <c r="L322" s="37"/>
      <c r="M322" s="37"/>
      <c r="N322" s="37"/>
      <c r="O322" s="37"/>
      <c r="P322" s="37"/>
      <c r="Q322" s="37"/>
      <c r="R322" s="37"/>
      <c r="S322" s="37"/>
      <c r="T322" s="37"/>
      <c r="U322" s="37"/>
      <c r="V322" s="37"/>
      <c r="W322" s="37"/>
      <c r="X322" s="37"/>
    </row>
    <row r="323" spans="1:24">
      <c r="A323" s="66"/>
      <c r="B323" s="37"/>
      <c r="C323" s="37"/>
      <c r="D323" s="37"/>
      <c r="E323" s="37"/>
      <c r="F323" s="37"/>
      <c r="G323" s="37"/>
      <c r="H323" s="37"/>
      <c r="I323" s="37"/>
      <c r="J323" s="37"/>
      <c r="K323" s="37"/>
      <c r="L323" s="37"/>
      <c r="M323" s="37"/>
      <c r="N323" s="37"/>
      <c r="O323" s="37"/>
      <c r="P323" s="37"/>
      <c r="Q323" s="37"/>
      <c r="R323" s="37"/>
      <c r="S323" s="37"/>
      <c r="T323" s="37"/>
      <c r="U323" s="37"/>
      <c r="V323" s="37"/>
      <c r="W323" s="37"/>
      <c r="X323" s="37"/>
    </row>
    <row r="324" spans="1:24">
      <c r="A324" s="66"/>
      <c r="B324" s="37"/>
      <c r="C324" s="37"/>
      <c r="D324" s="37"/>
      <c r="E324" s="37"/>
      <c r="F324" s="37"/>
      <c r="G324" s="37"/>
      <c r="H324" s="37"/>
      <c r="I324" s="37"/>
      <c r="J324" s="37"/>
      <c r="K324" s="37"/>
      <c r="L324" s="37"/>
      <c r="M324" s="37"/>
      <c r="N324" s="37"/>
      <c r="O324" s="37"/>
      <c r="P324" s="37"/>
      <c r="Q324" s="37"/>
      <c r="R324" s="37"/>
      <c r="S324" s="37"/>
      <c r="T324" s="37"/>
      <c r="U324" s="37"/>
      <c r="V324" s="37"/>
      <c r="W324" s="37"/>
      <c r="X324" s="37"/>
    </row>
    <row r="325" spans="1:24">
      <c r="A325" s="66"/>
      <c r="B325" s="37"/>
      <c r="C325" s="37"/>
      <c r="D325" s="37"/>
      <c r="E325" s="37"/>
      <c r="F325" s="37"/>
      <c r="G325" s="37"/>
      <c r="H325" s="37"/>
      <c r="I325" s="37"/>
      <c r="J325" s="37"/>
      <c r="K325" s="37"/>
      <c r="L325" s="37"/>
      <c r="M325" s="37"/>
      <c r="N325" s="37"/>
      <c r="O325" s="37"/>
      <c r="P325" s="37"/>
      <c r="Q325" s="37"/>
      <c r="R325" s="37"/>
      <c r="S325" s="37"/>
      <c r="T325" s="37"/>
      <c r="U325" s="37"/>
      <c r="V325" s="37"/>
      <c r="W325" s="37"/>
      <c r="X325" s="37"/>
    </row>
    <row r="326" spans="1:24">
      <c r="A326" s="66"/>
      <c r="B326" s="37"/>
      <c r="C326" s="37"/>
      <c r="D326" s="37"/>
      <c r="E326" s="37"/>
      <c r="F326" s="37"/>
      <c r="G326" s="37"/>
      <c r="H326" s="37"/>
      <c r="I326" s="37"/>
      <c r="J326" s="37"/>
      <c r="K326" s="37"/>
      <c r="L326" s="37"/>
      <c r="M326" s="37"/>
      <c r="N326" s="37"/>
      <c r="O326" s="37"/>
      <c r="P326" s="37"/>
      <c r="Q326" s="37"/>
      <c r="R326" s="37"/>
      <c r="S326" s="37"/>
      <c r="T326" s="37"/>
      <c r="U326" s="37"/>
      <c r="V326" s="37"/>
      <c r="W326" s="37"/>
      <c r="X326" s="37"/>
    </row>
    <row r="327" spans="1:24">
      <c r="A327" s="66"/>
      <c r="B327" s="37"/>
      <c r="C327" s="37"/>
      <c r="D327" s="37"/>
      <c r="E327" s="37"/>
      <c r="F327" s="37"/>
      <c r="G327" s="37"/>
      <c r="H327" s="37"/>
      <c r="I327" s="37"/>
      <c r="J327" s="37"/>
      <c r="K327" s="37"/>
      <c r="L327" s="37"/>
      <c r="M327" s="37"/>
      <c r="N327" s="37"/>
      <c r="O327" s="37"/>
      <c r="P327" s="37"/>
      <c r="Q327" s="37"/>
      <c r="R327" s="37"/>
      <c r="S327" s="37"/>
      <c r="T327" s="37"/>
      <c r="U327" s="37"/>
      <c r="V327" s="37"/>
      <c r="W327" s="37"/>
      <c r="X327" s="37"/>
    </row>
    <row r="328" spans="1:24">
      <c r="A328" s="66"/>
      <c r="B328" s="37"/>
      <c r="C328" s="37"/>
      <c r="D328" s="37"/>
      <c r="E328" s="37"/>
      <c r="F328" s="37"/>
      <c r="G328" s="37"/>
      <c r="H328" s="37"/>
      <c r="I328" s="37"/>
      <c r="J328" s="37"/>
      <c r="K328" s="37"/>
      <c r="L328" s="37"/>
      <c r="M328" s="37"/>
      <c r="N328" s="37"/>
      <c r="O328" s="37"/>
      <c r="P328" s="37"/>
      <c r="Q328" s="37"/>
      <c r="R328" s="37"/>
      <c r="S328" s="37"/>
      <c r="T328" s="37"/>
      <c r="U328" s="37"/>
      <c r="V328" s="37"/>
      <c r="W328" s="37"/>
      <c r="X328" s="37"/>
    </row>
    <row r="329" spans="1:24">
      <c r="A329" s="66"/>
      <c r="B329" s="37"/>
      <c r="C329" s="37"/>
      <c r="D329" s="37"/>
      <c r="E329" s="37"/>
      <c r="F329" s="37"/>
      <c r="G329" s="37"/>
      <c r="H329" s="37"/>
      <c r="I329" s="37"/>
      <c r="J329" s="37"/>
      <c r="K329" s="37"/>
      <c r="L329" s="37"/>
      <c r="M329" s="37"/>
      <c r="N329" s="37"/>
      <c r="O329" s="37"/>
      <c r="P329" s="37"/>
      <c r="Q329" s="37"/>
      <c r="R329" s="37"/>
      <c r="S329" s="37"/>
      <c r="T329" s="37"/>
      <c r="U329" s="37"/>
      <c r="V329" s="37"/>
      <c r="W329" s="37"/>
      <c r="X329" s="37"/>
    </row>
    <row r="330" spans="1:24">
      <c r="A330" s="66"/>
      <c r="B330" s="37"/>
      <c r="C330" s="37"/>
      <c r="D330" s="37"/>
      <c r="E330" s="37"/>
      <c r="F330" s="37"/>
      <c r="G330" s="37"/>
      <c r="H330" s="37"/>
      <c r="I330" s="37"/>
      <c r="J330" s="37"/>
      <c r="K330" s="37"/>
      <c r="L330" s="37"/>
      <c r="M330" s="37"/>
      <c r="N330" s="37"/>
      <c r="O330" s="37"/>
      <c r="P330" s="37"/>
      <c r="Q330" s="37"/>
      <c r="R330" s="37"/>
      <c r="S330" s="37"/>
      <c r="T330" s="37"/>
      <c r="U330" s="37"/>
      <c r="V330" s="37"/>
      <c r="W330" s="37"/>
      <c r="X330" s="37"/>
    </row>
  </sheetData>
  <mergeCells count="35">
    <mergeCell ref="D7:D10"/>
    <mergeCell ref="G9:G10"/>
    <mergeCell ref="O9:O10"/>
    <mergeCell ref="Q9:Q10"/>
    <mergeCell ref="X7:X10"/>
    <mergeCell ref="R7:T8"/>
    <mergeCell ref="P7:Q8"/>
    <mergeCell ref="U9:U10"/>
    <mergeCell ref="V9:W9"/>
    <mergeCell ref="U7:W8"/>
    <mergeCell ref="P9:P10"/>
    <mergeCell ref="R9:R10"/>
    <mergeCell ref="S9:T9"/>
    <mergeCell ref="A1:X1"/>
    <mergeCell ref="A2:X2"/>
    <mergeCell ref="A3:X3"/>
    <mergeCell ref="A4:X4"/>
    <mergeCell ref="A6:X6"/>
    <mergeCell ref="A5:X5"/>
    <mergeCell ref="A7:A10"/>
    <mergeCell ref="F8:F10"/>
    <mergeCell ref="G8:I8"/>
    <mergeCell ref="H9:I9"/>
    <mergeCell ref="N7:O8"/>
    <mergeCell ref="E7:E10"/>
    <mergeCell ref="F7:I7"/>
    <mergeCell ref="J7:L7"/>
    <mergeCell ref="J8:J10"/>
    <mergeCell ref="K8:L8"/>
    <mergeCell ref="K9:K10"/>
    <mergeCell ref="L9:L10"/>
    <mergeCell ref="B7:B10"/>
    <mergeCell ref="C7:C10"/>
    <mergeCell ref="M7:M10"/>
    <mergeCell ref="N9:N10"/>
  </mergeCells>
  <phoneticPr fontId="14" type="noConversion"/>
  <printOptions horizontalCentered="1"/>
  <pageMargins left="0.43307086614173229" right="0.47244094488188981" top="0.78740157480314965" bottom="0.78740157480314965" header="0.31496062992125984" footer="0.31496062992125984"/>
  <pageSetup paperSize="8" scale="75" fitToHeight="0" orientation="landscape" r:id="rId1"/>
  <headerFooter alignWithMargins="0">
    <oddFooter>&amp;R&amp;14&amp;P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F419"/>
  <sheetViews>
    <sheetView zoomScale="75" zoomScaleNormal="75" zoomScaleSheetLayoutView="70" zoomScalePageLayoutView="75" workbookViewId="0">
      <pane xSplit="2" ySplit="15" topLeftCell="C16" activePane="bottomRight" state="frozen"/>
      <selection activeCell="D42" sqref="D42"/>
      <selection pane="topRight" activeCell="D42" sqref="D42"/>
      <selection pane="bottomLeft" activeCell="D42" sqref="D42"/>
      <selection pane="bottomRight" activeCell="A6" sqref="A6:AC6"/>
    </sheetView>
  </sheetViews>
  <sheetFormatPr defaultColWidth="9.140625" defaultRowHeight="18.75"/>
  <cols>
    <col min="1" max="1" width="6.28515625" style="8" customWidth="1"/>
    <col min="2" max="2" width="26.42578125" style="10" customWidth="1"/>
    <col min="3" max="3" width="8.7109375" style="11" customWidth="1"/>
    <col min="4" max="4" width="8.42578125" style="11" customWidth="1"/>
    <col min="5" max="5" width="9" style="11" customWidth="1"/>
    <col min="6" max="6" width="12.42578125" style="11" customWidth="1"/>
    <col min="7" max="7" width="10.42578125" style="9" customWidth="1"/>
    <col min="8" max="8" width="11" style="9" customWidth="1"/>
    <col min="9" max="9" width="10.42578125" style="9" customWidth="1"/>
    <col min="10" max="10" width="10.28515625" style="9" customWidth="1"/>
    <col min="11" max="11" width="10.7109375" style="9" customWidth="1"/>
    <col min="12" max="12" width="9.28515625" style="9" customWidth="1"/>
    <col min="13" max="13" width="8.42578125" style="9" hidden="1" customWidth="1"/>
    <col min="14" max="14" width="7.140625" style="9" hidden="1" customWidth="1"/>
    <col min="15" max="15" width="13.28515625" style="9" hidden="1" customWidth="1"/>
    <col min="16" max="16" width="9.42578125" style="9" hidden="1" customWidth="1"/>
    <col min="17" max="17" width="8.42578125" style="9" customWidth="1"/>
    <col min="18" max="18" width="7.140625" style="9" customWidth="1"/>
    <col min="19" max="19" width="13.28515625" style="9" customWidth="1"/>
    <col min="20" max="20" width="9.42578125" style="9" customWidth="1"/>
    <col min="21" max="22" width="8.42578125" style="9" customWidth="1"/>
    <col min="23" max="23" width="13.28515625" style="9" customWidth="1"/>
    <col min="24" max="24" width="9.42578125" style="9" customWidth="1"/>
    <col min="25" max="26" width="8.42578125" style="9" customWidth="1"/>
    <col min="27" max="27" width="13.28515625" style="9" hidden="1" customWidth="1"/>
    <col min="28" max="28" width="11.28515625" style="9" customWidth="1"/>
    <col min="29" max="29" width="8" style="9" customWidth="1"/>
    <col min="30" max="30" width="9.42578125" style="9" hidden="1" customWidth="1"/>
    <col min="31" max="31" width="10.42578125" style="9" hidden="1" customWidth="1"/>
    <col min="32" max="32" width="9.7109375" style="9" hidden="1" customWidth="1"/>
    <col min="33" max="257" width="9.140625" style="4"/>
    <col min="258" max="258" width="6.28515625" style="4" customWidth="1"/>
    <col min="259" max="259" width="26.42578125" style="4" customWidth="1"/>
    <col min="260" max="260" width="8.7109375" style="4" customWidth="1"/>
    <col min="261" max="261" width="8.42578125" style="4" customWidth="1"/>
    <col min="262" max="262" width="9" style="4" customWidth="1"/>
    <col min="263" max="263" width="12.42578125" style="4" customWidth="1"/>
    <col min="264" max="264" width="10.42578125" style="4" customWidth="1"/>
    <col min="265" max="265" width="11" style="4" customWidth="1"/>
    <col min="266" max="267" width="12.42578125" style="4" customWidth="1"/>
    <col min="268" max="268" width="9.7109375" style="4" customWidth="1"/>
    <col min="269" max="269" width="10.42578125" style="4" customWidth="1"/>
    <col min="270" max="270" width="10.28515625" style="4" customWidth="1"/>
    <col min="271" max="271" width="10.7109375" style="4" customWidth="1"/>
    <col min="272" max="272" width="9.28515625" style="4" customWidth="1"/>
    <col min="273" max="273" width="8.42578125" style="4" customWidth="1"/>
    <col min="274" max="274" width="7.140625" style="4" customWidth="1"/>
    <col min="275" max="275" width="13.28515625" style="4" customWidth="1"/>
    <col min="276" max="276" width="9.42578125" style="4" customWidth="1"/>
    <col min="277" max="277" width="8.42578125" style="4" customWidth="1"/>
    <col min="278" max="278" width="7.140625" style="4" customWidth="1"/>
    <col min="279" max="279" width="13.28515625" style="4" customWidth="1"/>
    <col min="280" max="280" width="9.42578125" style="4" customWidth="1"/>
    <col min="281" max="282" width="8.42578125" style="4" customWidth="1"/>
    <col min="283" max="283" width="13.28515625" style="4" customWidth="1"/>
    <col min="284" max="284" width="9.42578125" style="4" customWidth="1"/>
    <col min="285" max="285" width="8" style="4" customWidth="1"/>
    <col min="286" max="288" width="0" style="4" hidden="1" customWidth="1"/>
    <col min="289" max="513" width="9.140625" style="4"/>
    <col min="514" max="514" width="6.28515625" style="4" customWidth="1"/>
    <col min="515" max="515" width="26.42578125" style="4" customWidth="1"/>
    <col min="516" max="516" width="8.7109375" style="4" customWidth="1"/>
    <col min="517" max="517" width="8.42578125" style="4" customWidth="1"/>
    <col min="518" max="518" width="9" style="4" customWidth="1"/>
    <col min="519" max="519" width="12.42578125" style="4" customWidth="1"/>
    <col min="520" max="520" width="10.42578125" style="4" customWidth="1"/>
    <col min="521" max="521" width="11" style="4" customWidth="1"/>
    <col min="522" max="523" width="12.42578125" style="4" customWidth="1"/>
    <col min="524" max="524" width="9.7109375" style="4" customWidth="1"/>
    <col min="525" max="525" width="10.42578125" style="4" customWidth="1"/>
    <col min="526" max="526" width="10.28515625" style="4" customWidth="1"/>
    <col min="527" max="527" width="10.7109375" style="4" customWidth="1"/>
    <col min="528" max="528" width="9.28515625" style="4" customWidth="1"/>
    <col min="529" max="529" width="8.42578125" style="4" customWidth="1"/>
    <col min="530" max="530" width="7.140625" style="4" customWidth="1"/>
    <col min="531" max="531" width="13.28515625" style="4" customWidth="1"/>
    <col min="532" max="532" width="9.42578125" style="4" customWidth="1"/>
    <col min="533" max="533" width="8.42578125" style="4" customWidth="1"/>
    <col min="534" max="534" width="7.140625" style="4" customWidth="1"/>
    <col min="535" max="535" width="13.28515625" style="4" customWidth="1"/>
    <col min="536" max="536" width="9.42578125" style="4" customWidth="1"/>
    <col min="537" max="538" width="8.42578125" style="4" customWidth="1"/>
    <col min="539" max="539" width="13.28515625" style="4" customWidth="1"/>
    <col min="540" max="540" width="9.42578125" style="4" customWidth="1"/>
    <col min="541" max="541" width="8" style="4" customWidth="1"/>
    <col min="542" max="544" width="0" style="4" hidden="1" customWidth="1"/>
    <col min="545" max="769" width="9.140625" style="4"/>
    <col min="770" max="770" width="6.28515625" style="4" customWidth="1"/>
    <col min="771" max="771" width="26.42578125" style="4" customWidth="1"/>
    <col min="772" max="772" width="8.7109375" style="4" customWidth="1"/>
    <col min="773" max="773" width="8.42578125" style="4" customWidth="1"/>
    <col min="774" max="774" width="9" style="4" customWidth="1"/>
    <col min="775" max="775" width="12.42578125" style="4" customWidth="1"/>
    <col min="776" max="776" width="10.42578125" style="4" customWidth="1"/>
    <col min="777" max="777" width="11" style="4" customWidth="1"/>
    <col min="778" max="779" width="12.42578125" style="4" customWidth="1"/>
    <col min="780" max="780" width="9.7109375" style="4" customWidth="1"/>
    <col min="781" max="781" width="10.42578125" style="4" customWidth="1"/>
    <col min="782" max="782" width="10.28515625" style="4" customWidth="1"/>
    <col min="783" max="783" width="10.7109375" style="4" customWidth="1"/>
    <col min="784" max="784" width="9.28515625" style="4" customWidth="1"/>
    <col min="785" max="785" width="8.42578125" style="4" customWidth="1"/>
    <col min="786" max="786" width="7.140625" style="4" customWidth="1"/>
    <col min="787" max="787" width="13.28515625" style="4" customWidth="1"/>
    <col min="788" max="788" width="9.42578125" style="4" customWidth="1"/>
    <col min="789" max="789" width="8.42578125" style="4" customWidth="1"/>
    <col min="790" max="790" width="7.140625" style="4" customWidth="1"/>
    <col min="791" max="791" width="13.28515625" style="4" customWidth="1"/>
    <col min="792" max="792" width="9.42578125" style="4" customWidth="1"/>
    <col min="793" max="794" width="8.42578125" style="4" customWidth="1"/>
    <col min="795" max="795" width="13.28515625" style="4" customWidth="1"/>
    <col min="796" max="796" width="9.42578125" style="4" customWidth="1"/>
    <col min="797" max="797" width="8" style="4" customWidth="1"/>
    <col min="798" max="800" width="0" style="4" hidden="1" customWidth="1"/>
    <col min="801" max="1025" width="9.140625" style="4"/>
    <col min="1026" max="1026" width="6.28515625" style="4" customWidth="1"/>
    <col min="1027" max="1027" width="26.42578125" style="4" customWidth="1"/>
    <col min="1028" max="1028" width="8.7109375" style="4" customWidth="1"/>
    <col min="1029" max="1029" width="8.42578125" style="4" customWidth="1"/>
    <col min="1030" max="1030" width="9" style="4" customWidth="1"/>
    <col min="1031" max="1031" width="12.42578125" style="4" customWidth="1"/>
    <col min="1032" max="1032" width="10.42578125" style="4" customWidth="1"/>
    <col min="1033" max="1033" width="11" style="4" customWidth="1"/>
    <col min="1034" max="1035" width="12.42578125" style="4" customWidth="1"/>
    <col min="1036" max="1036" width="9.7109375" style="4" customWidth="1"/>
    <col min="1037" max="1037" width="10.42578125" style="4" customWidth="1"/>
    <col min="1038" max="1038" width="10.28515625" style="4" customWidth="1"/>
    <col min="1039" max="1039" width="10.7109375" style="4" customWidth="1"/>
    <col min="1040" max="1040" width="9.28515625" style="4" customWidth="1"/>
    <col min="1041" max="1041" width="8.42578125" style="4" customWidth="1"/>
    <col min="1042" max="1042" width="7.140625" style="4" customWidth="1"/>
    <col min="1043" max="1043" width="13.28515625" style="4" customWidth="1"/>
    <col min="1044" max="1044" width="9.42578125" style="4" customWidth="1"/>
    <col min="1045" max="1045" width="8.42578125" style="4" customWidth="1"/>
    <col min="1046" max="1046" width="7.140625" style="4" customWidth="1"/>
    <col min="1047" max="1047" width="13.28515625" style="4" customWidth="1"/>
    <col min="1048" max="1048" width="9.42578125" style="4" customWidth="1"/>
    <col min="1049" max="1050" width="8.42578125" style="4" customWidth="1"/>
    <col min="1051" max="1051" width="13.28515625" style="4" customWidth="1"/>
    <col min="1052" max="1052" width="9.42578125" style="4" customWidth="1"/>
    <col min="1053" max="1053" width="8" style="4" customWidth="1"/>
    <col min="1054" max="1056" width="0" style="4" hidden="1" customWidth="1"/>
    <col min="1057" max="1281" width="9.140625" style="4"/>
    <col min="1282" max="1282" width="6.28515625" style="4" customWidth="1"/>
    <col min="1283" max="1283" width="26.42578125" style="4" customWidth="1"/>
    <col min="1284" max="1284" width="8.7109375" style="4" customWidth="1"/>
    <col min="1285" max="1285" width="8.42578125" style="4" customWidth="1"/>
    <col min="1286" max="1286" width="9" style="4" customWidth="1"/>
    <col min="1287" max="1287" width="12.42578125" style="4" customWidth="1"/>
    <col min="1288" max="1288" width="10.42578125" style="4" customWidth="1"/>
    <col min="1289" max="1289" width="11" style="4" customWidth="1"/>
    <col min="1290" max="1291" width="12.42578125" style="4" customWidth="1"/>
    <col min="1292" max="1292" width="9.7109375" style="4" customWidth="1"/>
    <col min="1293" max="1293" width="10.42578125" style="4" customWidth="1"/>
    <col min="1294" max="1294" width="10.28515625" style="4" customWidth="1"/>
    <col min="1295" max="1295" width="10.7109375" style="4" customWidth="1"/>
    <col min="1296" max="1296" width="9.28515625" style="4" customWidth="1"/>
    <col min="1297" max="1297" width="8.42578125" style="4" customWidth="1"/>
    <col min="1298" max="1298" width="7.140625" style="4" customWidth="1"/>
    <col min="1299" max="1299" width="13.28515625" style="4" customWidth="1"/>
    <col min="1300" max="1300" width="9.42578125" style="4" customWidth="1"/>
    <col min="1301" max="1301" width="8.42578125" style="4" customWidth="1"/>
    <col min="1302" max="1302" width="7.140625" style="4" customWidth="1"/>
    <col min="1303" max="1303" width="13.28515625" style="4" customWidth="1"/>
    <col min="1304" max="1304" width="9.42578125" style="4" customWidth="1"/>
    <col min="1305" max="1306" width="8.42578125" style="4" customWidth="1"/>
    <col min="1307" max="1307" width="13.28515625" style="4" customWidth="1"/>
    <col min="1308" max="1308" width="9.42578125" style="4" customWidth="1"/>
    <col min="1309" max="1309" width="8" style="4" customWidth="1"/>
    <col min="1310" max="1312" width="0" style="4" hidden="1" customWidth="1"/>
    <col min="1313" max="1537" width="9.140625" style="4"/>
    <col min="1538" max="1538" width="6.28515625" style="4" customWidth="1"/>
    <col min="1539" max="1539" width="26.42578125" style="4" customWidth="1"/>
    <col min="1540" max="1540" width="8.7109375" style="4" customWidth="1"/>
    <col min="1541" max="1541" width="8.42578125" style="4" customWidth="1"/>
    <col min="1542" max="1542" width="9" style="4" customWidth="1"/>
    <col min="1543" max="1543" width="12.42578125" style="4" customWidth="1"/>
    <col min="1544" max="1544" width="10.42578125" style="4" customWidth="1"/>
    <col min="1545" max="1545" width="11" style="4" customWidth="1"/>
    <col min="1546" max="1547" width="12.42578125" style="4" customWidth="1"/>
    <col min="1548" max="1548" width="9.7109375" style="4" customWidth="1"/>
    <col min="1549" max="1549" width="10.42578125" style="4" customWidth="1"/>
    <col min="1550" max="1550" width="10.28515625" style="4" customWidth="1"/>
    <col min="1551" max="1551" width="10.7109375" style="4" customWidth="1"/>
    <col min="1552" max="1552" width="9.28515625" style="4" customWidth="1"/>
    <col min="1553" max="1553" width="8.42578125" style="4" customWidth="1"/>
    <col min="1554" max="1554" width="7.140625" style="4" customWidth="1"/>
    <col min="1555" max="1555" width="13.28515625" style="4" customWidth="1"/>
    <col min="1556" max="1556" width="9.42578125" style="4" customWidth="1"/>
    <col min="1557" max="1557" width="8.42578125" style="4" customWidth="1"/>
    <col min="1558" max="1558" width="7.140625" style="4" customWidth="1"/>
    <col min="1559" max="1559" width="13.28515625" style="4" customWidth="1"/>
    <col min="1560" max="1560" width="9.42578125" style="4" customWidth="1"/>
    <col min="1561" max="1562" width="8.42578125" style="4" customWidth="1"/>
    <col min="1563" max="1563" width="13.28515625" style="4" customWidth="1"/>
    <col min="1564" max="1564" width="9.42578125" style="4" customWidth="1"/>
    <col min="1565" max="1565" width="8" style="4" customWidth="1"/>
    <col min="1566" max="1568" width="0" style="4" hidden="1" customWidth="1"/>
    <col min="1569" max="1793" width="9.140625" style="4"/>
    <col min="1794" max="1794" width="6.28515625" style="4" customWidth="1"/>
    <col min="1795" max="1795" width="26.42578125" style="4" customWidth="1"/>
    <col min="1796" max="1796" width="8.7109375" style="4" customWidth="1"/>
    <col min="1797" max="1797" width="8.42578125" style="4" customWidth="1"/>
    <col min="1798" max="1798" width="9" style="4" customWidth="1"/>
    <col min="1799" max="1799" width="12.42578125" style="4" customWidth="1"/>
    <col min="1800" max="1800" width="10.42578125" style="4" customWidth="1"/>
    <col min="1801" max="1801" width="11" style="4" customWidth="1"/>
    <col min="1802" max="1803" width="12.42578125" style="4" customWidth="1"/>
    <col min="1804" max="1804" width="9.7109375" style="4" customWidth="1"/>
    <col min="1805" max="1805" width="10.42578125" style="4" customWidth="1"/>
    <col min="1806" max="1806" width="10.28515625" style="4" customWidth="1"/>
    <col min="1807" max="1807" width="10.7109375" style="4" customWidth="1"/>
    <col min="1808" max="1808" width="9.28515625" style="4" customWidth="1"/>
    <col min="1809" max="1809" width="8.42578125" style="4" customWidth="1"/>
    <col min="1810" max="1810" width="7.140625" style="4" customWidth="1"/>
    <col min="1811" max="1811" width="13.28515625" style="4" customWidth="1"/>
    <col min="1812" max="1812" width="9.42578125" style="4" customWidth="1"/>
    <col min="1813" max="1813" width="8.42578125" style="4" customWidth="1"/>
    <col min="1814" max="1814" width="7.140625" style="4" customWidth="1"/>
    <col min="1815" max="1815" width="13.28515625" style="4" customWidth="1"/>
    <col min="1816" max="1816" width="9.42578125" style="4" customWidth="1"/>
    <col min="1817" max="1818" width="8.42578125" style="4" customWidth="1"/>
    <col min="1819" max="1819" width="13.28515625" style="4" customWidth="1"/>
    <col min="1820" max="1820" width="9.42578125" style="4" customWidth="1"/>
    <col min="1821" max="1821" width="8" style="4" customWidth="1"/>
    <col min="1822" max="1824" width="0" style="4" hidden="1" customWidth="1"/>
    <col min="1825" max="2049" width="9.140625" style="4"/>
    <col min="2050" max="2050" width="6.28515625" style="4" customWidth="1"/>
    <col min="2051" max="2051" width="26.42578125" style="4" customWidth="1"/>
    <col min="2052" max="2052" width="8.7109375" style="4" customWidth="1"/>
    <col min="2053" max="2053" width="8.42578125" style="4" customWidth="1"/>
    <col min="2054" max="2054" width="9" style="4" customWidth="1"/>
    <col min="2055" max="2055" width="12.42578125" style="4" customWidth="1"/>
    <col min="2056" max="2056" width="10.42578125" style="4" customWidth="1"/>
    <col min="2057" max="2057" width="11" style="4" customWidth="1"/>
    <col min="2058" max="2059" width="12.42578125" style="4" customWidth="1"/>
    <col min="2060" max="2060" width="9.7109375" style="4" customWidth="1"/>
    <col min="2061" max="2061" width="10.42578125" style="4" customWidth="1"/>
    <col min="2062" max="2062" width="10.28515625" style="4" customWidth="1"/>
    <col min="2063" max="2063" width="10.7109375" style="4" customWidth="1"/>
    <col min="2064" max="2064" width="9.28515625" style="4" customWidth="1"/>
    <col min="2065" max="2065" width="8.42578125" style="4" customWidth="1"/>
    <col min="2066" max="2066" width="7.140625" style="4" customWidth="1"/>
    <col min="2067" max="2067" width="13.28515625" style="4" customWidth="1"/>
    <col min="2068" max="2068" width="9.42578125" style="4" customWidth="1"/>
    <col min="2069" max="2069" width="8.42578125" style="4" customWidth="1"/>
    <col min="2070" max="2070" width="7.140625" style="4" customWidth="1"/>
    <col min="2071" max="2071" width="13.28515625" style="4" customWidth="1"/>
    <col min="2072" max="2072" width="9.42578125" style="4" customWidth="1"/>
    <col min="2073" max="2074" width="8.42578125" style="4" customWidth="1"/>
    <col min="2075" max="2075" width="13.28515625" style="4" customWidth="1"/>
    <col min="2076" max="2076" width="9.42578125" style="4" customWidth="1"/>
    <col min="2077" max="2077" width="8" style="4" customWidth="1"/>
    <col min="2078" max="2080" width="0" style="4" hidden="1" customWidth="1"/>
    <col min="2081" max="2305" width="9.140625" style="4"/>
    <col min="2306" max="2306" width="6.28515625" style="4" customWidth="1"/>
    <col min="2307" max="2307" width="26.42578125" style="4" customWidth="1"/>
    <col min="2308" max="2308" width="8.7109375" style="4" customWidth="1"/>
    <col min="2309" max="2309" width="8.42578125" style="4" customWidth="1"/>
    <col min="2310" max="2310" width="9" style="4" customWidth="1"/>
    <col min="2311" max="2311" width="12.42578125" style="4" customWidth="1"/>
    <col min="2312" max="2312" width="10.42578125" style="4" customWidth="1"/>
    <col min="2313" max="2313" width="11" style="4" customWidth="1"/>
    <col min="2314" max="2315" width="12.42578125" style="4" customWidth="1"/>
    <col min="2316" max="2316" width="9.7109375" style="4" customWidth="1"/>
    <col min="2317" max="2317" width="10.42578125" style="4" customWidth="1"/>
    <col min="2318" max="2318" width="10.28515625" style="4" customWidth="1"/>
    <col min="2319" max="2319" width="10.7109375" style="4" customWidth="1"/>
    <col min="2320" max="2320" width="9.28515625" style="4" customWidth="1"/>
    <col min="2321" max="2321" width="8.42578125" style="4" customWidth="1"/>
    <col min="2322" max="2322" width="7.140625" style="4" customWidth="1"/>
    <col min="2323" max="2323" width="13.28515625" style="4" customWidth="1"/>
    <col min="2324" max="2324" width="9.42578125" style="4" customWidth="1"/>
    <col min="2325" max="2325" width="8.42578125" style="4" customWidth="1"/>
    <col min="2326" max="2326" width="7.140625" style="4" customWidth="1"/>
    <col min="2327" max="2327" width="13.28515625" style="4" customWidth="1"/>
    <col min="2328" max="2328" width="9.42578125" style="4" customWidth="1"/>
    <col min="2329" max="2330" width="8.42578125" style="4" customWidth="1"/>
    <col min="2331" max="2331" width="13.28515625" style="4" customWidth="1"/>
    <col min="2332" max="2332" width="9.42578125" style="4" customWidth="1"/>
    <col min="2333" max="2333" width="8" style="4" customWidth="1"/>
    <col min="2334" max="2336" width="0" style="4" hidden="1" customWidth="1"/>
    <col min="2337" max="2561" width="9.140625" style="4"/>
    <col min="2562" max="2562" width="6.28515625" style="4" customWidth="1"/>
    <col min="2563" max="2563" width="26.42578125" style="4" customWidth="1"/>
    <col min="2564" max="2564" width="8.7109375" style="4" customWidth="1"/>
    <col min="2565" max="2565" width="8.42578125" style="4" customWidth="1"/>
    <col min="2566" max="2566" width="9" style="4" customWidth="1"/>
    <col min="2567" max="2567" width="12.42578125" style="4" customWidth="1"/>
    <col min="2568" max="2568" width="10.42578125" style="4" customWidth="1"/>
    <col min="2569" max="2569" width="11" style="4" customWidth="1"/>
    <col min="2570" max="2571" width="12.42578125" style="4" customWidth="1"/>
    <col min="2572" max="2572" width="9.7109375" style="4" customWidth="1"/>
    <col min="2573" max="2573" width="10.42578125" style="4" customWidth="1"/>
    <col min="2574" max="2574" width="10.28515625" style="4" customWidth="1"/>
    <col min="2575" max="2575" width="10.7109375" style="4" customWidth="1"/>
    <col min="2576" max="2576" width="9.28515625" style="4" customWidth="1"/>
    <col min="2577" max="2577" width="8.42578125" style="4" customWidth="1"/>
    <col min="2578" max="2578" width="7.140625" style="4" customWidth="1"/>
    <col min="2579" max="2579" width="13.28515625" style="4" customWidth="1"/>
    <col min="2580" max="2580" width="9.42578125" style="4" customWidth="1"/>
    <col min="2581" max="2581" width="8.42578125" style="4" customWidth="1"/>
    <col min="2582" max="2582" width="7.140625" style="4" customWidth="1"/>
    <col min="2583" max="2583" width="13.28515625" style="4" customWidth="1"/>
    <col min="2584" max="2584" width="9.42578125" style="4" customWidth="1"/>
    <col min="2585" max="2586" width="8.42578125" style="4" customWidth="1"/>
    <col min="2587" max="2587" width="13.28515625" style="4" customWidth="1"/>
    <col min="2588" max="2588" width="9.42578125" style="4" customWidth="1"/>
    <col min="2589" max="2589" width="8" style="4" customWidth="1"/>
    <col min="2590" max="2592" width="0" style="4" hidden="1" customWidth="1"/>
    <col min="2593" max="2817" width="9.140625" style="4"/>
    <col min="2818" max="2818" width="6.28515625" style="4" customWidth="1"/>
    <col min="2819" max="2819" width="26.42578125" style="4" customWidth="1"/>
    <col min="2820" max="2820" width="8.7109375" style="4" customWidth="1"/>
    <col min="2821" max="2821" width="8.42578125" style="4" customWidth="1"/>
    <col min="2822" max="2822" width="9" style="4" customWidth="1"/>
    <col min="2823" max="2823" width="12.42578125" style="4" customWidth="1"/>
    <col min="2824" max="2824" width="10.42578125" style="4" customWidth="1"/>
    <col min="2825" max="2825" width="11" style="4" customWidth="1"/>
    <col min="2826" max="2827" width="12.42578125" style="4" customWidth="1"/>
    <col min="2828" max="2828" width="9.7109375" style="4" customWidth="1"/>
    <col min="2829" max="2829" width="10.42578125" style="4" customWidth="1"/>
    <col min="2830" max="2830" width="10.28515625" style="4" customWidth="1"/>
    <col min="2831" max="2831" width="10.7109375" style="4" customWidth="1"/>
    <col min="2832" max="2832" width="9.28515625" style="4" customWidth="1"/>
    <col min="2833" max="2833" width="8.42578125" style="4" customWidth="1"/>
    <col min="2834" max="2834" width="7.140625" style="4" customWidth="1"/>
    <col min="2835" max="2835" width="13.28515625" style="4" customWidth="1"/>
    <col min="2836" max="2836" width="9.42578125" style="4" customWidth="1"/>
    <col min="2837" max="2837" width="8.42578125" style="4" customWidth="1"/>
    <col min="2838" max="2838" width="7.140625" style="4" customWidth="1"/>
    <col min="2839" max="2839" width="13.28515625" style="4" customWidth="1"/>
    <col min="2840" max="2840" width="9.42578125" style="4" customWidth="1"/>
    <col min="2841" max="2842" width="8.42578125" style="4" customWidth="1"/>
    <col min="2843" max="2843" width="13.28515625" style="4" customWidth="1"/>
    <col min="2844" max="2844" width="9.42578125" style="4" customWidth="1"/>
    <col min="2845" max="2845" width="8" style="4" customWidth="1"/>
    <col min="2846" max="2848" width="0" style="4" hidden="1" customWidth="1"/>
    <col min="2849" max="3073" width="9.140625" style="4"/>
    <col min="3074" max="3074" width="6.28515625" style="4" customWidth="1"/>
    <col min="3075" max="3075" width="26.42578125" style="4" customWidth="1"/>
    <col min="3076" max="3076" width="8.7109375" style="4" customWidth="1"/>
    <col min="3077" max="3077" width="8.42578125" style="4" customWidth="1"/>
    <col min="3078" max="3078" width="9" style="4" customWidth="1"/>
    <col min="3079" max="3079" width="12.42578125" style="4" customWidth="1"/>
    <col min="3080" max="3080" width="10.42578125" style="4" customWidth="1"/>
    <col min="3081" max="3081" width="11" style="4" customWidth="1"/>
    <col min="3082" max="3083" width="12.42578125" style="4" customWidth="1"/>
    <col min="3084" max="3084" width="9.7109375" style="4" customWidth="1"/>
    <col min="3085" max="3085" width="10.42578125" style="4" customWidth="1"/>
    <col min="3086" max="3086" width="10.28515625" style="4" customWidth="1"/>
    <col min="3087" max="3087" width="10.7109375" style="4" customWidth="1"/>
    <col min="3088" max="3088" width="9.28515625" style="4" customWidth="1"/>
    <col min="3089" max="3089" width="8.42578125" style="4" customWidth="1"/>
    <col min="3090" max="3090" width="7.140625" style="4" customWidth="1"/>
    <col min="3091" max="3091" width="13.28515625" style="4" customWidth="1"/>
    <col min="3092" max="3092" width="9.42578125" style="4" customWidth="1"/>
    <col min="3093" max="3093" width="8.42578125" style="4" customWidth="1"/>
    <col min="3094" max="3094" width="7.140625" style="4" customWidth="1"/>
    <col min="3095" max="3095" width="13.28515625" style="4" customWidth="1"/>
    <col min="3096" max="3096" width="9.42578125" style="4" customWidth="1"/>
    <col min="3097" max="3098" width="8.42578125" style="4" customWidth="1"/>
    <col min="3099" max="3099" width="13.28515625" style="4" customWidth="1"/>
    <col min="3100" max="3100" width="9.42578125" style="4" customWidth="1"/>
    <col min="3101" max="3101" width="8" style="4" customWidth="1"/>
    <col min="3102" max="3104" width="0" style="4" hidden="1" customWidth="1"/>
    <col min="3105" max="3329" width="9.140625" style="4"/>
    <col min="3330" max="3330" width="6.28515625" style="4" customWidth="1"/>
    <col min="3331" max="3331" width="26.42578125" style="4" customWidth="1"/>
    <col min="3332" max="3332" width="8.7109375" style="4" customWidth="1"/>
    <col min="3333" max="3333" width="8.42578125" style="4" customWidth="1"/>
    <col min="3334" max="3334" width="9" style="4" customWidth="1"/>
    <col min="3335" max="3335" width="12.42578125" style="4" customWidth="1"/>
    <col min="3336" max="3336" width="10.42578125" style="4" customWidth="1"/>
    <col min="3337" max="3337" width="11" style="4" customWidth="1"/>
    <col min="3338" max="3339" width="12.42578125" style="4" customWidth="1"/>
    <col min="3340" max="3340" width="9.7109375" style="4" customWidth="1"/>
    <col min="3341" max="3341" width="10.42578125" style="4" customWidth="1"/>
    <col min="3342" max="3342" width="10.28515625" style="4" customWidth="1"/>
    <col min="3343" max="3343" width="10.7109375" style="4" customWidth="1"/>
    <col min="3344" max="3344" width="9.28515625" style="4" customWidth="1"/>
    <col min="3345" max="3345" width="8.42578125" style="4" customWidth="1"/>
    <col min="3346" max="3346" width="7.140625" style="4" customWidth="1"/>
    <col min="3347" max="3347" width="13.28515625" style="4" customWidth="1"/>
    <col min="3348" max="3348" width="9.42578125" style="4" customWidth="1"/>
    <col min="3349" max="3349" width="8.42578125" style="4" customWidth="1"/>
    <col min="3350" max="3350" width="7.140625" style="4" customWidth="1"/>
    <col min="3351" max="3351" width="13.28515625" style="4" customWidth="1"/>
    <col min="3352" max="3352" width="9.42578125" style="4" customWidth="1"/>
    <col min="3353" max="3354" width="8.42578125" style="4" customWidth="1"/>
    <col min="3355" max="3355" width="13.28515625" style="4" customWidth="1"/>
    <col min="3356" max="3356" width="9.42578125" style="4" customWidth="1"/>
    <col min="3357" max="3357" width="8" style="4" customWidth="1"/>
    <col min="3358" max="3360" width="0" style="4" hidden="1" customWidth="1"/>
    <col min="3361" max="3585" width="9.140625" style="4"/>
    <col min="3586" max="3586" width="6.28515625" style="4" customWidth="1"/>
    <col min="3587" max="3587" width="26.42578125" style="4" customWidth="1"/>
    <col min="3588" max="3588" width="8.7109375" style="4" customWidth="1"/>
    <col min="3589" max="3589" width="8.42578125" style="4" customWidth="1"/>
    <col min="3590" max="3590" width="9" style="4" customWidth="1"/>
    <col min="3591" max="3591" width="12.42578125" style="4" customWidth="1"/>
    <col min="3592" max="3592" width="10.42578125" style="4" customWidth="1"/>
    <col min="3593" max="3593" width="11" style="4" customWidth="1"/>
    <col min="3594" max="3595" width="12.42578125" style="4" customWidth="1"/>
    <col min="3596" max="3596" width="9.7109375" style="4" customWidth="1"/>
    <col min="3597" max="3597" width="10.42578125" style="4" customWidth="1"/>
    <col min="3598" max="3598" width="10.28515625" style="4" customWidth="1"/>
    <col min="3599" max="3599" width="10.7109375" style="4" customWidth="1"/>
    <col min="3600" max="3600" width="9.28515625" style="4" customWidth="1"/>
    <col min="3601" max="3601" width="8.42578125" style="4" customWidth="1"/>
    <col min="3602" max="3602" width="7.140625" style="4" customWidth="1"/>
    <col min="3603" max="3603" width="13.28515625" style="4" customWidth="1"/>
    <col min="3604" max="3604" width="9.42578125" style="4" customWidth="1"/>
    <col min="3605" max="3605" width="8.42578125" style="4" customWidth="1"/>
    <col min="3606" max="3606" width="7.140625" style="4" customWidth="1"/>
    <col min="3607" max="3607" width="13.28515625" style="4" customWidth="1"/>
    <col min="3608" max="3608" width="9.42578125" style="4" customWidth="1"/>
    <col min="3609" max="3610" width="8.42578125" style="4" customWidth="1"/>
    <col min="3611" max="3611" width="13.28515625" style="4" customWidth="1"/>
    <col min="3612" max="3612" width="9.42578125" style="4" customWidth="1"/>
    <col min="3613" max="3613" width="8" style="4" customWidth="1"/>
    <col min="3614" max="3616" width="0" style="4" hidden="1" customWidth="1"/>
    <col min="3617" max="3841" width="9.140625" style="4"/>
    <col min="3842" max="3842" width="6.28515625" style="4" customWidth="1"/>
    <col min="3843" max="3843" width="26.42578125" style="4" customWidth="1"/>
    <col min="3844" max="3844" width="8.7109375" style="4" customWidth="1"/>
    <col min="3845" max="3845" width="8.42578125" style="4" customWidth="1"/>
    <col min="3846" max="3846" width="9" style="4" customWidth="1"/>
    <col min="3847" max="3847" width="12.42578125" style="4" customWidth="1"/>
    <col min="3848" max="3848" width="10.42578125" style="4" customWidth="1"/>
    <col min="3849" max="3849" width="11" style="4" customWidth="1"/>
    <col min="3850" max="3851" width="12.42578125" style="4" customWidth="1"/>
    <col min="3852" max="3852" width="9.7109375" style="4" customWidth="1"/>
    <col min="3853" max="3853" width="10.42578125" style="4" customWidth="1"/>
    <col min="3854" max="3854" width="10.28515625" style="4" customWidth="1"/>
    <col min="3855" max="3855" width="10.7109375" style="4" customWidth="1"/>
    <col min="3856" max="3856" width="9.28515625" style="4" customWidth="1"/>
    <col min="3857" max="3857" width="8.42578125" style="4" customWidth="1"/>
    <col min="3858" max="3858" width="7.140625" style="4" customWidth="1"/>
    <col min="3859" max="3859" width="13.28515625" style="4" customWidth="1"/>
    <col min="3860" max="3860" width="9.42578125" style="4" customWidth="1"/>
    <col min="3861" max="3861" width="8.42578125" style="4" customWidth="1"/>
    <col min="3862" max="3862" width="7.140625" style="4" customWidth="1"/>
    <col min="3863" max="3863" width="13.28515625" style="4" customWidth="1"/>
    <col min="3864" max="3864" width="9.42578125" style="4" customWidth="1"/>
    <col min="3865" max="3866" width="8.42578125" style="4" customWidth="1"/>
    <col min="3867" max="3867" width="13.28515625" style="4" customWidth="1"/>
    <col min="3868" max="3868" width="9.42578125" style="4" customWidth="1"/>
    <col min="3869" max="3869" width="8" style="4" customWidth="1"/>
    <col min="3870" max="3872" width="0" style="4" hidden="1" customWidth="1"/>
    <col min="3873" max="4097" width="9.140625" style="4"/>
    <col min="4098" max="4098" width="6.28515625" style="4" customWidth="1"/>
    <col min="4099" max="4099" width="26.42578125" style="4" customWidth="1"/>
    <col min="4100" max="4100" width="8.7109375" style="4" customWidth="1"/>
    <col min="4101" max="4101" width="8.42578125" style="4" customWidth="1"/>
    <col min="4102" max="4102" width="9" style="4" customWidth="1"/>
    <col min="4103" max="4103" width="12.42578125" style="4" customWidth="1"/>
    <col min="4104" max="4104" width="10.42578125" style="4" customWidth="1"/>
    <col min="4105" max="4105" width="11" style="4" customWidth="1"/>
    <col min="4106" max="4107" width="12.42578125" style="4" customWidth="1"/>
    <col min="4108" max="4108" width="9.7109375" style="4" customWidth="1"/>
    <col min="4109" max="4109" width="10.42578125" style="4" customWidth="1"/>
    <col min="4110" max="4110" width="10.28515625" style="4" customWidth="1"/>
    <col min="4111" max="4111" width="10.7109375" style="4" customWidth="1"/>
    <col min="4112" max="4112" width="9.28515625" style="4" customWidth="1"/>
    <col min="4113" max="4113" width="8.42578125" style="4" customWidth="1"/>
    <col min="4114" max="4114" width="7.140625" style="4" customWidth="1"/>
    <col min="4115" max="4115" width="13.28515625" style="4" customWidth="1"/>
    <col min="4116" max="4116" width="9.42578125" style="4" customWidth="1"/>
    <col min="4117" max="4117" width="8.42578125" style="4" customWidth="1"/>
    <col min="4118" max="4118" width="7.140625" style="4" customWidth="1"/>
    <col min="4119" max="4119" width="13.28515625" style="4" customWidth="1"/>
    <col min="4120" max="4120" width="9.42578125" style="4" customWidth="1"/>
    <col min="4121" max="4122" width="8.42578125" style="4" customWidth="1"/>
    <col min="4123" max="4123" width="13.28515625" style="4" customWidth="1"/>
    <col min="4124" max="4124" width="9.42578125" style="4" customWidth="1"/>
    <col min="4125" max="4125" width="8" style="4" customWidth="1"/>
    <col min="4126" max="4128" width="0" style="4" hidden="1" customWidth="1"/>
    <col min="4129" max="4353" width="9.140625" style="4"/>
    <col min="4354" max="4354" width="6.28515625" style="4" customWidth="1"/>
    <col min="4355" max="4355" width="26.42578125" style="4" customWidth="1"/>
    <col min="4356" max="4356" width="8.7109375" style="4" customWidth="1"/>
    <col min="4357" max="4357" width="8.42578125" style="4" customWidth="1"/>
    <col min="4358" max="4358" width="9" style="4" customWidth="1"/>
    <col min="4359" max="4359" width="12.42578125" style="4" customWidth="1"/>
    <col min="4360" max="4360" width="10.42578125" style="4" customWidth="1"/>
    <col min="4361" max="4361" width="11" style="4" customWidth="1"/>
    <col min="4362" max="4363" width="12.42578125" style="4" customWidth="1"/>
    <col min="4364" max="4364" width="9.7109375" style="4" customWidth="1"/>
    <col min="4365" max="4365" width="10.42578125" style="4" customWidth="1"/>
    <col min="4366" max="4366" width="10.28515625" style="4" customWidth="1"/>
    <col min="4367" max="4367" width="10.7109375" style="4" customWidth="1"/>
    <col min="4368" max="4368" width="9.28515625" style="4" customWidth="1"/>
    <col min="4369" max="4369" width="8.42578125" style="4" customWidth="1"/>
    <col min="4370" max="4370" width="7.140625" style="4" customWidth="1"/>
    <col min="4371" max="4371" width="13.28515625" style="4" customWidth="1"/>
    <col min="4372" max="4372" width="9.42578125" style="4" customWidth="1"/>
    <col min="4373" max="4373" width="8.42578125" style="4" customWidth="1"/>
    <col min="4374" max="4374" width="7.140625" style="4" customWidth="1"/>
    <col min="4375" max="4375" width="13.28515625" style="4" customWidth="1"/>
    <col min="4376" max="4376" width="9.42578125" style="4" customWidth="1"/>
    <col min="4377" max="4378" width="8.42578125" style="4" customWidth="1"/>
    <col min="4379" max="4379" width="13.28515625" style="4" customWidth="1"/>
    <col min="4380" max="4380" width="9.42578125" style="4" customWidth="1"/>
    <col min="4381" max="4381" width="8" style="4" customWidth="1"/>
    <col min="4382" max="4384" width="0" style="4" hidden="1" customWidth="1"/>
    <col min="4385" max="4609" width="9.140625" style="4"/>
    <col min="4610" max="4610" width="6.28515625" style="4" customWidth="1"/>
    <col min="4611" max="4611" width="26.42578125" style="4" customWidth="1"/>
    <col min="4612" max="4612" width="8.7109375" style="4" customWidth="1"/>
    <col min="4613" max="4613" width="8.42578125" style="4" customWidth="1"/>
    <col min="4614" max="4614" width="9" style="4" customWidth="1"/>
    <col min="4615" max="4615" width="12.42578125" style="4" customWidth="1"/>
    <col min="4616" max="4616" width="10.42578125" style="4" customWidth="1"/>
    <col min="4617" max="4617" width="11" style="4" customWidth="1"/>
    <col min="4618" max="4619" width="12.42578125" style="4" customWidth="1"/>
    <col min="4620" max="4620" width="9.7109375" style="4" customWidth="1"/>
    <col min="4621" max="4621" width="10.42578125" style="4" customWidth="1"/>
    <col min="4622" max="4622" width="10.28515625" style="4" customWidth="1"/>
    <col min="4623" max="4623" width="10.7109375" style="4" customWidth="1"/>
    <col min="4624" max="4624" width="9.28515625" style="4" customWidth="1"/>
    <col min="4625" max="4625" width="8.42578125" style="4" customWidth="1"/>
    <col min="4626" max="4626" width="7.140625" style="4" customWidth="1"/>
    <col min="4627" max="4627" width="13.28515625" style="4" customWidth="1"/>
    <col min="4628" max="4628" width="9.42578125" style="4" customWidth="1"/>
    <col min="4629" max="4629" width="8.42578125" style="4" customWidth="1"/>
    <col min="4630" max="4630" width="7.140625" style="4" customWidth="1"/>
    <col min="4631" max="4631" width="13.28515625" style="4" customWidth="1"/>
    <col min="4632" max="4632" width="9.42578125" style="4" customWidth="1"/>
    <col min="4633" max="4634" width="8.42578125" style="4" customWidth="1"/>
    <col min="4635" max="4635" width="13.28515625" style="4" customWidth="1"/>
    <col min="4636" max="4636" width="9.42578125" style="4" customWidth="1"/>
    <col min="4637" max="4637" width="8" style="4" customWidth="1"/>
    <col min="4638" max="4640" width="0" style="4" hidden="1" customWidth="1"/>
    <col min="4641" max="4865" width="9.140625" style="4"/>
    <col min="4866" max="4866" width="6.28515625" style="4" customWidth="1"/>
    <col min="4867" max="4867" width="26.42578125" style="4" customWidth="1"/>
    <col min="4868" max="4868" width="8.7109375" style="4" customWidth="1"/>
    <col min="4869" max="4869" width="8.42578125" style="4" customWidth="1"/>
    <col min="4870" max="4870" width="9" style="4" customWidth="1"/>
    <col min="4871" max="4871" width="12.42578125" style="4" customWidth="1"/>
    <col min="4872" max="4872" width="10.42578125" style="4" customWidth="1"/>
    <col min="4873" max="4873" width="11" style="4" customWidth="1"/>
    <col min="4874" max="4875" width="12.42578125" style="4" customWidth="1"/>
    <col min="4876" max="4876" width="9.7109375" style="4" customWidth="1"/>
    <col min="4877" max="4877" width="10.42578125" style="4" customWidth="1"/>
    <col min="4878" max="4878" width="10.28515625" style="4" customWidth="1"/>
    <col min="4879" max="4879" width="10.7109375" style="4" customWidth="1"/>
    <col min="4880" max="4880" width="9.28515625" style="4" customWidth="1"/>
    <col min="4881" max="4881" width="8.42578125" style="4" customWidth="1"/>
    <col min="4882" max="4882" width="7.140625" style="4" customWidth="1"/>
    <col min="4883" max="4883" width="13.28515625" style="4" customWidth="1"/>
    <col min="4884" max="4884" width="9.42578125" style="4" customWidth="1"/>
    <col min="4885" max="4885" width="8.42578125" style="4" customWidth="1"/>
    <col min="4886" max="4886" width="7.140625" style="4" customWidth="1"/>
    <col min="4887" max="4887" width="13.28515625" style="4" customWidth="1"/>
    <col min="4888" max="4888" width="9.42578125" style="4" customWidth="1"/>
    <col min="4889" max="4890" width="8.42578125" style="4" customWidth="1"/>
    <col min="4891" max="4891" width="13.28515625" style="4" customWidth="1"/>
    <col min="4892" max="4892" width="9.42578125" style="4" customWidth="1"/>
    <col min="4893" max="4893" width="8" style="4" customWidth="1"/>
    <col min="4894" max="4896" width="0" style="4" hidden="1" customWidth="1"/>
    <col min="4897" max="5121" width="9.140625" style="4"/>
    <col min="5122" max="5122" width="6.28515625" style="4" customWidth="1"/>
    <col min="5123" max="5123" width="26.42578125" style="4" customWidth="1"/>
    <col min="5124" max="5124" width="8.7109375" style="4" customWidth="1"/>
    <col min="5125" max="5125" width="8.42578125" style="4" customWidth="1"/>
    <col min="5126" max="5126" width="9" style="4" customWidth="1"/>
    <col min="5127" max="5127" width="12.42578125" style="4" customWidth="1"/>
    <col min="5128" max="5128" width="10.42578125" style="4" customWidth="1"/>
    <col min="5129" max="5129" width="11" style="4" customWidth="1"/>
    <col min="5130" max="5131" width="12.42578125" style="4" customWidth="1"/>
    <col min="5132" max="5132" width="9.7109375" style="4" customWidth="1"/>
    <col min="5133" max="5133" width="10.42578125" style="4" customWidth="1"/>
    <col min="5134" max="5134" width="10.28515625" style="4" customWidth="1"/>
    <col min="5135" max="5135" width="10.7109375" style="4" customWidth="1"/>
    <col min="5136" max="5136" width="9.28515625" style="4" customWidth="1"/>
    <col min="5137" max="5137" width="8.42578125" style="4" customWidth="1"/>
    <col min="5138" max="5138" width="7.140625" style="4" customWidth="1"/>
    <col min="5139" max="5139" width="13.28515625" style="4" customWidth="1"/>
    <col min="5140" max="5140" width="9.42578125" style="4" customWidth="1"/>
    <col min="5141" max="5141" width="8.42578125" style="4" customWidth="1"/>
    <col min="5142" max="5142" width="7.140625" style="4" customWidth="1"/>
    <col min="5143" max="5143" width="13.28515625" style="4" customWidth="1"/>
    <col min="5144" max="5144" width="9.42578125" style="4" customWidth="1"/>
    <col min="5145" max="5146" width="8.42578125" style="4" customWidth="1"/>
    <col min="5147" max="5147" width="13.28515625" style="4" customWidth="1"/>
    <col min="5148" max="5148" width="9.42578125" style="4" customWidth="1"/>
    <col min="5149" max="5149" width="8" style="4" customWidth="1"/>
    <col min="5150" max="5152" width="0" style="4" hidden="1" customWidth="1"/>
    <col min="5153" max="5377" width="9.140625" style="4"/>
    <col min="5378" max="5378" width="6.28515625" style="4" customWidth="1"/>
    <col min="5379" max="5379" width="26.42578125" style="4" customWidth="1"/>
    <col min="5380" max="5380" width="8.7109375" style="4" customWidth="1"/>
    <col min="5381" max="5381" width="8.42578125" style="4" customWidth="1"/>
    <col min="5382" max="5382" width="9" style="4" customWidth="1"/>
    <col min="5383" max="5383" width="12.42578125" style="4" customWidth="1"/>
    <col min="5384" max="5384" width="10.42578125" style="4" customWidth="1"/>
    <col min="5385" max="5385" width="11" style="4" customWidth="1"/>
    <col min="5386" max="5387" width="12.42578125" style="4" customWidth="1"/>
    <col min="5388" max="5388" width="9.7109375" style="4" customWidth="1"/>
    <col min="5389" max="5389" width="10.42578125" style="4" customWidth="1"/>
    <col min="5390" max="5390" width="10.28515625" style="4" customWidth="1"/>
    <col min="5391" max="5391" width="10.7109375" style="4" customWidth="1"/>
    <col min="5392" max="5392" width="9.28515625" style="4" customWidth="1"/>
    <col min="5393" max="5393" width="8.42578125" style="4" customWidth="1"/>
    <col min="5394" max="5394" width="7.140625" style="4" customWidth="1"/>
    <col min="5395" max="5395" width="13.28515625" style="4" customWidth="1"/>
    <col min="5396" max="5396" width="9.42578125" style="4" customWidth="1"/>
    <col min="5397" max="5397" width="8.42578125" style="4" customWidth="1"/>
    <col min="5398" max="5398" width="7.140625" style="4" customWidth="1"/>
    <col min="5399" max="5399" width="13.28515625" style="4" customWidth="1"/>
    <col min="5400" max="5400" width="9.42578125" style="4" customWidth="1"/>
    <col min="5401" max="5402" width="8.42578125" style="4" customWidth="1"/>
    <col min="5403" max="5403" width="13.28515625" style="4" customWidth="1"/>
    <col min="5404" max="5404" width="9.42578125" style="4" customWidth="1"/>
    <col min="5405" max="5405" width="8" style="4" customWidth="1"/>
    <col min="5406" max="5408" width="0" style="4" hidden="1" customWidth="1"/>
    <col min="5409" max="5633" width="9.140625" style="4"/>
    <col min="5634" max="5634" width="6.28515625" style="4" customWidth="1"/>
    <col min="5635" max="5635" width="26.42578125" style="4" customWidth="1"/>
    <col min="5636" max="5636" width="8.7109375" style="4" customWidth="1"/>
    <col min="5637" max="5637" width="8.42578125" style="4" customWidth="1"/>
    <col min="5638" max="5638" width="9" style="4" customWidth="1"/>
    <col min="5639" max="5639" width="12.42578125" style="4" customWidth="1"/>
    <col min="5640" max="5640" width="10.42578125" style="4" customWidth="1"/>
    <col min="5641" max="5641" width="11" style="4" customWidth="1"/>
    <col min="5642" max="5643" width="12.42578125" style="4" customWidth="1"/>
    <col min="5644" max="5644" width="9.7109375" style="4" customWidth="1"/>
    <col min="5645" max="5645" width="10.42578125" style="4" customWidth="1"/>
    <col min="5646" max="5646" width="10.28515625" style="4" customWidth="1"/>
    <col min="5647" max="5647" width="10.7109375" style="4" customWidth="1"/>
    <col min="5648" max="5648" width="9.28515625" style="4" customWidth="1"/>
    <col min="5649" max="5649" width="8.42578125" style="4" customWidth="1"/>
    <col min="5650" max="5650" width="7.140625" style="4" customWidth="1"/>
    <col min="5651" max="5651" width="13.28515625" style="4" customWidth="1"/>
    <col min="5652" max="5652" width="9.42578125" style="4" customWidth="1"/>
    <col min="5653" max="5653" width="8.42578125" style="4" customWidth="1"/>
    <col min="5654" max="5654" width="7.140625" style="4" customWidth="1"/>
    <col min="5655" max="5655" width="13.28515625" style="4" customWidth="1"/>
    <col min="5656" max="5656" width="9.42578125" style="4" customWidth="1"/>
    <col min="5657" max="5658" width="8.42578125" style="4" customWidth="1"/>
    <col min="5659" max="5659" width="13.28515625" style="4" customWidth="1"/>
    <col min="5660" max="5660" width="9.42578125" style="4" customWidth="1"/>
    <col min="5661" max="5661" width="8" style="4" customWidth="1"/>
    <col min="5662" max="5664" width="0" style="4" hidden="1" customWidth="1"/>
    <col min="5665" max="5889" width="9.140625" style="4"/>
    <col min="5890" max="5890" width="6.28515625" style="4" customWidth="1"/>
    <col min="5891" max="5891" width="26.42578125" style="4" customWidth="1"/>
    <col min="5892" max="5892" width="8.7109375" style="4" customWidth="1"/>
    <col min="5893" max="5893" width="8.42578125" style="4" customWidth="1"/>
    <col min="5894" max="5894" width="9" style="4" customWidth="1"/>
    <col min="5895" max="5895" width="12.42578125" style="4" customWidth="1"/>
    <col min="5896" max="5896" width="10.42578125" style="4" customWidth="1"/>
    <col min="5897" max="5897" width="11" style="4" customWidth="1"/>
    <col min="5898" max="5899" width="12.42578125" style="4" customWidth="1"/>
    <col min="5900" max="5900" width="9.7109375" style="4" customWidth="1"/>
    <col min="5901" max="5901" width="10.42578125" style="4" customWidth="1"/>
    <col min="5902" max="5902" width="10.28515625" style="4" customWidth="1"/>
    <col min="5903" max="5903" width="10.7109375" style="4" customWidth="1"/>
    <col min="5904" max="5904" width="9.28515625" style="4" customWidth="1"/>
    <col min="5905" max="5905" width="8.42578125" style="4" customWidth="1"/>
    <col min="5906" max="5906" width="7.140625" style="4" customWidth="1"/>
    <col min="5907" max="5907" width="13.28515625" style="4" customWidth="1"/>
    <col min="5908" max="5908" width="9.42578125" style="4" customWidth="1"/>
    <col min="5909" max="5909" width="8.42578125" style="4" customWidth="1"/>
    <col min="5910" max="5910" width="7.140625" style="4" customWidth="1"/>
    <col min="5911" max="5911" width="13.28515625" style="4" customWidth="1"/>
    <col min="5912" max="5912" width="9.42578125" style="4" customWidth="1"/>
    <col min="5913" max="5914" width="8.42578125" style="4" customWidth="1"/>
    <col min="5915" max="5915" width="13.28515625" style="4" customWidth="1"/>
    <col min="5916" max="5916" width="9.42578125" style="4" customWidth="1"/>
    <col min="5917" max="5917" width="8" style="4" customWidth="1"/>
    <col min="5918" max="5920" width="0" style="4" hidden="1" customWidth="1"/>
    <col min="5921" max="6145" width="9.140625" style="4"/>
    <col min="6146" max="6146" width="6.28515625" style="4" customWidth="1"/>
    <col min="6147" max="6147" width="26.42578125" style="4" customWidth="1"/>
    <col min="6148" max="6148" width="8.7109375" style="4" customWidth="1"/>
    <col min="6149" max="6149" width="8.42578125" style="4" customWidth="1"/>
    <col min="6150" max="6150" width="9" style="4" customWidth="1"/>
    <col min="6151" max="6151" width="12.42578125" style="4" customWidth="1"/>
    <col min="6152" max="6152" width="10.42578125" style="4" customWidth="1"/>
    <col min="6153" max="6153" width="11" style="4" customWidth="1"/>
    <col min="6154" max="6155" width="12.42578125" style="4" customWidth="1"/>
    <col min="6156" max="6156" width="9.7109375" style="4" customWidth="1"/>
    <col min="6157" max="6157" width="10.42578125" style="4" customWidth="1"/>
    <col min="6158" max="6158" width="10.28515625" style="4" customWidth="1"/>
    <col min="6159" max="6159" width="10.7109375" style="4" customWidth="1"/>
    <col min="6160" max="6160" width="9.28515625" style="4" customWidth="1"/>
    <col min="6161" max="6161" width="8.42578125" style="4" customWidth="1"/>
    <col min="6162" max="6162" width="7.140625" style="4" customWidth="1"/>
    <col min="6163" max="6163" width="13.28515625" style="4" customWidth="1"/>
    <col min="6164" max="6164" width="9.42578125" style="4" customWidth="1"/>
    <col min="6165" max="6165" width="8.42578125" style="4" customWidth="1"/>
    <col min="6166" max="6166" width="7.140625" style="4" customWidth="1"/>
    <col min="6167" max="6167" width="13.28515625" style="4" customWidth="1"/>
    <col min="6168" max="6168" width="9.42578125" style="4" customWidth="1"/>
    <col min="6169" max="6170" width="8.42578125" style="4" customWidth="1"/>
    <col min="6171" max="6171" width="13.28515625" style="4" customWidth="1"/>
    <col min="6172" max="6172" width="9.42578125" style="4" customWidth="1"/>
    <col min="6173" max="6173" width="8" style="4" customWidth="1"/>
    <col min="6174" max="6176" width="0" style="4" hidden="1" customWidth="1"/>
    <col min="6177" max="6401" width="9.140625" style="4"/>
    <col min="6402" max="6402" width="6.28515625" style="4" customWidth="1"/>
    <col min="6403" max="6403" width="26.42578125" style="4" customWidth="1"/>
    <col min="6404" max="6404" width="8.7109375" style="4" customWidth="1"/>
    <col min="6405" max="6405" width="8.42578125" style="4" customWidth="1"/>
    <col min="6406" max="6406" width="9" style="4" customWidth="1"/>
    <col min="6407" max="6407" width="12.42578125" style="4" customWidth="1"/>
    <col min="6408" max="6408" width="10.42578125" style="4" customWidth="1"/>
    <col min="6409" max="6409" width="11" style="4" customWidth="1"/>
    <col min="6410" max="6411" width="12.42578125" style="4" customWidth="1"/>
    <col min="6412" max="6412" width="9.7109375" style="4" customWidth="1"/>
    <col min="6413" max="6413" width="10.42578125" style="4" customWidth="1"/>
    <col min="6414" max="6414" width="10.28515625" style="4" customWidth="1"/>
    <col min="6415" max="6415" width="10.7109375" style="4" customWidth="1"/>
    <col min="6416" max="6416" width="9.28515625" style="4" customWidth="1"/>
    <col min="6417" max="6417" width="8.42578125" style="4" customWidth="1"/>
    <col min="6418" max="6418" width="7.140625" style="4" customWidth="1"/>
    <col min="6419" max="6419" width="13.28515625" style="4" customWidth="1"/>
    <col min="6420" max="6420" width="9.42578125" style="4" customWidth="1"/>
    <col min="6421" max="6421" width="8.42578125" style="4" customWidth="1"/>
    <col min="6422" max="6422" width="7.140625" style="4" customWidth="1"/>
    <col min="6423" max="6423" width="13.28515625" style="4" customWidth="1"/>
    <col min="6424" max="6424" width="9.42578125" style="4" customWidth="1"/>
    <col min="6425" max="6426" width="8.42578125" style="4" customWidth="1"/>
    <col min="6427" max="6427" width="13.28515625" style="4" customWidth="1"/>
    <col min="6428" max="6428" width="9.42578125" style="4" customWidth="1"/>
    <col min="6429" max="6429" width="8" style="4" customWidth="1"/>
    <col min="6430" max="6432" width="0" style="4" hidden="1" customWidth="1"/>
    <col min="6433" max="6657" width="9.140625" style="4"/>
    <col min="6658" max="6658" width="6.28515625" style="4" customWidth="1"/>
    <col min="6659" max="6659" width="26.42578125" style="4" customWidth="1"/>
    <col min="6660" max="6660" width="8.7109375" style="4" customWidth="1"/>
    <col min="6661" max="6661" width="8.42578125" style="4" customWidth="1"/>
    <col min="6662" max="6662" width="9" style="4" customWidth="1"/>
    <col min="6663" max="6663" width="12.42578125" style="4" customWidth="1"/>
    <col min="6664" max="6664" width="10.42578125" style="4" customWidth="1"/>
    <col min="6665" max="6665" width="11" style="4" customWidth="1"/>
    <col min="6666" max="6667" width="12.42578125" style="4" customWidth="1"/>
    <col min="6668" max="6668" width="9.7109375" style="4" customWidth="1"/>
    <col min="6669" max="6669" width="10.42578125" style="4" customWidth="1"/>
    <col min="6670" max="6670" width="10.28515625" style="4" customWidth="1"/>
    <col min="6671" max="6671" width="10.7109375" style="4" customWidth="1"/>
    <col min="6672" max="6672" width="9.28515625" style="4" customWidth="1"/>
    <col min="6673" max="6673" width="8.42578125" style="4" customWidth="1"/>
    <col min="6674" max="6674" width="7.140625" style="4" customWidth="1"/>
    <col min="6675" max="6675" width="13.28515625" style="4" customWidth="1"/>
    <col min="6676" max="6676" width="9.42578125" style="4" customWidth="1"/>
    <col min="6677" max="6677" width="8.42578125" style="4" customWidth="1"/>
    <col min="6678" max="6678" width="7.140625" style="4" customWidth="1"/>
    <col min="6679" max="6679" width="13.28515625" style="4" customWidth="1"/>
    <col min="6680" max="6680" width="9.42578125" style="4" customWidth="1"/>
    <col min="6681" max="6682" width="8.42578125" style="4" customWidth="1"/>
    <col min="6683" max="6683" width="13.28515625" style="4" customWidth="1"/>
    <col min="6684" max="6684" width="9.42578125" style="4" customWidth="1"/>
    <col min="6685" max="6685" width="8" style="4" customWidth="1"/>
    <col min="6686" max="6688" width="0" style="4" hidden="1" customWidth="1"/>
    <col min="6689" max="6913" width="9.140625" style="4"/>
    <col min="6914" max="6914" width="6.28515625" style="4" customWidth="1"/>
    <col min="6915" max="6915" width="26.42578125" style="4" customWidth="1"/>
    <col min="6916" max="6916" width="8.7109375" style="4" customWidth="1"/>
    <col min="6917" max="6917" width="8.42578125" style="4" customWidth="1"/>
    <col min="6918" max="6918" width="9" style="4" customWidth="1"/>
    <col min="6919" max="6919" width="12.42578125" style="4" customWidth="1"/>
    <col min="6920" max="6920" width="10.42578125" style="4" customWidth="1"/>
    <col min="6921" max="6921" width="11" style="4" customWidth="1"/>
    <col min="6922" max="6923" width="12.42578125" style="4" customWidth="1"/>
    <col min="6924" max="6924" width="9.7109375" style="4" customWidth="1"/>
    <col min="6925" max="6925" width="10.42578125" style="4" customWidth="1"/>
    <col min="6926" max="6926" width="10.28515625" style="4" customWidth="1"/>
    <col min="6927" max="6927" width="10.7109375" style="4" customWidth="1"/>
    <col min="6928" max="6928" width="9.28515625" style="4" customWidth="1"/>
    <col min="6929" max="6929" width="8.42578125" style="4" customWidth="1"/>
    <col min="6930" max="6930" width="7.140625" style="4" customWidth="1"/>
    <col min="6931" max="6931" width="13.28515625" style="4" customWidth="1"/>
    <col min="6932" max="6932" width="9.42578125" style="4" customWidth="1"/>
    <col min="6933" max="6933" width="8.42578125" style="4" customWidth="1"/>
    <col min="6934" max="6934" width="7.140625" style="4" customWidth="1"/>
    <col min="6935" max="6935" width="13.28515625" style="4" customWidth="1"/>
    <col min="6936" max="6936" width="9.42578125" style="4" customWidth="1"/>
    <col min="6937" max="6938" width="8.42578125" style="4" customWidth="1"/>
    <col min="6939" max="6939" width="13.28515625" style="4" customWidth="1"/>
    <col min="6940" max="6940" width="9.42578125" style="4" customWidth="1"/>
    <col min="6941" max="6941" width="8" style="4" customWidth="1"/>
    <col min="6942" max="6944" width="0" style="4" hidden="1" customWidth="1"/>
    <col min="6945" max="7169" width="9.140625" style="4"/>
    <col min="7170" max="7170" width="6.28515625" style="4" customWidth="1"/>
    <col min="7171" max="7171" width="26.42578125" style="4" customWidth="1"/>
    <col min="7172" max="7172" width="8.7109375" style="4" customWidth="1"/>
    <col min="7173" max="7173" width="8.42578125" style="4" customWidth="1"/>
    <col min="7174" max="7174" width="9" style="4" customWidth="1"/>
    <col min="7175" max="7175" width="12.42578125" style="4" customWidth="1"/>
    <col min="7176" max="7176" width="10.42578125" style="4" customWidth="1"/>
    <col min="7177" max="7177" width="11" style="4" customWidth="1"/>
    <col min="7178" max="7179" width="12.42578125" style="4" customWidth="1"/>
    <col min="7180" max="7180" width="9.7109375" style="4" customWidth="1"/>
    <col min="7181" max="7181" width="10.42578125" style="4" customWidth="1"/>
    <col min="7182" max="7182" width="10.28515625" style="4" customWidth="1"/>
    <col min="7183" max="7183" width="10.7109375" style="4" customWidth="1"/>
    <col min="7184" max="7184" width="9.28515625" style="4" customWidth="1"/>
    <col min="7185" max="7185" width="8.42578125" style="4" customWidth="1"/>
    <col min="7186" max="7186" width="7.140625" style="4" customWidth="1"/>
    <col min="7187" max="7187" width="13.28515625" style="4" customWidth="1"/>
    <col min="7188" max="7188" width="9.42578125" style="4" customWidth="1"/>
    <col min="7189" max="7189" width="8.42578125" style="4" customWidth="1"/>
    <col min="7190" max="7190" width="7.140625" style="4" customWidth="1"/>
    <col min="7191" max="7191" width="13.28515625" style="4" customWidth="1"/>
    <col min="7192" max="7192" width="9.42578125" style="4" customWidth="1"/>
    <col min="7193" max="7194" width="8.42578125" style="4" customWidth="1"/>
    <col min="7195" max="7195" width="13.28515625" style="4" customWidth="1"/>
    <col min="7196" max="7196" width="9.42578125" style="4" customWidth="1"/>
    <col min="7197" max="7197" width="8" style="4" customWidth="1"/>
    <col min="7198" max="7200" width="0" style="4" hidden="1" customWidth="1"/>
    <col min="7201" max="7425" width="9.140625" style="4"/>
    <col min="7426" max="7426" width="6.28515625" style="4" customWidth="1"/>
    <col min="7427" max="7427" width="26.42578125" style="4" customWidth="1"/>
    <col min="7428" max="7428" width="8.7109375" style="4" customWidth="1"/>
    <col min="7429" max="7429" width="8.42578125" style="4" customWidth="1"/>
    <col min="7430" max="7430" width="9" style="4" customWidth="1"/>
    <col min="7431" max="7431" width="12.42578125" style="4" customWidth="1"/>
    <col min="7432" max="7432" width="10.42578125" style="4" customWidth="1"/>
    <col min="7433" max="7433" width="11" style="4" customWidth="1"/>
    <col min="7434" max="7435" width="12.42578125" style="4" customWidth="1"/>
    <col min="7436" max="7436" width="9.7109375" style="4" customWidth="1"/>
    <col min="7437" max="7437" width="10.42578125" style="4" customWidth="1"/>
    <col min="7438" max="7438" width="10.28515625" style="4" customWidth="1"/>
    <col min="7439" max="7439" width="10.7109375" style="4" customWidth="1"/>
    <col min="7440" max="7440" width="9.28515625" style="4" customWidth="1"/>
    <col min="7441" max="7441" width="8.42578125" style="4" customWidth="1"/>
    <col min="7442" max="7442" width="7.140625" style="4" customWidth="1"/>
    <col min="7443" max="7443" width="13.28515625" style="4" customWidth="1"/>
    <col min="7444" max="7444" width="9.42578125" style="4" customWidth="1"/>
    <col min="7445" max="7445" width="8.42578125" style="4" customWidth="1"/>
    <col min="7446" max="7446" width="7.140625" style="4" customWidth="1"/>
    <col min="7447" max="7447" width="13.28515625" style="4" customWidth="1"/>
    <col min="7448" max="7448" width="9.42578125" style="4" customWidth="1"/>
    <col min="7449" max="7450" width="8.42578125" style="4" customWidth="1"/>
    <col min="7451" max="7451" width="13.28515625" style="4" customWidth="1"/>
    <col min="7452" max="7452" width="9.42578125" style="4" customWidth="1"/>
    <col min="7453" max="7453" width="8" style="4" customWidth="1"/>
    <col min="7454" max="7456" width="0" style="4" hidden="1" customWidth="1"/>
    <col min="7457" max="7681" width="9.140625" style="4"/>
    <col min="7682" max="7682" width="6.28515625" style="4" customWidth="1"/>
    <col min="7683" max="7683" width="26.42578125" style="4" customWidth="1"/>
    <col min="7684" max="7684" width="8.7109375" style="4" customWidth="1"/>
    <col min="7685" max="7685" width="8.42578125" style="4" customWidth="1"/>
    <col min="7686" max="7686" width="9" style="4" customWidth="1"/>
    <col min="7687" max="7687" width="12.42578125" style="4" customWidth="1"/>
    <col min="7688" max="7688" width="10.42578125" style="4" customWidth="1"/>
    <col min="7689" max="7689" width="11" style="4" customWidth="1"/>
    <col min="7690" max="7691" width="12.42578125" style="4" customWidth="1"/>
    <col min="7692" max="7692" width="9.7109375" style="4" customWidth="1"/>
    <col min="7693" max="7693" width="10.42578125" style="4" customWidth="1"/>
    <col min="7694" max="7694" width="10.28515625" style="4" customWidth="1"/>
    <col min="7695" max="7695" width="10.7109375" style="4" customWidth="1"/>
    <col min="7696" max="7696" width="9.28515625" style="4" customWidth="1"/>
    <col min="7697" max="7697" width="8.42578125" style="4" customWidth="1"/>
    <col min="7698" max="7698" width="7.140625" style="4" customWidth="1"/>
    <col min="7699" max="7699" width="13.28515625" style="4" customWidth="1"/>
    <col min="7700" max="7700" width="9.42578125" style="4" customWidth="1"/>
    <col min="7701" max="7701" width="8.42578125" style="4" customWidth="1"/>
    <col min="7702" max="7702" width="7.140625" style="4" customWidth="1"/>
    <col min="7703" max="7703" width="13.28515625" style="4" customWidth="1"/>
    <col min="7704" max="7704" width="9.42578125" style="4" customWidth="1"/>
    <col min="7705" max="7706" width="8.42578125" style="4" customWidth="1"/>
    <col min="7707" max="7707" width="13.28515625" style="4" customWidth="1"/>
    <col min="7708" max="7708" width="9.42578125" style="4" customWidth="1"/>
    <col min="7709" max="7709" width="8" style="4" customWidth="1"/>
    <col min="7710" max="7712" width="0" style="4" hidden="1" customWidth="1"/>
    <col min="7713" max="7937" width="9.140625" style="4"/>
    <col min="7938" max="7938" width="6.28515625" style="4" customWidth="1"/>
    <col min="7939" max="7939" width="26.42578125" style="4" customWidth="1"/>
    <col min="7940" max="7940" width="8.7109375" style="4" customWidth="1"/>
    <col min="7941" max="7941" width="8.42578125" style="4" customWidth="1"/>
    <col min="7942" max="7942" width="9" style="4" customWidth="1"/>
    <col min="7943" max="7943" width="12.42578125" style="4" customWidth="1"/>
    <col min="7944" max="7944" width="10.42578125" style="4" customWidth="1"/>
    <col min="7945" max="7945" width="11" style="4" customWidth="1"/>
    <col min="7946" max="7947" width="12.42578125" style="4" customWidth="1"/>
    <col min="7948" max="7948" width="9.7109375" style="4" customWidth="1"/>
    <col min="7949" max="7949" width="10.42578125" style="4" customWidth="1"/>
    <col min="7950" max="7950" width="10.28515625" style="4" customWidth="1"/>
    <col min="7951" max="7951" width="10.7109375" style="4" customWidth="1"/>
    <col min="7952" max="7952" width="9.28515625" style="4" customWidth="1"/>
    <col min="7953" max="7953" width="8.42578125" style="4" customWidth="1"/>
    <col min="7954" max="7954" width="7.140625" style="4" customWidth="1"/>
    <col min="7955" max="7955" width="13.28515625" style="4" customWidth="1"/>
    <col min="7956" max="7956" width="9.42578125" style="4" customWidth="1"/>
    <col min="7957" max="7957" width="8.42578125" style="4" customWidth="1"/>
    <col min="7958" max="7958" width="7.140625" style="4" customWidth="1"/>
    <col min="7959" max="7959" width="13.28515625" style="4" customWidth="1"/>
    <col min="7960" max="7960" width="9.42578125" style="4" customWidth="1"/>
    <col min="7961" max="7962" width="8.42578125" style="4" customWidth="1"/>
    <col min="7963" max="7963" width="13.28515625" style="4" customWidth="1"/>
    <col min="7964" max="7964" width="9.42578125" style="4" customWidth="1"/>
    <col min="7965" max="7965" width="8" style="4" customWidth="1"/>
    <col min="7966" max="7968" width="0" style="4" hidden="1" customWidth="1"/>
    <col min="7969" max="8193" width="9.140625" style="4"/>
    <col min="8194" max="8194" width="6.28515625" style="4" customWidth="1"/>
    <col min="8195" max="8195" width="26.42578125" style="4" customWidth="1"/>
    <col min="8196" max="8196" width="8.7109375" style="4" customWidth="1"/>
    <col min="8197" max="8197" width="8.42578125" style="4" customWidth="1"/>
    <col min="8198" max="8198" width="9" style="4" customWidth="1"/>
    <col min="8199" max="8199" width="12.42578125" style="4" customWidth="1"/>
    <col min="8200" max="8200" width="10.42578125" style="4" customWidth="1"/>
    <col min="8201" max="8201" width="11" style="4" customWidth="1"/>
    <col min="8202" max="8203" width="12.42578125" style="4" customWidth="1"/>
    <col min="8204" max="8204" width="9.7109375" style="4" customWidth="1"/>
    <col min="8205" max="8205" width="10.42578125" style="4" customWidth="1"/>
    <col min="8206" max="8206" width="10.28515625" style="4" customWidth="1"/>
    <col min="8207" max="8207" width="10.7109375" style="4" customWidth="1"/>
    <col min="8208" max="8208" width="9.28515625" style="4" customWidth="1"/>
    <col min="8209" max="8209" width="8.42578125" style="4" customWidth="1"/>
    <col min="8210" max="8210" width="7.140625" style="4" customWidth="1"/>
    <col min="8211" max="8211" width="13.28515625" style="4" customWidth="1"/>
    <col min="8212" max="8212" width="9.42578125" style="4" customWidth="1"/>
    <col min="8213" max="8213" width="8.42578125" style="4" customWidth="1"/>
    <col min="8214" max="8214" width="7.140625" style="4" customWidth="1"/>
    <col min="8215" max="8215" width="13.28515625" style="4" customWidth="1"/>
    <col min="8216" max="8216" width="9.42578125" style="4" customWidth="1"/>
    <col min="8217" max="8218" width="8.42578125" style="4" customWidth="1"/>
    <col min="8219" max="8219" width="13.28515625" style="4" customWidth="1"/>
    <col min="8220" max="8220" width="9.42578125" style="4" customWidth="1"/>
    <col min="8221" max="8221" width="8" style="4" customWidth="1"/>
    <col min="8222" max="8224" width="0" style="4" hidden="1" customWidth="1"/>
    <col min="8225" max="8449" width="9.140625" style="4"/>
    <col min="8450" max="8450" width="6.28515625" style="4" customWidth="1"/>
    <col min="8451" max="8451" width="26.42578125" style="4" customWidth="1"/>
    <col min="8452" max="8452" width="8.7109375" style="4" customWidth="1"/>
    <col min="8453" max="8453" width="8.42578125" style="4" customWidth="1"/>
    <col min="8454" max="8454" width="9" style="4" customWidth="1"/>
    <col min="8455" max="8455" width="12.42578125" style="4" customWidth="1"/>
    <col min="8456" max="8456" width="10.42578125" style="4" customWidth="1"/>
    <col min="8457" max="8457" width="11" style="4" customWidth="1"/>
    <col min="8458" max="8459" width="12.42578125" style="4" customWidth="1"/>
    <col min="8460" max="8460" width="9.7109375" style="4" customWidth="1"/>
    <col min="8461" max="8461" width="10.42578125" style="4" customWidth="1"/>
    <col min="8462" max="8462" width="10.28515625" style="4" customWidth="1"/>
    <col min="8463" max="8463" width="10.7109375" style="4" customWidth="1"/>
    <col min="8464" max="8464" width="9.28515625" style="4" customWidth="1"/>
    <col min="8465" max="8465" width="8.42578125" style="4" customWidth="1"/>
    <col min="8466" max="8466" width="7.140625" style="4" customWidth="1"/>
    <col min="8467" max="8467" width="13.28515625" style="4" customWidth="1"/>
    <col min="8468" max="8468" width="9.42578125" style="4" customWidth="1"/>
    <col min="8469" max="8469" width="8.42578125" style="4" customWidth="1"/>
    <col min="8470" max="8470" width="7.140625" style="4" customWidth="1"/>
    <col min="8471" max="8471" width="13.28515625" style="4" customWidth="1"/>
    <col min="8472" max="8472" width="9.42578125" style="4" customWidth="1"/>
    <col min="8473" max="8474" width="8.42578125" style="4" customWidth="1"/>
    <col min="8475" max="8475" width="13.28515625" style="4" customWidth="1"/>
    <col min="8476" max="8476" width="9.42578125" style="4" customWidth="1"/>
    <col min="8477" max="8477" width="8" style="4" customWidth="1"/>
    <col min="8478" max="8480" width="0" style="4" hidden="1" customWidth="1"/>
    <col min="8481" max="8705" width="9.140625" style="4"/>
    <col min="8706" max="8706" width="6.28515625" style="4" customWidth="1"/>
    <col min="8707" max="8707" width="26.42578125" style="4" customWidth="1"/>
    <col min="8708" max="8708" width="8.7109375" style="4" customWidth="1"/>
    <col min="8709" max="8709" width="8.42578125" style="4" customWidth="1"/>
    <col min="8710" max="8710" width="9" style="4" customWidth="1"/>
    <col min="8711" max="8711" width="12.42578125" style="4" customWidth="1"/>
    <col min="8712" max="8712" width="10.42578125" style="4" customWidth="1"/>
    <col min="8713" max="8713" width="11" style="4" customWidth="1"/>
    <col min="8714" max="8715" width="12.42578125" style="4" customWidth="1"/>
    <col min="8716" max="8716" width="9.7109375" style="4" customWidth="1"/>
    <col min="8717" max="8717" width="10.42578125" style="4" customWidth="1"/>
    <col min="8718" max="8718" width="10.28515625" style="4" customWidth="1"/>
    <col min="8719" max="8719" width="10.7109375" style="4" customWidth="1"/>
    <col min="8720" max="8720" width="9.28515625" style="4" customWidth="1"/>
    <col min="8721" max="8721" width="8.42578125" style="4" customWidth="1"/>
    <col min="8722" max="8722" width="7.140625" style="4" customWidth="1"/>
    <col min="8723" max="8723" width="13.28515625" style="4" customWidth="1"/>
    <col min="8724" max="8724" width="9.42578125" style="4" customWidth="1"/>
    <col min="8725" max="8725" width="8.42578125" style="4" customWidth="1"/>
    <col min="8726" max="8726" width="7.140625" style="4" customWidth="1"/>
    <col min="8727" max="8727" width="13.28515625" style="4" customWidth="1"/>
    <col min="8728" max="8728" width="9.42578125" style="4" customWidth="1"/>
    <col min="8729" max="8730" width="8.42578125" style="4" customWidth="1"/>
    <col min="8731" max="8731" width="13.28515625" style="4" customWidth="1"/>
    <col min="8732" max="8732" width="9.42578125" style="4" customWidth="1"/>
    <col min="8733" max="8733" width="8" style="4" customWidth="1"/>
    <col min="8734" max="8736" width="0" style="4" hidden="1" customWidth="1"/>
    <col min="8737" max="8961" width="9.140625" style="4"/>
    <col min="8962" max="8962" width="6.28515625" style="4" customWidth="1"/>
    <col min="8963" max="8963" width="26.42578125" style="4" customWidth="1"/>
    <col min="8964" max="8964" width="8.7109375" style="4" customWidth="1"/>
    <col min="8965" max="8965" width="8.42578125" style="4" customWidth="1"/>
    <col min="8966" max="8966" width="9" style="4" customWidth="1"/>
    <col min="8967" max="8967" width="12.42578125" style="4" customWidth="1"/>
    <col min="8968" max="8968" width="10.42578125" style="4" customWidth="1"/>
    <col min="8969" max="8969" width="11" style="4" customWidth="1"/>
    <col min="8970" max="8971" width="12.42578125" style="4" customWidth="1"/>
    <col min="8972" max="8972" width="9.7109375" style="4" customWidth="1"/>
    <col min="8973" max="8973" width="10.42578125" style="4" customWidth="1"/>
    <col min="8974" max="8974" width="10.28515625" style="4" customWidth="1"/>
    <col min="8975" max="8975" width="10.7109375" style="4" customWidth="1"/>
    <col min="8976" max="8976" width="9.28515625" style="4" customWidth="1"/>
    <col min="8977" max="8977" width="8.42578125" style="4" customWidth="1"/>
    <col min="8978" max="8978" width="7.140625" style="4" customWidth="1"/>
    <col min="8979" max="8979" width="13.28515625" style="4" customWidth="1"/>
    <col min="8980" max="8980" width="9.42578125" style="4" customWidth="1"/>
    <col min="8981" max="8981" width="8.42578125" style="4" customWidth="1"/>
    <col min="8982" max="8982" width="7.140625" style="4" customWidth="1"/>
    <col min="8983" max="8983" width="13.28515625" style="4" customWidth="1"/>
    <col min="8984" max="8984" width="9.42578125" style="4" customWidth="1"/>
    <col min="8985" max="8986" width="8.42578125" style="4" customWidth="1"/>
    <col min="8987" max="8987" width="13.28515625" style="4" customWidth="1"/>
    <col min="8988" max="8988" width="9.42578125" style="4" customWidth="1"/>
    <col min="8989" max="8989" width="8" style="4" customWidth="1"/>
    <col min="8990" max="8992" width="0" style="4" hidden="1" customWidth="1"/>
    <col min="8993" max="9217" width="9.140625" style="4"/>
    <col min="9218" max="9218" width="6.28515625" style="4" customWidth="1"/>
    <col min="9219" max="9219" width="26.42578125" style="4" customWidth="1"/>
    <col min="9220" max="9220" width="8.7109375" style="4" customWidth="1"/>
    <col min="9221" max="9221" width="8.42578125" style="4" customWidth="1"/>
    <col min="9222" max="9222" width="9" style="4" customWidth="1"/>
    <col min="9223" max="9223" width="12.42578125" style="4" customWidth="1"/>
    <col min="9224" max="9224" width="10.42578125" style="4" customWidth="1"/>
    <col min="9225" max="9225" width="11" style="4" customWidth="1"/>
    <col min="9226" max="9227" width="12.42578125" style="4" customWidth="1"/>
    <col min="9228" max="9228" width="9.7109375" style="4" customWidth="1"/>
    <col min="9229" max="9229" width="10.42578125" style="4" customWidth="1"/>
    <col min="9230" max="9230" width="10.28515625" style="4" customWidth="1"/>
    <col min="9231" max="9231" width="10.7109375" style="4" customWidth="1"/>
    <col min="9232" max="9232" width="9.28515625" style="4" customWidth="1"/>
    <col min="9233" max="9233" width="8.42578125" style="4" customWidth="1"/>
    <col min="9234" max="9234" width="7.140625" style="4" customWidth="1"/>
    <col min="9235" max="9235" width="13.28515625" style="4" customWidth="1"/>
    <col min="9236" max="9236" width="9.42578125" style="4" customWidth="1"/>
    <col min="9237" max="9237" width="8.42578125" style="4" customWidth="1"/>
    <col min="9238" max="9238" width="7.140625" style="4" customWidth="1"/>
    <col min="9239" max="9239" width="13.28515625" style="4" customWidth="1"/>
    <col min="9240" max="9240" width="9.42578125" style="4" customWidth="1"/>
    <col min="9241" max="9242" width="8.42578125" style="4" customWidth="1"/>
    <col min="9243" max="9243" width="13.28515625" style="4" customWidth="1"/>
    <col min="9244" max="9244" width="9.42578125" style="4" customWidth="1"/>
    <col min="9245" max="9245" width="8" style="4" customWidth="1"/>
    <col min="9246" max="9248" width="0" style="4" hidden="1" customWidth="1"/>
    <col min="9249" max="9473" width="9.140625" style="4"/>
    <col min="9474" max="9474" width="6.28515625" style="4" customWidth="1"/>
    <col min="9475" max="9475" width="26.42578125" style="4" customWidth="1"/>
    <col min="9476" max="9476" width="8.7109375" style="4" customWidth="1"/>
    <col min="9477" max="9477" width="8.42578125" style="4" customWidth="1"/>
    <col min="9478" max="9478" width="9" style="4" customWidth="1"/>
    <col min="9479" max="9479" width="12.42578125" style="4" customWidth="1"/>
    <col min="9480" max="9480" width="10.42578125" style="4" customWidth="1"/>
    <col min="9481" max="9481" width="11" style="4" customWidth="1"/>
    <col min="9482" max="9483" width="12.42578125" style="4" customWidth="1"/>
    <col min="9484" max="9484" width="9.7109375" style="4" customWidth="1"/>
    <col min="9485" max="9485" width="10.42578125" style="4" customWidth="1"/>
    <col min="9486" max="9486" width="10.28515625" style="4" customWidth="1"/>
    <col min="9487" max="9487" width="10.7109375" style="4" customWidth="1"/>
    <col min="9488" max="9488" width="9.28515625" style="4" customWidth="1"/>
    <col min="9489" max="9489" width="8.42578125" style="4" customWidth="1"/>
    <col min="9490" max="9490" width="7.140625" style="4" customWidth="1"/>
    <col min="9491" max="9491" width="13.28515625" style="4" customWidth="1"/>
    <col min="9492" max="9492" width="9.42578125" style="4" customWidth="1"/>
    <col min="9493" max="9493" width="8.42578125" style="4" customWidth="1"/>
    <col min="9494" max="9494" width="7.140625" style="4" customWidth="1"/>
    <col min="9495" max="9495" width="13.28515625" style="4" customWidth="1"/>
    <col min="9496" max="9496" width="9.42578125" style="4" customWidth="1"/>
    <col min="9497" max="9498" width="8.42578125" style="4" customWidth="1"/>
    <col min="9499" max="9499" width="13.28515625" style="4" customWidth="1"/>
    <col min="9500" max="9500" width="9.42578125" style="4" customWidth="1"/>
    <col min="9501" max="9501" width="8" style="4" customWidth="1"/>
    <col min="9502" max="9504" width="0" style="4" hidden="1" customWidth="1"/>
    <col min="9505" max="9729" width="9.140625" style="4"/>
    <col min="9730" max="9730" width="6.28515625" style="4" customWidth="1"/>
    <col min="9731" max="9731" width="26.42578125" style="4" customWidth="1"/>
    <col min="9732" max="9732" width="8.7109375" style="4" customWidth="1"/>
    <col min="9733" max="9733" width="8.42578125" style="4" customWidth="1"/>
    <col min="9734" max="9734" width="9" style="4" customWidth="1"/>
    <col min="9735" max="9735" width="12.42578125" style="4" customWidth="1"/>
    <col min="9736" max="9736" width="10.42578125" style="4" customWidth="1"/>
    <col min="9737" max="9737" width="11" style="4" customWidth="1"/>
    <col min="9738" max="9739" width="12.42578125" style="4" customWidth="1"/>
    <col min="9740" max="9740" width="9.7109375" style="4" customWidth="1"/>
    <col min="9741" max="9741" width="10.42578125" style="4" customWidth="1"/>
    <col min="9742" max="9742" width="10.28515625" style="4" customWidth="1"/>
    <col min="9743" max="9743" width="10.7109375" style="4" customWidth="1"/>
    <col min="9744" max="9744" width="9.28515625" style="4" customWidth="1"/>
    <col min="9745" max="9745" width="8.42578125" style="4" customWidth="1"/>
    <col min="9746" max="9746" width="7.140625" style="4" customWidth="1"/>
    <col min="9747" max="9747" width="13.28515625" style="4" customWidth="1"/>
    <col min="9748" max="9748" width="9.42578125" style="4" customWidth="1"/>
    <col min="9749" max="9749" width="8.42578125" style="4" customWidth="1"/>
    <col min="9750" max="9750" width="7.140625" style="4" customWidth="1"/>
    <col min="9751" max="9751" width="13.28515625" style="4" customWidth="1"/>
    <col min="9752" max="9752" width="9.42578125" style="4" customWidth="1"/>
    <col min="9753" max="9754" width="8.42578125" style="4" customWidth="1"/>
    <col min="9755" max="9755" width="13.28515625" style="4" customWidth="1"/>
    <col min="9756" max="9756" width="9.42578125" style="4" customWidth="1"/>
    <col min="9757" max="9757" width="8" style="4" customWidth="1"/>
    <col min="9758" max="9760" width="0" style="4" hidden="1" customWidth="1"/>
    <col min="9761" max="9985" width="9.140625" style="4"/>
    <col min="9986" max="9986" width="6.28515625" style="4" customWidth="1"/>
    <col min="9987" max="9987" width="26.42578125" style="4" customWidth="1"/>
    <col min="9988" max="9988" width="8.7109375" style="4" customWidth="1"/>
    <col min="9989" max="9989" width="8.42578125" style="4" customWidth="1"/>
    <col min="9990" max="9990" width="9" style="4" customWidth="1"/>
    <col min="9991" max="9991" width="12.42578125" style="4" customWidth="1"/>
    <col min="9992" max="9992" width="10.42578125" style="4" customWidth="1"/>
    <col min="9993" max="9993" width="11" style="4" customWidth="1"/>
    <col min="9994" max="9995" width="12.42578125" style="4" customWidth="1"/>
    <col min="9996" max="9996" width="9.7109375" style="4" customWidth="1"/>
    <col min="9997" max="9997" width="10.42578125" style="4" customWidth="1"/>
    <col min="9998" max="9998" width="10.28515625" style="4" customWidth="1"/>
    <col min="9999" max="9999" width="10.7109375" style="4" customWidth="1"/>
    <col min="10000" max="10000" width="9.28515625" style="4" customWidth="1"/>
    <col min="10001" max="10001" width="8.42578125" style="4" customWidth="1"/>
    <col min="10002" max="10002" width="7.140625" style="4" customWidth="1"/>
    <col min="10003" max="10003" width="13.28515625" style="4" customWidth="1"/>
    <col min="10004" max="10004" width="9.42578125" style="4" customWidth="1"/>
    <col min="10005" max="10005" width="8.42578125" style="4" customWidth="1"/>
    <col min="10006" max="10006" width="7.140625" style="4" customWidth="1"/>
    <col min="10007" max="10007" width="13.28515625" style="4" customWidth="1"/>
    <col min="10008" max="10008" width="9.42578125" style="4" customWidth="1"/>
    <col min="10009" max="10010" width="8.42578125" style="4" customWidth="1"/>
    <col min="10011" max="10011" width="13.28515625" style="4" customWidth="1"/>
    <col min="10012" max="10012" width="9.42578125" style="4" customWidth="1"/>
    <col min="10013" max="10013" width="8" style="4" customWidth="1"/>
    <col min="10014" max="10016" width="0" style="4" hidden="1" customWidth="1"/>
    <col min="10017" max="10241" width="9.140625" style="4"/>
    <col min="10242" max="10242" width="6.28515625" style="4" customWidth="1"/>
    <col min="10243" max="10243" width="26.42578125" style="4" customWidth="1"/>
    <col min="10244" max="10244" width="8.7109375" style="4" customWidth="1"/>
    <col min="10245" max="10245" width="8.42578125" style="4" customWidth="1"/>
    <col min="10246" max="10246" width="9" style="4" customWidth="1"/>
    <col min="10247" max="10247" width="12.42578125" style="4" customWidth="1"/>
    <col min="10248" max="10248" width="10.42578125" style="4" customWidth="1"/>
    <col min="10249" max="10249" width="11" style="4" customWidth="1"/>
    <col min="10250" max="10251" width="12.42578125" style="4" customWidth="1"/>
    <col min="10252" max="10252" width="9.7109375" style="4" customWidth="1"/>
    <col min="10253" max="10253" width="10.42578125" style="4" customWidth="1"/>
    <col min="10254" max="10254" width="10.28515625" style="4" customWidth="1"/>
    <col min="10255" max="10255" width="10.7109375" style="4" customWidth="1"/>
    <col min="10256" max="10256" width="9.28515625" style="4" customWidth="1"/>
    <col min="10257" max="10257" width="8.42578125" style="4" customWidth="1"/>
    <col min="10258" max="10258" width="7.140625" style="4" customWidth="1"/>
    <col min="10259" max="10259" width="13.28515625" style="4" customWidth="1"/>
    <col min="10260" max="10260" width="9.42578125" style="4" customWidth="1"/>
    <col min="10261" max="10261" width="8.42578125" style="4" customWidth="1"/>
    <col min="10262" max="10262" width="7.140625" style="4" customWidth="1"/>
    <col min="10263" max="10263" width="13.28515625" style="4" customWidth="1"/>
    <col min="10264" max="10264" width="9.42578125" style="4" customWidth="1"/>
    <col min="10265" max="10266" width="8.42578125" style="4" customWidth="1"/>
    <col min="10267" max="10267" width="13.28515625" style="4" customWidth="1"/>
    <col min="10268" max="10268" width="9.42578125" style="4" customWidth="1"/>
    <col min="10269" max="10269" width="8" style="4" customWidth="1"/>
    <col min="10270" max="10272" width="0" style="4" hidden="1" customWidth="1"/>
    <col min="10273" max="10497" width="9.140625" style="4"/>
    <col min="10498" max="10498" width="6.28515625" style="4" customWidth="1"/>
    <col min="10499" max="10499" width="26.42578125" style="4" customWidth="1"/>
    <col min="10500" max="10500" width="8.7109375" style="4" customWidth="1"/>
    <col min="10501" max="10501" width="8.42578125" style="4" customWidth="1"/>
    <col min="10502" max="10502" width="9" style="4" customWidth="1"/>
    <col min="10503" max="10503" width="12.42578125" style="4" customWidth="1"/>
    <col min="10504" max="10504" width="10.42578125" style="4" customWidth="1"/>
    <col min="10505" max="10505" width="11" style="4" customWidth="1"/>
    <col min="10506" max="10507" width="12.42578125" style="4" customWidth="1"/>
    <col min="10508" max="10508" width="9.7109375" style="4" customWidth="1"/>
    <col min="10509" max="10509" width="10.42578125" style="4" customWidth="1"/>
    <col min="10510" max="10510" width="10.28515625" style="4" customWidth="1"/>
    <col min="10511" max="10511" width="10.7109375" style="4" customWidth="1"/>
    <col min="10512" max="10512" width="9.28515625" style="4" customWidth="1"/>
    <col min="10513" max="10513" width="8.42578125" style="4" customWidth="1"/>
    <col min="10514" max="10514" width="7.140625" style="4" customWidth="1"/>
    <col min="10515" max="10515" width="13.28515625" style="4" customWidth="1"/>
    <col min="10516" max="10516" width="9.42578125" style="4" customWidth="1"/>
    <col min="10517" max="10517" width="8.42578125" style="4" customWidth="1"/>
    <col min="10518" max="10518" width="7.140625" style="4" customWidth="1"/>
    <col min="10519" max="10519" width="13.28515625" style="4" customWidth="1"/>
    <col min="10520" max="10520" width="9.42578125" style="4" customWidth="1"/>
    <col min="10521" max="10522" width="8.42578125" style="4" customWidth="1"/>
    <col min="10523" max="10523" width="13.28515625" style="4" customWidth="1"/>
    <col min="10524" max="10524" width="9.42578125" style="4" customWidth="1"/>
    <col min="10525" max="10525" width="8" style="4" customWidth="1"/>
    <col min="10526" max="10528" width="0" style="4" hidden="1" customWidth="1"/>
    <col min="10529" max="10753" width="9.140625" style="4"/>
    <col min="10754" max="10754" width="6.28515625" style="4" customWidth="1"/>
    <col min="10755" max="10755" width="26.42578125" style="4" customWidth="1"/>
    <col min="10756" max="10756" width="8.7109375" style="4" customWidth="1"/>
    <col min="10757" max="10757" width="8.42578125" style="4" customWidth="1"/>
    <col min="10758" max="10758" width="9" style="4" customWidth="1"/>
    <col min="10759" max="10759" width="12.42578125" style="4" customWidth="1"/>
    <col min="10760" max="10760" width="10.42578125" style="4" customWidth="1"/>
    <col min="10761" max="10761" width="11" style="4" customWidth="1"/>
    <col min="10762" max="10763" width="12.42578125" style="4" customWidth="1"/>
    <col min="10764" max="10764" width="9.7109375" style="4" customWidth="1"/>
    <col min="10765" max="10765" width="10.42578125" style="4" customWidth="1"/>
    <col min="10766" max="10766" width="10.28515625" style="4" customWidth="1"/>
    <col min="10767" max="10767" width="10.7109375" style="4" customWidth="1"/>
    <col min="10768" max="10768" width="9.28515625" style="4" customWidth="1"/>
    <col min="10769" max="10769" width="8.42578125" style="4" customWidth="1"/>
    <col min="10770" max="10770" width="7.140625" style="4" customWidth="1"/>
    <col min="10771" max="10771" width="13.28515625" style="4" customWidth="1"/>
    <col min="10772" max="10772" width="9.42578125" style="4" customWidth="1"/>
    <col min="10773" max="10773" width="8.42578125" style="4" customWidth="1"/>
    <col min="10774" max="10774" width="7.140625" style="4" customWidth="1"/>
    <col min="10775" max="10775" width="13.28515625" style="4" customWidth="1"/>
    <col min="10776" max="10776" width="9.42578125" style="4" customWidth="1"/>
    <col min="10777" max="10778" width="8.42578125" style="4" customWidth="1"/>
    <col min="10779" max="10779" width="13.28515625" style="4" customWidth="1"/>
    <col min="10780" max="10780" width="9.42578125" style="4" customWidth="1"/>
    <col min="10781" max="10781" width="8" style="4" customWidth="1"/>
    <col min="10782" max="10784" width="0" style="4" hidden="1" customWidth="1"/>
    <col min="10785" max="11009" width="9.140625" style="4"/>
    <col min="11010" max="11010" width="6.28515625" style="4" customWidth="1"/>
    <col min="11011" max="11011" width="26.42578125" style="4" customWidth="1"/>
    <col min="11012" max="11012" width="8.7109375" style="4" customWidth="1"/>
    <col min="11013" max="11013" width="8.42578125" style="4" customWidth="1"/>
    <col min="11014" max="11014" width="9" style="4" customWidth="1"/>
    <col min="11015" max="11015" width="12.42578125" style="4" customWidth="1"/>
    <col min="11016" max="11016" width="10.42578125" style="4" customWidth="1"/>
    <col min="11017" max="11017" width="11" style="4" customWidth="1"/>
    <col min="11018" max="11019" width="12.42578125" style="4" customWidth="1"/>
    <col min="11020" max="11020" width="9.7109375" style="4" customWidth="1"/>
    <col min="11021" max="11021" width="10.42578125" style="4" customWidth="1"/>
    <col min="11022" max="11022" width="10.28515625" style="4" customWidth="1"/>
    <col min="11023" max="11023" width="10.7109375" style="4" customWidth="1"/>
    <col min="11024" max="11024" width="9.28515625" style="4" customWidth="1"/>
    <col min="11025" max="11025" width="8.42578125" style="4" customWidth="1"/>
    <col min="11026" max="11026" width="7.140625" style="4" customWidth="1"/>
    <col min="11027" max="11027" width="13.28515625" style="4" customWidth="1"/>
    <col min="11028" max="11028" width="9.42578125" style="4" customWidth="1"/>
    <col min="11029" max="11029" width="8.42578125" style="4" customWidth="1"/>
    <col min="11030" max="11030" width="7.140625" style="4" customWidth="1"/>
    <col min="11031" max="11031" width="13.28515625" style="4" customWidth="1"/>
    <col min="11032" max="11032" width="9.42578125" style="4" customWidth="1"/>
    <col min="11033" max="11034" width="8.42578125" style="4" customWidth="1"/>
    <col min="11035" max="11035" width="13.28515625" style="4" customWidth="1"/>
    <col min="11036" max="11036" width="9.42578125" style="4" customWidth="1"/>
    <col min="11037" max="11037" width="8" style="4" customWidth="1"/>
    <col min="11038" max="11040" width="0" style="4" hidden="1" customWidth="1"/>
    <col min="11041" max="11265" width="9.140625" style="4"/>
    <col min="11266" max="11266" width="6.28515625" style="4" customWidth="1"/>
    <col min="11267" max="11267" width="26.42578125" style="4" customWidth="1"/>
    <col min="11268" max="11268" width="8.7109375" style="4" customWidth="1"/>
    <col min="11269" max="11269" width="8.42578125" style="4" customWidth="1"/>
    <col min="11270" max="11270" width="9" style="4" customWidth="1"/>
    <col min="11271" max="11271" width="12.42578125" style="4" customWidth="1"/>
    <col min="11272" max="11272" width="10.42578125" style="4" customWidth="1"/>
    <col min="11273" max="11273" width="11" style="4" customWidth="1"/>
    <col min="11274" max="11275" width="12.42578125" style="4" customWidth="1"/>
    <col min="11276" max="11276" width="9.7109375" style="4" customWidth="1"/>
    <col min="11277" max="11277" width="10.42578125" style="4" customWidth="1"/>
    <col min="11278" max="11278" width="10.28515625" style="4" customWidth="1"/>
    <col min="11279" max="11279" width="10.7109375" style="4" customWidth="1"/>
    <col min="11280" max="11280" width="9.28515625" style="4" customWidth="1"/>
    <col min="11281" max="11281" width="8.42578125" style="4" customWidth="1"/>
    <col min="11282" max="11282" width="7.140625" style="4" customWidth="1"/>
    <col min="11283" max="11283" width="13.28515625" style="4" customWidth="1"/>
    <col min="11284" max="11284" width="9.42578125" style="4" customWidth="1"/>
    <col min="11285" max="11285" width="8.42578125" style="4" customWidth="1"/>
    <col min="11286" max="11286" width="7.140625" style="4" customWidth="1"/>
    <col min="11287" max="11287" width="13.28515625" style="4" customWidth="1"/>
    <col min="11288" max="11288" width="9.42578125" style="4" customWidth="1"/>
    <col min="11289" max="11290" width="8.42578125" style="4" customWidth="1"/>
    <col min="11291" max="11291" width="13.28515625" style="4" customWidth="1"/>
    <col min="11292" max="11292" width="9.42578125" style="4" customWidth="1"/>
    <col min="11293" max="11293" width="8" style="4" customWidth="1"/>
    <col min="11294" max="11296" width="0" style="4" hidden="1" customWidth="1"/>
    <col min="11297" max="11521" width="9.140625" style="4"/>
    <col min="11522" max="11522" width="6.28515625" style="4" customWidth="1"/>
    <col min="11523" max="11523" width="26.42578125" style="4" customWidth="1"/>
    <col min="11524" max="11524" width="8.7109375" style="4" customWidth="1"/>
    <col min="11525" max="11525" width="8.42578125" style="4" customWidth="1"/>
    <col min="11526" max="11526" width="9" style="4" customWidth="1"/>
    <col min="11527" max="11527" width="12.42578125" style="4" customWidth="1"/>
    <col min="11528" max="11528" width="10.42578125" style="4" customWidth="1"/>
    <col min="11529" max="11529" width="11" style="4" customWidth="1"/>
    <col min="11530" max="11531" width="12.42578125" style="4" customWidth="1"/>
    <col min="11532" max="11532" width="9.7109375" style="4" customWidth="1"/>
    <col min="11533" max="11533" width="10.42578125" style="4" customWidth="1"/>
    <col min="11534" max="11534" width="10.28515625" style="4" customWidth="1"/>
    <col min="11535" max="11535" width="10.7109375" style="4" customWidth="1"/>
    <col min="11536" max="11536" width="9.28515625" style="4" customWidth="1"/>
    <col min="11537" max="11537" width="8.42578125" style="4" customWidth="1"/>
    <col min="11538" max="11538" width="7.140625" style="4" customWidth="1"/>
    <col min="11539" max="11539" width="13.28515625" style="4" customWidth="1"/>
    <col min="11540" max="11540" width="9.42578125" style="4" customWidth="1"/>
    <col min="11541" max="11541" width="8.42578125" style="4" customWidth="1"/>
    <col min="11542" max="11542" width="7.140625" style="4" customWidth="1"/>
    <col min="11543" max="11543" width="13.28515625" style="4" customWidth="1"/>
    <col min="11544" max="11544" width="9.42578125" style="4" customWidth="1"/>
    <col min="11545" max="11546" width="8.42578125" style="4" customWidth="1"/>
    <col min="11547" max="11547" width="13.28515625" style="4" customWidth="1"/>
    <col min="11548" max="11548" width="9.42578125" style="4" customWidth="1"/>
    <col min="11549" max="11549" width="8" style="4" customWidth="1"/>
    <col min="11550" max="11552" width="0" style="4" hidden="1" customWidth="1"/>
    <col min="11553" max="11777" width="9.140625" style="4"/>
    <col min="11778" max="11778" width="6.28515625" style="4" customWidth="1"/>
    <col min="11779" max="11779" width="26.42578125" style="4" customWidth="1"/>
    <col min="11780" max="11780" width="8.7109375" style="4" customWidth="1"/>
    <col min="11781" max="11781" width="8.42578125" style="4" customWidth="1"/>
    <col min="11782" max="11782" width="9" style="4" customWidth="1"/>
    <col min="11783" max="11783" width="12.42578125" style="4" customWidth="1"/>
    <col min="11784" max="11784" width="10.42578125" style="4" customWidth="1"/>
    <col min="11785" max="11785" width="11" style="4" customWidth="1"/>
    <col min="11786" max="11787" width="12.42578125" style="4" customWidth="1"/>
    <col min="11788" max="11788" width="9.7109375" style="4" customWidth="1"/>
    <col min="11789" max="11789" width="10.42578125" style="4" customWidth="1"/>
    <col min="11790" max="11790" width="10.28515625" style="4" customWidth="1"/>
    <col min="11791" max="11791" width="10.7109375" style="4" customWidth="1"/>
    <col min="11792" max="11792" width="9.28515625" style="4" customWidth="1"/>
    <col min="11793" max="11793" width="8.42578125" style="4" customWidth="1"/>
    <col min="11794" max="11794" width="7.140625" style="4" customWidth="1"/>
    <col min="11795" max="11795" width="13.28515625" style="4" customWidth="1"/>
    <col min="11796" max="11796" width="9.42578125" style="4" customWidth="1"/>
    <col min="11797" max="11797" width="8.42578125" style="4" customWidth="1"/>
    <col min="11798" max="11798" width="7.140625" style="4" customWidth="1"/>
    <col min="11799" max="11799" width="13.28515625" style="4" customWidth="1"/>
    <col min="11800" max="11800" width="9.42578125" style="4" customWidth="1"/>
    <col min="11801" max="11802" width="8.42578125" style="4" customWidth="1"/>
    <col min="11803" max="11803" width="13.28515625" style="4" customWidth="1"/>
    <col min="11804" max="11804" width="9.42578125" style="4" customWidth="1"/>
    <col min="11805" max="11805" width="8" style="4" customWidth="1"/>
    <col min="11806" max="11808" width="0" style="4" hidden="1" customWidth="1"/>
    <col min="11809" max="12033" width="9.140625" style="4"/>
    <col min="12034" max="12034" width="6.28515625" style="4" customWidth="1"/>
    <col min="12035" max="12035" width="26.42578125" style="4" customWidth="1"/>
    <col min="12036" max="12036" width="8.7109375" style="4" customWidth="1"/>
    <col min="12037" max="12037" width="8.42578125" style="4" customWidth="1"/>
    <col min="12038" max="12038" width="9" style="4" customWidth="1"/>
    <col min="12039" max="12039" width="12.42578125" style="4" customWidth="1"/>
    <col min="12040" max="12040" width="10.42578125" style="4" customWidth="1"/>
    <col min="12041" max="12041" width="11" style="4" customWidth="1"/>
    <col min="12042" max="12043" width="12.42578125" style="4" customWidth="1"/>
    <col min="12044" max="12044" width="9.7109375" style="4" customWidth="1"/>
    <col min="12045" max="12045" width="10.42578125" style="4" customWidth="1"/>
    <col min="12046" max="12046" width="10.28515625" style="4" customWidth="1"/>
    <col min="12047" max="12047" width="10.7109375" style="4" customWidth="1"/>
    <col min="12048" max="12048" width="9.28515625" style="4" customWidth="1"/>
    <col min="12049" max="12049" width="8.42578125" style="4" customWidth="1"/>
    <col min="12050" max="12050" width="7.140625" style="4" customWidth="1"/>
    <col min="12051" max="12051" width="13.28515625" style="4" customWidth="1"/>
    <col min="12052" max="12052" width="9.42578125" style="4" customWidth="1"/>
    <col min="12053" max="12053" width="8.42578125" style="4" customWidth="1"/>
    <col min="12054" max="12054" width="7.140625" style="4" customWidth="1"/>
    <col min="12055" max="12055" width="13.28515625" style="4" customWidth="1"/>
    <col min="12056" max="12056" width="9.42578125" style="4" customWidth="1"/>
    <col min="12057" max="12058" width="8.42578125" style="4" customWidth="1"/>
    <col min="12059" max="12059" width="13.28515625" style="4" customWidth="1"/>
    <col min="12060" max="12060" width="9.42578125" style="4" customWidth="1"/>
    <col min="12061" max="12061" width="8" style="4" customWidth="1"/>
    <col min="12062" max="12064" width="0" style="4" hidden="1" customWidth="1"/>
    <col min="12065" max="12289" width="9.140625" style="4"/>
    <col min="12290" max="12290" width="6.28515625" style="4" customWidth="1"/>
    <col min="12291" max="12291" width="26.42578125" style="4" customWidth="1"/>
    <col min="12292" max="12292" width="8.7109375" style="4" customWidth="1"/>
    <col min="12293" max="12293" width="8.42578125" style="4" customWidth="1"/>
    <col min="12294" max="12294" width="9" style="4" customWidth="1"/>
    <col min="12295" max="12295" width="12.42578125" style="4" customWidth="1"/>
    <col min="12296" max="12296" width="10.42578125" style="4" customWidth="1"/>
    <col min="12297" max="12297" width="11" style="4" customWidth="1"/>
    <col min="12298" max="12299" width="12.42578125" style="4" customWidth="1"/>
    <col min="12300" max="12300" width="9.7109375" style="4" customWidth="1"/>
    <col min="12301" max="12301" width="10.42578125" style="4" customWidth="1"/>
    <col min="12302" max="12302" width="10.28515625" style="4" customWidth="1"/>
    <col min="12303" max="12303" width="10.7109375" style="4" customWidth="1"/>
    <col min="12304" max="12304" width="9.28515625" style="4" customWidth="1"/>
    <col min="12305" max="12305" width="8.42578125" style="4" customWidth="1"/>
    <col min="12306" max="12306" width="7.140625" style="4" customWidth="1"/>
    <col min="12307" max="12307" width="13.28515625" style="4" customWidth="1"/>
    <col min="12308" max="12308" width="9.42578125" style="4" customWidth="1"/>
    <col min="12309" max="12309" width="8.42578125" style="4" customWidth="1"/>
    <col min="12310" max="12310" width="7.140625" style="4" customWidth="1"/>
    <col min="12311" max="12311" width="13.28515625" style="4" customWidth="1"/>
    <col min="12312" max="12312" width="9.42578125" style="4" customWidth="1"/>
    <col min="12313" max="12314" width="8.42578125" style="4" customWidth="1"/>
    <col min="12315" max="12315" width="13.28515625" style="4" customWidth="1"/>
    <col min="12316" max="12316" width="9.42578125" style="4" customWidth="1"/>
    <col min="12317" max="12317" width="8" style="4" customWidth="1"/>
    <col min="12318" max="12320" width="0" style="4" hidden="1" customWidth="1"/>
    <col min="12321" max="12545" width="9.140625" style="4"/>
    <col min="12546" max="12546" width="6.28515625" style="4" customWidth="1"/>
    <col min="12547" max="12547" width="26.42578125" style="4" customWidth="1"/>
    <col min="12548" max="12548" width="8.7109375" style="4" customWidth="1"/>
    <col min="12549" max="12549" width="8.42578125" style="4" customWidth="1"/>
    <col min="12550" max="12550" width="9" style="4" customWidth="1"/>
    <col min="12551" max="12551" width="12.42578125" style="4" customWidth="1"/>
    <col min="12552" max="12552" width="10.42578125" style="4" customWidth="1"/>
    <col min="12553" max="12553" width="11" style="4" customWidth="1"/>
    <col min="12554" max="12555" width="12.42578125" style="4" customWidth="1"/>
    <col min="12556" max="12556" width="9.7109375" style="4" customWidth="1"/>
    <col min="12557" max="12557" width="10.42578125" style="4" customWidth="1"/>
    <col min="12558" max="12558" width="10.28515625" style="4" customWidth="1"/>
    <col min="12559" max="12559" width="10.7109375" style="4" customWidth="1"/>
    <col min="12560" max="12560" width="9.28515625" style="4" customWidth="1"/>
    <col min="12561" max="12561" width="8.42578125" style="4" customWidth="1"/>
    <col min="12562" max="12562" width="7.140625" style="4" customWidth="1"/>
    <col min="12563" max="12563" width="13.28515625" style="4" customWidth="1"/>
    <col min="12564" max="12564" width="9.42578125" style="4" customWidth="1"/>
    <col min="12565" max="12565" width="8.42578125" style="4" customWidth="1"/>
    <col min="12566" max="12566" width="7.140625" style="4" customWidth="1"/>
    <col min="12567" max="12567" width="13.28515625" style="4" customWidth="1"/>
    <col min="12568" max="12568" width="9.42578125" style="4" customWidth="1"/>
    <col min="12569" max="12570" width="8.42578125" style="4" customWidth="1"/>
    <col min="12571" max="12571" width="13.28515625" style="4" customWidth="1"/>
    <col min="12572" max="12572" width="9.42578125" style="4" customWidth="1"/>
    <col min="12573" max="12573" width="8" style="4" customWidth="1"/>
    <col min="12574" max="12576" width="0" style="4" hidden="1" customWidth="1"/>
    <col min="12577" max="12801" width="9.140625" style="4"/>
    <col min="12802" max="12802" width="6.28515625" style="4" customWidth="1"/>
    <col min="12803" max="12803" width="26.42578125" style="4" customWidth="1"/>
    <col min="12804" max="12804" width="8.7109375" style="4" customWidth="1"/>
    <col min="12805" max="12805" width="8.42578125" style="4" customWidth="1"/>
    <col min="12806" max="12806" width="9" style="4" customWidth="1"/>
    <col min="12807" max="12807" width="12.42578125" style="4" customWidth="1"/>
    <col min="12808" max="12808" width="10.42578125" style="4" customWidth="1"/>
    <col min="12809" max="12809" width="11" style="4" customWidth="1"/>
    <col min="12810" max="12811" width="12.42578125" style="4" customWidth="1"/>
    <col min="12812" max="12812" width="9.7109375" style="4" customWidth="1"/>
    <col min="12813" max="12813" width="10.42578125" style="4" customWidth="1"/>
    <col min="12814" max="12814" width="10.28515625" style="4" customWidth="1"/>
    <col min="12815" max="12815" width="10.7109375" style="4" customWidth="1"/>
    <col min="12816" max="12816" width="9.28515625" style="4" customWidth="1"/>
    <col min="12817" max="12817" width="8.42578125" style="4" customWidth="1"/>
    <col min="12818" max="12818" width="7.140625" style="4" customWidth="1"/>
    <col min="12819" max="12819" width="13.28515625" style="4" customWidth="1"/>
    <col min="12820" max="12820" width="9.42578125" style="4" customWidth="1"/>
    <col min="12821" max="12821" width="8.42578125" style="4" customWidth="1"/>
    <col min="12822" max="12822" width="7.140625" style="4" customWidth="1"/>
    <col min="12823" max="12823" width="13.28515625" style="4" customWidth="1"/>
    <col min="12824" max="12824" width="9.42578125" style="4" customWidth="1"/>
    <col min="12825" max="12826" width="8.42578125" style="4" customWidth="1"/>
    <col min="12827" max="12827" width="13.28515625" style="4" customWidth="1"/>
    <col min="12828" max="12828" width="9.42578125" style="4" customWidth="1"/>
    <col min="12829" max="12829" width="8" style="4" customWidth="1"/>
    <col min="12830" max="12832" width="0" style="4" hidden="1" customWidth="1"/>
    <col min="12833" max="13057" width="9.140625" style="4"/>
    <col min="13058" max="13058" width="6.28515625" style="4" customWidth="1"/>
    <col min="13059" max="13059" width="26.42578125" style="4" customWidth="1"/>
    <col min="13060" max="13060" width="8.7109375" style="4" customWidth="1"/>
    <col min="13061" max="13061" width="8.42578125" style="4" customWidth="1"/>
    <col min="13062" max="13062" width="9" style="4" customWidth="1"/>
    <col min="13063" max="13063" width="12.42578125" style="4" customWidth="1"/>
    <col min="13064" max="13064" width="10.42578125" style="4" customWidth="1"/>
    <col min="13065" max="13065" width="11" style="4" customWidth="1"/>
    <col min="13066" max="13067" width="12.42578125" style="4" customWidth="1"/>
    <col min="13068" max="13068" width="9.7109375" style="4" customWidth="1"/>
    <col min="13069" max="13069" width="10.42578125" style="4" customWidth="1"/>
    <col min="13070" max="13070" width="10.28515625" style="4" customWidth="1"/>
    <col min="13071" max="13071" width="10.7109375" style="4" customWidth="1"/>
    <col min="13072" max="13072" width="9.28515625" style="4" customWidth="1"/>
    <col min="13073" max="13073" width="8.42578125" style="4" customWidth="1"/>
    <col min="13074" max="13074" width="7.140625" style="4" customWidth="1"/>
    <col min="13075" max="13075" width="13.28515625" style="4" customWidth="1"/>
    <col min="13076" max="13076" width="9.42578125" style="4" customWidth="1"/>
    <col min="13077" max="13077" width="8.42578125" style="4" customWidth="1"/>
    <col min="13078" max="13078" width="7.140625" style="4" customWidth="1"/>
    <col min="13079" max="13079" width="13.28515625" style="4" customWidth="1"/>
    <col min="13080" max="13080" width="9.42578125" style="4" customWidth="1"/>
    <col min="13081" max="13082" width="8.42578125" style="4" customWidth="1"/>
    <col min="13083" max="13083" width="13.28515625" style="4" customWidth="1"/>
    <col min="13084" max="13084" width="9.42578125" style="4" customWidth="1"/>
    <col min="13085" max="13085" width="8" style="4" customWidth="1"/>
    <col min="13086" max="13088" width="0" style="4" hidden="1" customWidth="1"/>
    <col min="13089" max="13313" width="9.140625" style="4"/>
    <col min="13314" max="13314" width="6.28515625" style="4" customWidth="1"/>
    <col min="13315" max="13315" width="26.42578125" style="4" customWidth="1"/>
    <col min="13316" max="13316" width="8.7109375" style="4" customWidth="1"/>
    <col min="13317" max="13317" width="8.42578125" style="4" customWidth="1"/>
    <col min="13318" max="13318" width="9" style="4" customWidth="1"/>
    <col min="13319" max="13319" width="12.42578125" style="4" customWidth="1"/>
    <col min="13320" max="13320" width="10.42578125" style="4" customWidth="1"/>
    <col min="13321" max="13321" width="11" style="4" customWidth="1"/>
    <col min="13322" max="13323" width="12.42578125" style="4" customWidth="1"/>
    <col min="13324" max="13324" width="9.7109375" style="4" customWidth="1"/>
    <col min="13325" max="13325" width="10.42578125" style="4" customWidth="1"/>
    <col min="13326" max="13326" width="10.28515625" style="4" customWidth="1"/>
    <col min="13327" max="13327" width="10.7109375" style="4" customWidth="1"/>
    <col min="13328" max="13328" width="9.28515625" style="4" customWidth="1"/>
    <col min="13329" max="13329" width="8.42578125" style="4" customWidth="1"/>
    <col min="13330" max="13330" width="7.140625" style="4" customWidth="1"/>
    <col min="13331" max="13331" width="13.28515625" style="4" customWidth="1"/>
    <col min="13332" max="13332" width="9.42578125" style="4" customWidth="1"/>
    <col min="13333" max="13333" width="8.42578125" style="4" customWidth="1"/>
    <col min="13334" max="13334" width="7.140625" style="4" customWidth="1"/>
    <col min="13335" max="13335" width="13.28515625" style="4" customWidth="1"/>
    <col min="13336" max="13336" width="9.42578125" style="4" customWidth="1"/>
    <col min="13337" max="13338" width="8.42578125" style="4" customWidth="1"/>
    <col min="13339" max="13339" width="13.28515625" style="4" customWidth="1"/>
    <col min="13340" max="13340" width="9.42578125" style="4" customWidth="1"/>
    <col min="13341" max="13341" width="8" style="4" customWidth="1"/>
    <col min="13342" max="13344" width="0" style="4" hidden="1" customWidth="1"/>
    <col min="13345" max="13569" width="9.140625" style="4"/>
    <col min="13570" max="13570" width="6.28515625" style="4" customWidth="1"/>
    <col min="13571" max="13571" width="26.42578125" style="4" customWidth="1"/>
    <col min="13572" max="13572" width="8.7109375" style="4" customWidth="1"/>
    <col min="13573" max="13573" width="8.42578125" style="4" customWidth="1"/>
    <col min="13574" max="13574" width="9" style="4" customWidth="1"/>
    <col min="13575" max="13575" width="12.42578125" style="4" customWidth="1"/>
    <col min="13576" max="13576" width="10.42578125" style="4" customWidth="1"/>
    <col min="13577" max="13577" width="11" style="4" customWidth="1"/>
    <col min="13578" max="13579" width="12.42578125" style="4" customWidth="1"/>
    <col min="13580" max="13580" width="9.7109375" style="4" customWidth="1"/>
    <col min="13581" max="13581" width="10.42578125" style="4" customWidth="1"/>
    <col min="13582" max="13582" width="10.28515625" style="4" customWidth="1"/>
    <col min="13583" max="13583" width="10.7109375" style="4" customWidth="1"/>
    <col min="13584" max="13584" width="9.28515625" style="4" customWidth="1"/>
    <col min="13585" max="13585" width="8.42578125" style="4" customWidth="1"/>
    <col min="13586" max="13586" width="7.140625" style="4" customWidth="1"/>
    <col min="13587" max="13587" width="13.28515625" style="4" customWidth="1"/>
    <col min="13588" max="13588" width="9.42578125" style="4" customWidth="1"/>
    <col min="13589" max="13589" width="8.42578125" style="4" customWidth="1"/>
    <col min="13590" max="13590" width="7.140625" style="4" customWidth="1"/>
    <col min="13591" max="13591" width="13.28515625" style="4" customWidth="1"/>
    <col min="13592" max="13592" width="9.42578125" style="4" customWidth="1"/>
    <col min="13593" max="13594" width="8.42578125" style="4" customWidth="1"/>
    <col min="13595" max="13595" width="13.28515625" style="4" customWidth="1"/>
    <col min="13596" max="13596" width="9.42578125" style="4" customWidth="1"/>
    <col min="13597" max="13597" width="8" style="4" customWidth="1"/>
    <col min="13598" max="13600" width="0" style="4" hidden="1" customWidth="1"/>
    <col min="13601" max="13825" width="9.140625" style="4"/>
    <col min="13826" max="13826" width="6.28515625" style="4" customWidth="1"/>
    <col min="13827" max="13827" width="26.42578125" style="4" customWidth="1"/>
    <col min="13828" max="13828" width="8.7109375" style="4" customWidth="1"/>
    <col min="13829" max="13829" width="8.42578125" style="4" customWidth="1"/>
    <col min="13830" max="13830" width="9" style="4" customWidth="1"/>
    <col min="13831" max="13831" width="12.42578125" style="4" customWidth="1"/>
    <col min="13832" max="13832" width="10.42578125" style="4" customWidth="1"/>
    <col min="13833" max="13833" width="11" style="4" customWidth="1"/>
    <col min="13834" max="13835" width="12.42578125" style="4" customWidth="1"/>
    <col min="13836" max="13836" width="9.7109375" style="4" customWidth="1"/>
    <col min="13837" max="13837" width="10.42578125" style="4" customWidth="1"/>
    <col min="13838" max="13838" width="10.28515625" style="4" customWidth="1"/>
    <col min="13839" max="13839" width="10.7109375" style="4" customWidth="1"/>
    <col min="13840" max="13840" width="9.28515625" style="4" customWidth="1"/>
    <col min="13841" max="13841" width="8.42578125" style="4" customWidth="1"/>
    <col min="13842" max="13842" width="7.140625" style="4" customWidth="1"/>
    <col min="13843" max="13843" width="13.28515625" style="4" customWidth="1"/>
    <col min="13844" max="13844" width="9.42578125" style="4" customWidth="1"/>
    <col min="13845" max="13845" width="8.42578125" style="4" customWidth="1"/>
    <col min="13846" max="13846" width="7.140625" style="4" customWidth="1"/>
    <col min="13847" max="13847" width="13.28515625" style="4" customWidth="1"/>
    <col min="13848" max="13848" width="9.42578125" style="4" customWidth="1"/>
    <col min="13849" max="13850" width="8.42578125" style="4" customWidth="1"/>
    <col min="13851" max="13851" width="13.28515625" style="4" customWidth="1"/>
    <col min="13852" max="13852" width="9.42578125" style="4" customWidth="1"/>
    <col min="13853" max="13853" width="8" style="4" customWidth="1"/>
    <col min="13854" max="13856" width="0" style="4" hidden="1" customWidth="1"/>
    <col min="13857" max="14081" width="9.140625" style="4"/>
    <col min="14082" max="14082" width="6.28515625" style="4" customWidth="1"/>
    <col min="14083" max="14083" width="26.42578125" style="4" customWidth="1"/>
    <col min="14084" max="14084" width="8.7109375" style="4" customWidth="1"/>
    <col min="14085" max="14085" width="8.42578125" style="4" customWidth="1"/>
    <col min="14086" max="14086" width="9" style="4" customWidth="1"/>
    <col min="14087" max="14087" width="12.42578125" style="4" customWidth="1"/>
    <col min="14088" max="14088" width="10.42578125" style="4" customWidth="1"/>
    <col min="14089" max="14089" width="11" style="4" customWidth="1"/>
    <col min="14090" max="14091" width="12.42578125" style="4" customWidth="1"/>
    <col min="14092" max="14092" width="9.7109375" style="4" customWidth="1"/>
    <col min="14093" max="14093" width="10.42578125" style="4" customWidth="1"/>
    <col min="14094" max="14094" width="10.28515625" style="4" customWidth="1"/>
    <col min="14095" max="14095" width="10.7109375" style="4" customWidth="1"/>
    <col min="14096" max="14096" width="9.28515625" style="4" customWidth="1"/>
    <col min="14097" max="14097" width="8.42578125" style="4" customWidth="1"/>
    <col min="14098" max="14098" width="7.140625" style="4" customWidth="1"/>
    <col min="14099" max="14099" width="13.28515625" style="4" customWidth="1"/>
    <col min="14100" max="14100" width="9.42578125" style="4" customWidth="1"/>
    <col min="14101" max="14101" width="8.42578125" style="4" customWidth="1"/>
    <col min="14102" max="14102" width="7.140625" style="4" customWidth="1"/>
    <col min="14103" max="14103" width="13.28515625" style="4" customWidth="1"/>
    <col min="14104" max="14104" width="9.42578125" style="4" customWidth="1"/>
    <col min="14105" max="14106" width="8.42578125" style="4" customWidth="1"/>
    <col min="14107" max="14107" width="13.28515625" style="4" customWidth="1"/>
    <col min="14108" max="14108" width="9.42578125" style="4" customWidth="1"/>
    <col min="14109" max="14109" width="8" style="4" customWidth="1"/>
    <col min="14110" max="14112" width="0" style="4" hidden="1" customWidth="1"/>
    <col min="14113" max="14337" width="9.140625" style="4"/>
    <col min="14338" max="14338" width="6.28515625" style="4" customWidth="1"/>
    <col min="14339" max="14339" width="26.42578125" style="4" customWidth="1"/>
    <col min="14340" max="14340" width="8.7109375" style="4" customWidth="1"/>
    <col min="14341" max="14341" width="8.42578125" style="4" customWidth="1"/>
    <col min="14342" max="14342" width="9" style="4" customWidth="1"/>
    <col min="14343" max="14343" width="12.42578125" style="4" customWidth="1"/>
    <col min="14344" max="14344" width="10.42578125" style="4" customWidth="1"/>
    <col min="14345" max="14345" width="11" style="4" customWidth="1"/>
    <col min="14346" max="14347" width="12.42578125" style="4" customWidth="1"/>
    <col min="14348" max="14348" width="9.7109375" style="4" customWidth="1"/>
    <col min="14349" max="14349" width="10.42578125" style="4" customWidth="1"/>
    <col min="14350" max="14350" width="10.28515625" style="4" customWidth="1"/>
    <col min="14351" max="14351" width="10.7109375" style="4" customWidth="1"/>
    <col min="14352" max="14352" width="9.28515625" style="4" customWidth="1"/>
    <col min="14353" max="14353" width="8.42578125" style="4" customWidth="1"/>
    <col min="14354" max="14354" width="7.140625" style="4" customWidth="1"/>
    <col min="14355" max="14355" width="13.28515625" style="4" customWidth="1"/>
    <col min="14356" max="14356" width="9.42578125" style="4" customWidth="1"/>
    <col min="14357" max="14357" width="8.42578125" style="4" customWidth="1"/>
    <col min="14358" max="14358" width="7.140625" style="4" customWidth="1"/>
    <col min="14359" max="14359" width="13.28515625" style="4" customWidth="1"/>
    <col min="14360" max="14360" width="9.42578125" style="4" customWidth="1"/>
    <col min="14361" max="14362" width="8.42578125" style="4" customWidth="1"/>
    <col min="14363" max="14363" width="13.28515625" style="4" customWidth="1"/>
    <col min="14364" max="14364" width="9.42578125" style="4" customWidth="1"/>
    <col min="14365" max="14365" width="8" style="4" customWidth="1"/>
    <col min="14366" max="14368" width="0" style="4" hidden="1" customWidth="1"/>
    <col min="14369" max="14593" width="9.140625" style="4"/>
    <col min="14594" max="14594" width="6.28515625" style="4" customWidth="1"/>
    <col min="14595" max="14595" width="26.42578125" style="4" customWidth="1"/>
    <col min="14596" max="14596" width="8.7109375" style="4" customWidth="1"/>
    <col min="14597" max="14597" width="8.42578125" style="4" customWidth="1"/>
    <col min="14598" max="14598" width="9" style="4" customWidth="1"/>
    <col min="14599" max="14599" width="12.42578125" style="4" customWidth="1"/>
    <col min="14600" max="14600" width="10.42578125" style="4" customWidth="1"/>
    <col min="14601" max="14601" width="11" style="4" customWidth="1"/>
    <col min="14602" max="14603" width="12.42578125" style="4" customWidth="1"/>
    <col min="14604" max="14604" width="9.7109375" style="4" customWidth="1"/>
    <col min="14605" max="14605" width="10.42578125" style="4" customWidth="1"/>
    <col min="14606" max="14606" width="10.28515625" style="4" customWidth="1"/>
    <col min="14607" max="14607" width="10.7109375" style="4" customWidth="1"/>
    <col min="14608" max="14608" width="9.28515625" style="4" customWidth="1"/>
    <col min="14609" max="14609" width="8.42578125" style="4" customWidth="1"/>
    <col min="14610" max="14610" width="7.140625" style="4" customWidth="1"/>
    <col min="14611" max="14611" width="13.28515625" style="4" customWidth="1"/>
    <col min="14612" max="14612" width="9.42578125" style="4" customWidth="1"/>
    <col min="14613" max="14613" width="8.42578125" style="4" customWidth="1"/>
    <col min="14614" max="14614" width="7.140625" style="4" customWidth="1"/>
    <col min="14615" max="14615" width="13.28515625" style="4" customWidth="1"/>
    <col min="14616" max="14616" width="9.42578125" style="4" customWidth="1"/>
    <col min="14617" max="14618" width="8.42578125" style="4" customWidth="1"/>
    <col min="14619" max="14619" width="13.28515625" style="4" customWidth="1"/>
    <col min="14620" max="14620" width="9.42578125" style="4" customWidth="1"/>
    <col min="14621" max="14621" width="8" style="4" customWidth="1"/>
    <col min="14622" max="14624" width="0" style="4" hidden="1" customWidth="1"/>
    <col min="14625" max="14849" width="9.140625" style="4"/>
    <col min="14850" max="14850" width="6.28515625" style="4" customWidth="1"/>
    <col min="14851" max="14851" width="26.42578125" style="4" customWidth="1"/>
    <col min="14852" max="14852" width="8.7109375" style="4" customWidth="1"/>
    <col min="14853" max="14853" width="8.42578125" style="4" customWidth="1"/>
    <col min="14854" max="14854" width="9" style="4" customWidth="1"/>
    <col min="14855" max="14855" width="12.42578125" style="4" customWidth="1"/>
    <col min="14856" max="14856" width="10.42578125" style="4" customWidth="1"/>
    <col min="14857" max="14857" width="11" style="4" customWidth="1"/>
    <col min="14858" max="14859" width="12.42578125" style="4" customWidth="1"/>
    <col min="14860" max="14860" width="9.7109375" style="4" customWidth="1"/>
    <col min="14861" max="14861" width="10.42578125" style="4" customWidth="1"/>
    <col min="14862" max="14862" width="10.28515625" style="4" customWidth="1"/>
    <col min="14863" max="14863" width="10.7109375" style="4" customWidth="1"/>
    <col min="14864" max="14864" width="9.28515625" style="4" customWidth="1"/>
    <col min="14865" max="14865" width="8.42578125" style="4" customWidth="1"/>
    <col min="14866" max="14866" width="7.140625" style="4" customWidth="1"/>
    <col min="14867" max="14867" width="13.28515625" style="4" customWidth="1"/>
    <col min="14868" max="14868" width="9.42578125" style="4" customWidth="1"/>
    <col min="14869" max="14869" width="8.42578125" style="4" customWidth="1"/>
    <col min="14870" max="14870" width="7.140625" style="4" customWidth="1"/>
    <col min="14871" max="14871" width="13.28515625" style="4" customWidth="1"/>
    <col min="14872" max="14872" width="9.42578125" style="4" customWidth="1"/>
    <col min="14873" max="14874" width="8.42578125" style="4" customWidth="1"/>
    <col min="14875" max="14875" width="13.28515625" style="4" customWidth="1"/>
    <col min="14876" max="14876" width="9.42578125" style="4" customWidth="1"/>
    <col min="14877" max="14877" width="8" style="4" customWidth="1"/>
    <col min="14878" max="14880" width="0" style="4" hidden="1" customWidth="1"/>
    <col min="14881" max="15105" width="9.140625" style="4"/>
    <col min="15106" max="15106" width="6.28515625" style="4" customWidth="1"/>
    <col min="15107" max="15107" width="26.42578125" style="4" customWidth="1"/>
    <col min="15108" max="15108" width="8.7109375" style="4" customWidth="1"/>
    <col min="15109" max="15109" width="8.42578125" style="4" customWidth="1"/>
    <col min="15110" max="15110" width="9" style="4" customWidth="1"/>
    <col min="15111" max="15111" width="12.42578125" style="4" customWidth="1"/>
    <col min="15112" max="15112" width="10.42578125" style="4" customWidth="1"/>
    <col min="15113" max="15113" width="11" style="4" customWidth="1"/>
    <col min="15114" max="15115" width="12.42578125" style="4" customWidth="1"/>
    <col min="15116" max="15116" width="9.7109375" style="4" customWidth="1"/>
    <col min="15117" max="15117" width="10.42578125" style="4" customWidth="1"/>
    <col min="15118" max="15118" width="10.28515625" style="4" customWidth="1"/>
    <col min="15119" max="15119" width="10.7109375" style="4" customWidth="1"/>
    <col min="15120" max="15120" width="9.28515625" style="4" customWidth="1"/>
    <col min="15121" max="15121" width="8.42578125" style="4" customWidth="1"/>
    <col min="15122" max="15122" width="7.140625" style="4" customWidth="1"/>
    <col min="15123" max="15123" width="13.28515625" style="4" customWidth="1"/>
    <col min="15124" max="15124" width="9.42578125" style="4" customWidth="1"/>
    <col min="15125" max="15125" width="8.42578125" style="4" customWidth="1"/>
    <col min="15126" max="15126" width="7.140625" style="4" customWidth="1"/>
    <col min="15127" max="15127" width="13.28515625" style="4" customWidth="1"/>
    <col min="15128" max="15128" width="9.42578125" style="4" customWidth="1"/>
    <col min="15129" max="15130" width="8.42578125" style="4" customWidth="1"/>
    <col min="15131" max="15131" width="13.28515625" style="4" customWidth="1"/>
    <col min="15132" max="15132" width="9.42578125" style="4" customWidth="1"/>
    <col min="15133" max="15133" width="8" style="4" customWidth="1"/>
    <col min="15134" max="15136" width="0" style="4" hidden="1" customWidth="1"/>
    <col min="15137" max="15361" width="9.140625" style="4"/>
    <col min="15362" max="15362" width="6.28515625" style="4" customWidth="1"/>
    <col min="15363" max="15363" width="26.42578125" style="4" customWidth="1"/>
    <col min="15364" max="15364" width="8.7109375" style="4" customWidth="1"/>
    <col min="15365" max="15365" width="8.42578125" style="4" customWidth="1"/>
    <col min="15366" max="15366" width="9" style="4" customWidth="1"/>
    <col min="15367" max="15367" width="12.42578125" style="4" customWidth="1"/>
    <col min="15368" max="15368" width="10.42578125" style="4" customWidth="1"/>
    <col min="15369" max="15369" width="11" style="4" customWidth="1"/>
    <col min="15370" max="15371" width="12.42578125" style="4" customWidth="1"/>
    <col min="15372" max="15372" width="9.7109375" style="4" customWidth="1"/>
    <col min="15373" max="15373" width="10.42578125" style="4" customWidth="1"/>
    <col min="15374" max="15374" width="10.28515625" style="4" customWidth="1"/>
    <col min="15375" max="15375" width="10.7109375" style="4" customWidth="1"/>
    <col min="15376" max="15376" width="9.28515625" style="4" customWidth="1"/>
    <col min="15377" max="15377" width="8.42578125" style="4" customWidth="1"/>
    <col min="15378" max="15378" width="7.140625" style="4" customWidth="1"/>
    <col min="15379" max="15379" width="13.28515625" style="4" customWidth="1"/>
    <col min="15380" max="15380" width="9.42578125" style="4" customWidth="1"/>
    <col min="15381" max="15381" width="8.42578125" style="4" customWidth="1"/>
    <col min="15382" max="15382" width="7.140625" style="4" customWidth="1"/>
    <col min="15383" max="15383" width="13.28515625" style="4" customWidth="1"/>
    <col min="15384" max="15384" width="9.42578125" style="4" customWidth="1"/>
    <col min="15385" max="15386" width="8.42578125" style="4" customWidth="1"/>
    <col min="15387" max="15387" width="13.28515625" style="4" customWidth="1"/>
    <col min="15388" max="15388" width="9.42578125" style="4" customWidth="1"/>
    <col min="15389" max="15389" width="8" style="4" customWidth="1"/>
    <col min="15390" max="15392" width="0" style="4" hidden="1" customWidth="1"/>
    <col min="15393" max="15617" width="9.140625" style="4"/>
    <col min="15618" max="15618" width="6.28515625" style="4" customWidth="1"/>
    <col min="15619" max="15619" width="26.42578125" style="4" customWidth="1"/>
    <col min="15620" max="15620" width="8.7109375" style="4" customWidth="1"/>
    <col min="15621" max="15621" width="8.42578125" style="4" customWidth="1"/>
    <col min="15622" max="15622" width="9" style="4" customWidth="1"/>
    <col min="15623" max="15623" width="12.42578125" style="4" customWidth="1"/>
    <col min="15624" max="15624" width="10.42578125" style="4" customWidth="1"/>
    <col min="15625" max="15625" width="11" style="4" customWidth="1"/>
    <col min="15626" max="15627" width="12.42578125" style="4" customWidth="1"/>
    <col min="15628" max="15628" width="9.7109375" style="4" customWidth="1"/>
    <col min="15629" max="15629" width="10.42578125" style="4" customWidth="1"/>
    <col min="15630" max="15630" width="10.28515625" style="4" customWidth="1"/>
    <col min="15631" max="15631" width="10.7109375" style="4" customWidth="1"/>
    <col min="15632" max="15632" width="9.28515625" style="4" customWidth="1"/>
    <col min="15633" max="15633" width="8.42578125" style="4" customWidth="1"/>
    <col min="15634" max="15634" width="7.140625" style="4" customWidth="1"/>
    <col min="15635" max="15635" width="13.28515625" style="4" customWidth="1"/>
    <col min="15636" max="15636" width="9.42578125" style="4" customWidth="1"/>
    <col min="15637" max="15637" width="8.42578125" style="4" customWidth="1"/>
    <col min="15638" max="15638" width="7.140625" style="4" customWidth="1"/>
    <col min="15639" max="15639" width="13.28515625" style="4" customWidth="1"/>
    <col min="15640" max="15640" width="9.42578125" style="4" customWidth="1"/>
    <col min="15641" max="15642" width="8.42578125" style="4" customWidth="1"/>
    <col min="15643" max="15643" width="13.28515625" style="4" customWidth="1"/>
    <col min="15644" max="15644" width="9.42578125" style="4" customWidth="1"/>
    <col min="15645" max="15645" width="8" style="4" customWidth="1"/>
    <col min="15646" max="15648" width="0" style="4" hidden="1" customWidth="1"/>
    <col min="15649" max="15873" width="9.140625" style="4"/>
    <col min="15874" max="15874" width="6.28515625" style="4" customWidth="1"/>
    <col min="15875" max="15875" width="26.42578125" style="4" customWidth="1"/>
    <col min="15876" max="15876" width="8.7109375" style="4" customWidth="1"/>
    <col min="15877" max="15877" width="8.42578125" style="4" customWidth="1"/>
    <col min="15878" max="15878" width="9" style="4" customWidth="1"/>
    <col min="15879" max="15879" width="12.42578125" style="4" customWidth="1"/>
    <col min="15880" max="15880" width="10.42578125" style="4" customWidth="1"/>
    <col min="15881" max="15881" width="11" style="4" customWidth="1"/>
    <col min="15882" max="15883" width="12.42578125" style="4" customWidth="1"/>
    <col min="15884" max="15884" width="9.7109375" style="4" customWidth="1"/>
    <col min="15885" max="15885" width="10.42578125" style="4" customWidth="1"/>
    <col min="15886" max="15886" width="10.28515625" style="4" customWidth="1"/>
    <col min="15887" max="15887" width="10.7109375" style="4" customWidth="1"/>
    <col min="15888" max="15888" width="9.28515625" style="4" customWidth="1"/>
    <col min="15889" max="15889" width="8.42578125" style="4" customWidth="1"/>
    <col min="15890" max="15890" width="7.140625" style="4" customWidth="1"/>
    <col min="15891" max="15891" width="13.28515625" style="4" customWidth="1"/>
    <col min="15892" max="15892" width="9.42578125" style="4" customWidth="1"/>
    <col min="15893" max="15893" width="8.42578125" style="4" customWidth="1"/>
    <col min="15894" max="15894" width="7.140625" style="4" customWidth="1"/>
    <col min="15895" max="15895" width="13.28515625" style="4" customWidth="1"/>
    <col min="15896" max="15896" width="9.42578125" style="4" customWidth="1"/>
    <col min="15897" max="15898" width="8.42578125" style="4" customWidth="1"/>
    <col min="15899" max="15899" width="13.28515625" style="4" customWidth="1"/>
    <col min="15900" max="15900" width="9.42578125" style="4" customWidth="1"/>
    <col min="15901" max="15901" width="8" style="4" customWidth="1"/>
    <col min="15902" max="15904" width="0" style="4" hidden="1" customWidth="1"/>
    <col min="15905" max="16129" width="9.140625" style="4"/>
    <col min="16130" max="16130" width="6.28515625" style="4" customWidth="1"/>
    <col min="16131" max="16131" width="26.42578125" style="4" customWidth="1"/>
    <col min="16132" max="16132" width="8.7109375" style="4" customWidth="1"/>
    <col min="16133" max="16133" width="8.42578125" style="4" customWidth="1"/>
    <col min="16134" max="16134" width="9" style="4" customWidth="1"/>
    <col min="16135" max="16135" width="12.42578125" style="4" customWidth="1"/>
    <col min="16136" max="16136" width="10.42578125" style="4" customWidth="1"/>
    <col min="16137" max="16137" width="11" style="4" customWidth="1"/>
    <col min="16138" max="16139" width="12.42578125" style="4" customWidth="1"/>
    <col min="16140" max="16140" width="9.7109375" style="4" customWidth="1"/>
    <col min="16141" max="16141" width="10.42578125" style="4" customWidth="1"/>
    <col min="16142" max="16142" width="10.28515625" style="4" customWidth="1"/>
    <col min="16143" max="16143" width="10.7109375" style="4" customWidth="1"/>
    <col min="16144" max="16144" width="9.28515625" style="4" customWidth="1"/>
    <col min="16145" max="16145" width="8.42578125" style="4" customWidth="1"/>
    <col min="16146" max="16146" width="7.140625" style="4" customWidth="1"/>
    <col min="16147" max="16147" width="13.28515625" style="4" customWidth="1"/>
    <col min="16148" max="16148" width="9.42578125" style="4" customWidth="1"/>
    <col min="16149" max="16149" width="8.42578125" style="4" customWidth="1"/>
    <col min="16150" max="16150" width="7.140625" style="4" customWidth="1"/>
    <col min="16151" max="16151" width="13.28515625" style="4" customWidth="1"/>
    <col min="16152" max="16152" width="9.42578125" style="4" customWidth="1"/>
    <col min="16153" max="16154" width="8.42578125" style="4" customWidth="1"/>
    <col min="16155" max="16155" width="13.28515625" style="4" customWidth="1"/>
    <col min="16156" max="16156" width="9.42578125" style="4" customWidth="1"/>
    <col min="16157" max="16157" width="8" style="4" customWidth="1"/>
    <col min="16158" max="16160" width="0" style="4" hidden="1" customWidth="1"/>
    <col min="16161" max="16384" width="9.140625" style="4"/>
  </cols>
  <sheetData>
    <row r="1" spans="1:32" s="73" customFormat="1" ht="32.25" customHeight="1">
      <c r="A1" s="1138" t="s">
        <v>105</v>
      </c>
      <c r="B1" s="1138"/>
      <c r="C1" s="1138"/>
      <c r="D1" s="1138"/>
      <c r="E1" s="1138"/>
      <c r="F1" s="1138"/>
      <c r="G1" s="1138"/>
      <c r="H1" s="1138"/>
      <c r="I1" s="1138"/>
      <c r="J1" s="1138"/>
      <c r="K1" s="1138"/>
      <c r="L1" s="1138"/>
      <c r="M1" s="1138"/>
      <c r="N1" s="1138"/>
      <c r="O1" s="1138"/>
      <c r="P1" s="1138"/>
      <c r="Q1" s="1138"/>
      <c r="R1" s="1138"/>
      <c r="S1" s="1138"/>
      <c r="T1" s="1138"/>
      <c r="U1" s="1138"/>
      <c r="V1" s="1138"/>
      <c r="W1" s="1138"/>
      <c r="X1" s="1138"/>
      <c r="Y1" s="1138"/>
      <c r="Z1" s="1138"/>
      <c r="AA1" s="1138"/>
      <c r="AB1" s="1138"/>
      <c r="AC1" s="1138"/>
      <c r="AD1" s="110"/>
      <c r="AE1" s="110"/>
      <c r="AF1" s="110"/>
    </row>
    <row r="2" spans="1:32" s="73" customFormat="1" ht="32.25" hidden="1" customHeight="1">
      <c r="A2" s="111"/>
      <c r="B2" s="110"/>
      <c r="C2" s="110"/>
      <c r="D2" s="110"/>
      <c r="E2" s="110"/>
      <c r="F2" s="110"/>
      <c r="G2" s="110"/>
      <c r="H2" s="111"/>
      <c r="I2" s="111"/>
      <c r="J2" s="111"/>
      <c r="K2" s="111"/>
      <c r="L2" s="111"/>
      <c r="M2" s="111"/>
      <c r="N2" s="111"/>
      <c r="O2" s="111"/>
      <c r="P2" s="111"/>
      <c r="Q2" s="111"/>
      <c r="R2" s="111"/>
      <c r="S2" s="111"/>
      <c r="T2" s="111"/>
      <c r="U2" s="111"/>
      <c r="V2" s="111"/>
      <c r="W2" s="111"/>
      <c r="X2" s="111"/>
      <c r="Y2" s="111"/>
      <c r="Z2" s="111"/>
      <c r="AA2" s="111"/>
      <c r="AB2" s="111"/>
      <c r="AC2" s="112"/>
      <c r="AD2" s="112"/>
      <c r="AE2" s="112"/>
      <c r="AF2" s="113" t="s">
        <v>106</v>
      </c>
    </row>
    <row r="3" spans="1:32" s="73" customFormat="1" ht="32.25" customHeight="1">
      <c r="A3" s="1139" t="s">
        <v>182</v>
      </c>
      <c r="B3" s="1139"/>
      <c r="C3" s="1139"/>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1"/>
      <c r="AE3" s="111"/>
      <c r="AF3" s="111"/>
    </row>
    <row r="4" spans="1:32" s="73" customFormat="1" ht="32.1" customHeight="1">
      <c r="A4" s="1140" t="s">
        <v>107</v>
      </c>
      <c r="B4" s="1140"/>
      <c r="C4" s="1140"/>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c r="AC4" s="1140"/>
    </row>
    <row r="5" spans="1:32" s="114" customFormat="1" ht="33" customHeight="1">
      <c r="A5" s="1139" t="s">
        <v>207</v>
      </c>
      <c r="B5" s="1139"/>
      <c r="C5" s="1139"/>
      <c r="D5" s="1139"/>
      <c r="E5" s="1139"/>
      <c r="F5" s="1139"/>
      <c r="G5" s="1139"/>
      <c r="H5" s="1139"/>
      <c r="I5" s="1139"/>
      <c r="J5" s="1139"/>
      <c r="K5" s="1139"/>
      <c r="L5" s="1139"/>
      <c r="M5" s="1139"/>
      <c r="N5" s="1139"/>
      <c r="O5" s="1139"/>
      <c r="P5" s="1139"/>
      <c r="Q5" s="1139"/>
      <c r="R5" s="1139"/>
      <c r="S5" s="1139"/>
      <c r="T5" s="1139"/>
      <c r="U5" s="1139"/>
      <c r="V5" s="1139"/>
      <c r="W5" s="1139"/>
      <c r="X5" s="1139"/>
      <c r="Y5" s="1139"/>
      <c r="Z5" s="1139"/>
      <c r="AA5" s="1139"/>
      <c r="AB5" s="1139"/>
      <c r="AC5" s="1139"/>
      <c r="AD5" s="111"/>
      <c r="AE5" s="111"/>
      <c r="AF5" s="111"/>
    </row>
    <row r="6" spans="1:32" s="114" customFormat="1" ht="36.75" customHeight="1">
      <c r="A6" s="1140" t="s">
        <v>118</v>
      </c>
      <c r="B6" s="1140"/>
      <c r="C6" s="1140"/>
      <c r="D6" s="1140"/>
      <c r="E6" s="1140"/>
      <c r="F6" s="1140"/>
      <c r="G6" s="1140"/>
      <c r="H6" s="1140"/>
      <c r="I6" s="1140"/>
      <c r="J6" s="1140"/>
      <c r="K6" s="1140"/>
      <c r="L6" s="1140"/>
      <c r="M6" s="1140"/>
      <c r="N6" s="1140"/>
      <c r="O6" s="1140"/>
      <c r="P6" s="1140"/>
      <c r="Q6" s="1140"/>
      <c r="R6" s="1140"/>
      <c r="S6" s="1140"/>
      <c r="T6" s="1140"/>
      <c r="U6" s="1140"/>
      <c r="V6" s="1140"/>
      <c r="W6" s="1140"/>
      <c r="X6" s="1140"/>
      <c r="Y6" s="1140"/>
      <c r="Z6" s="1140"/>
      <c r="AA6" s="1140"/>
      <c r="AB6" s="1140"/>
      <c r="AC6" s="1140"/>
      <c r="AD6" s="73"/>
      <c r="AE6" s="73"/>
      <c r="AF6" s="73"/>
    </row>
    <row r="7" spans="1:32" s="116" customFormat="1" ht="35.85" customHeight="1">
      <c r="A7" s="1128" t="s">
        <v>25</v>
      </c>
      <c r="B7" s="1128"/>
      <c r="C7" s="1128"/>
      <c r="D7" s="1128"/>
      <c r="E7" s="1128"/>
      <c r="F7" s="1128"/>
      <c r="G7" s="1128"/>
      <c r="H7" s="1128"/>
      <c r="I7" s="1128"/>
      <c r="J7" s="1128"/>
      <c r="K7" s="1128"/>
      <c r="L7" s="1128"/>
      <c r="M7" s="1128"/>
      <c r="N7" s="1128"/>
      <c r="O7" s="1128"/>
      <c r="P7" s="1128"/>
      <c r="Q7" s="1128"/>
      <c r="R7" s="1128"/>
      <c r="S7" s="1128"/>
      <c r="T7" s="1128"/>
      <c r="U7" s="1128"/>
      <c r="V7" s="1128"/>
      <c r="W7" s="1128"/>
      <c r="X7" s="1128"/>
      <c r="Y7" s="1128"/>
      <c r="Z7" s="1128"/>
      <c r="AA7" s="1128"/>
      <c r="AB7" s="1128"/>
      <c r="AC7" s="1128"/>
      <c r="AD7" s="115"/>
      <c r="AE7" s="115"/>
      <c r="AF7" s="115"/>
    </row>
    <row r="8" spans="1:32" s="116" customFormat="1" ht="35.85" customHeight="1">
      <c r="A8" s="1116" t="s">
        <v>41</v>
      </c>
      <c r="B8" s="1116" t="s">
        <v>34</v>
      </c>
      <c r="C8" s="1116" t="s">
        <v>2</v>
      </c>
      <c r="D8" s="1116" t="s">
        <v>3</v>
      </c>
      <c r="E8" s="1116" t="s">
        <v>4</v>
      </c>
      <c r="F8" s="1117" t="s">
        <v>194</v>
      </c>
      <c r="G8" s="1117"/>
      <c r="H8" s="1117"/>
      <c r="I8" s="1116" t="s">
        <v>108</v>
      </c>
      <c r="J8" s="1116"/>
      <c r="K8" s="1116" t="s">
        <v>87</v>
      </c>
      <c r="L8" s="1116"/>
      <c r="M8" s="145"/>
      <c r="N8" s="145"/>
      <c r="O8" s="145"/>
      <c r="P8" s="145"/>
      <c r="Q8" s="1116" t="s">
        <v>196</v>
      </c>
      <c r="R8" s="1116"/>
      <c r="S8" s="1116"/>
      <c r="T8" s="1116"/>
      <c r="U8" s="1116" t="s">
        <v>195</v>
      </c>
      <c r="V8" s="1116"/>
      <c r="W8" s="1116"/>
      <c r="X8" s="1116"/>
      <c r="Y8" s="1116" t="s">
        <v>119</v>
      </c>
      <c r="Z8" s="1116"/>
      <c r="AA8" s="1116"/>
      <c r="AB8" s="1116"/>
      <c r="AC8" s="1116" t="s">
        <v>6</v>
      </c>
      <c r="AD8" s="117"/>
      <c r="AE8" s="117"/>
      <c r="AF8" s="117"/>
    </row>
    <row r="9" spans="1:32" s="5" customFormat="1" ht="81" customHeight="1">
      <c r="A9" s="1116"/>
      <c r="B9" s="1116"/>
      <c r="C9" s="1116"/>
      <c r="D9" s="1116"/>
      <c r="E9" s="1116"/>
      <c r="F9" s="1117"/>
      <c r="G9" s="1117"/>
      <c r="H9" s="1117"/>
      <c r="I9" s="1116"/>
      <c r="J9" s="1116"/>
      <c r="K9" s="1116"/>
      <c r="L9" s="1116"/>
      <c r="M9" s="1116" t="s">
        <v>78</v>
      </c>
      <c r="N9" s="1116"/>
      <c r="O9" s="1116"/>
      <c r="P9" s="1116"/>
      <c r="Q9" s="1116"/>
      <c r="R9" s="1116"/>
      <c r="S9" s="1116"/>
      <c r="T9" s="1116"/>
      <c r="U9" s="1116"/>
      <c r="V9" s="1116"/>
      <c r="W9" s="1116"/>
      <c r="X9" s="1116"/>
      <c r="Y9" s="1116"/>
      <c r="Z9" s="1116"/>
      <c r="AA9" s="1116"/>
      <c r="AB9" s="1116"/>
      <c r="AC9" s="1116"/>
    </row>
    <row r="10" spans="1:32" s="5" customFormat="1" ht="45.75" customHeight="1">
      <c r="A10" s="1116"/>
      <c r="B10" s="1116"/>
      <c r="C10" s="1116"/>
      <c r="D10" s="1116"/>
      <c r="E10" s="1116"/>
      <c r="F10" s="1117" t="s">
        <v>109</v>
      </c>
      <c r="G10" s="1117" t="s">
        <v>8</v>
      </c>
      <c r="H10" s="1117"/>
      <c r="I10" s="1117" t="s">
        <v>27</v>
      </c>
      <c r="J10" s="1135" t="s">
        <v>90</v>
      </c>
      <c r="K10" s="1117" t="s">
        <v>27</v>
      </c>
      <c r="L10" s="1135" t="s">
        <v>90</v>
      </c>
      <c r="M10" s="1117" t="s">
        <v>27</v>
      </c>
      <c r="N10" s="1117" t="s">
        <v>90</v>
      </c>
      <c r="O10" s="1117"/>
      <c r="P10" s="1117"/>
      <c r="Q10" s="1117" t="s">
        <v>27</v>
      </c>
      <c r="R10" s="1117" t="s">
        <v>90</v>
      </c>
      <c r="S10" s="1117"/>
      <c r="T10" s="1117"/>
      <c r="U10" s="1117" t="s">
        <v>27</v>
      </c>
      <c r="V10" s="1117" t="s">
        <v>90</v>
      </c>
      <c r="W10" s="1117"/>
      <c r="X10" s="1117"/>
      <c r="Y10" s="1117" t="s">
        <v>27</v>
      </c>
      <c r="Z10" s="1117" t="s">
        <v>90</v>
      </c>
      <c r="AA10" s="1117"/>
      <c r="AB10" s="1117"/>
      <c r="AC10" s="1116"/>
    </row>
    <row r="11" spans="1:32" s="5" customFormat="1" ht="33" customHeight="1">
      <c r="A11" s="1116"/>
      <c r="B11" s="1116"/>
      <c r="C11" s="1116"/>
      <c r="D11" s="1116"/>
      <c r="E11" s="1116"/>
      <c r="F11" s="1117"/>
      <c r="G11" s="1117" t="s">
        <v>27</v>
      </c>
      <c r="H11" s="1117" t="s">
        <v>110</v>
      </c>
      <c r="I11" s="1117"/>
      <c r="J11" s="1136"/>
      <c r="K11" s="1117"/>
      <c r="L11" s="1136"/>
      <c r="M11" s="1117"/>
      <c r="N11" s="1117" t="s">
        <v>9</v>
      </c>
      <c r="O11" s="1118" t="s">
        <v>40</v>
      </c>
      <c r="P11" s="1118"/>
      <c r="Q11" s="1117"/>
      <c r="R11" s="1117" t="s">
        <v>9</v>
      </c>
      <c r="S11" s="1118" t="s">
        <v>40</v>
      </c>
      <c r="T11" s="1118"/>
      <c r="U11" s="1117"/>
      <c r="V11" s="1117" t="s">
        <v>9</v>
      </c>
      <c r="W11" s="1118" t="s">
        <v>40</v>
      </c>
      <c r="X11" s="1118"/>
      <c r="Y11" s="1117"/>
      <c r="Z11" s="1117" t="s">
        <v>9</v>
      </c>
      <c r="AA11" s="1129" t="s">
        <v>176</v>
      </c>
      <c r="AB11" s="1130"/>
      <c r="AC11" s="1116"/>
    </row>
    <row r="12" spans="1:32" s="5" customFormat="1" ht="45.75" customHeight="1">
      <c r="A12" s="1116"/>
      <c r="B12" s="1116"/>
      <c r="C12" s="1116"/>
      <c r="D12" s="1116"/>
      <c r="E12" s="1116"/>
      <c r="F12" s="1117"/>
      <c r="G12" s="1117"/>
      <c r="H12" s="1117"/>
      <c r="I12" s="1117"/>
      <c r="J12" s="1136"/>
      <c r="K12" s="1117"/>
      <c r="L12" s="1136"/>
      <c r="M12" s="1117"/>
      <c r="N12" s="1117"/>
      <c r="O12" s="1118" t="s">
        <v>111</v>
      </c>
      <c r="P12" s="1118" t="s">
        <v>0</v>
      </c>
      <c r="Q12" s="1117"/>
      <c r="R12" s="1117"/>
      <c r="S12" s="1118" t="s">
        <v>111</v>
      </c>
      <c r="T12" s="1118" t="s">
        <v>0</v>
      </c>
      <c r="U12" s="1117"/>
      <c r="V12" s="1117"/>
      <c r="W12" s="1118" t="s">
        <v>111</v>
      </c>
      <c r="X12" s="1118" t="s">
        <v>0</v>
      </c>
      <c r="Y12" s="1117"/>
      <c r="Z12" s="1117"/>
      <c r="AA12" s="1131"/>
      <c r="AB12" s="1132"/>
      <c r="AC12" s="1116"/>
    </row>
    <row r="13" spans="1:32" s="5" customFormat="1" ht="26.85" customHeight="1">
      <c r="A13" s="1116"/>
      <c r="B13" s="1116"/>
      <c r="C13" s="1116"/>
      <c r="D13" s="1116"/>
      <c r="E13" s="1116"/>
      <c r="F13" s="1117"/>
      <c r="G13" s="1117"/>
      <c r="H13" s="1117"/>
      <c r="I13" s="1117"/>
      <c r="J13" s="1136"/>
      <c r="K13" s="1117"/>
      <c r="L13" s="1136"/>
      <c r="M13" s="1117"/>
      <c r="N13" s="1117"/>
      <c r="O13" s="1118"/>
      <c r="P13" s="1118"/>
      <c r="Q13" s="1117"/>
      <c r="R13" s="1117"/>
      <c r="S13" s="1118"/>
      <c r="T13" s="1118"/>
      <c r="U13" s="1117"/>
      <c r="V13" s="1117"/>
      <c r="W13" s="1118"/>
      <c r="X13" s="1118"/>
      <c r="Y13" s="1117"/>
      <c r="Z13" s="1117"/>
      <c r="AA13" s="1131"/>
      <c r="AB13" s="1132"/>
      <c r="AC13" s="1116"/>
    </row>
    <row r="14" spans="1:32" s="5" customFormat="1" ht="14.85" customHeight="1">
      <c r="A14" s="1116"/>
      <c r="B14" s="1116"/>
      <c r="C14" s="1116"/>
      <c r="D14" s="1116"/>
      <c r="E14" s="1116"/>
      <c r="F14" s="1117"/>
      <c r="G14" s="1117"/>
      <c r="H14" s="1117"/>
      <c r="I14" s="1117"/>
      <c r="J14" s="1137"/>
      <c r="K14" s="1117"/>
      <c r="L14" s="1137"/>
      <c r="M14" s="1117"/>
      <c r="N14" s="1117"/>
      <c r="O14" s="1118"/>
      <c r="P14" s="1118"/>
      <c r="Q14" s="1117"/>
      <c r="R14" s="1117"/>
      <c r="S14" s="1118"/>
      <c r="T14" s="1118"/>
      <c r="U14" s="1117"/>
      <c r="V14" s="1117"/>
      <c r="W14" s="1118"/>
      <c r="X14" s="1118"/>
      <c r="Y14" s="1117"/>
      <c r="Z14" s="1117"/>
      <c r="AA14" s="1133"/>
      <c r="AB14" s="1134"/>
      <c r="AC14" s="1116"/>
    </row>
    <row r="15" spans="1:32" s="7" customFormat="1" ht="23.85" hidden="1" customHeight="1">
      <c r="A15" s="6">
        <v>1</v>
      </c>
      <c r="B15" s="6">
        <v>2</v>
      </c>
      <c r="C15" s="6">
        <v>3</v>
      </c>
      <c r="D15" s="6">
        <v>4</v>
      </c>
      <c r="E15" s="6">
        <v>5</v>
      </c>
      <c r="F15" s="6">
        <v>6</v>
      </c>
      <c r="G15" s="6">
        <v>7</v>
      </c>
      <c r="H15" s="6">
        <v>8</v>
      </c>
      <c r="I15" s="6">
        <v>12</v>
      </c>
      <c r="J15" s="6">
        <v>13</v>
      </c>
      <c r="K15" s="6">
        <v>14</v>
      </c>
      <c r="L15" s="6">
        <v>15</v>
      </c>
      <c r="M15" s="6">
        <v>16</v>
      </c>
      <c r="N15" s="6">
        <v>17</v>
      </c>
      <c r="O15" s="6">
        <v>18</v>
      </c>
      <c r="P15" s="6">
        <v>19</v>
      </c>
      <c r="Q15" s="6">
        <v>20</v>
      </c>
      <c r="R15" s="6">
        <v>21</v>
      </c>
      <c r="S15" s="6">
        <v>22</v>
      </c>
      <c r="T15" s="6">
        <v>23</v>
      </c>
      <c r="U15" s="6">
        <v>24</v>
      </c>
      <c r="V15" s="6">
        <v>25</v>
      </c>
      <c r="W15" s="6">
        <v>26</v>
      </c>
      <c r="X15" s="6">
        <v>27</v>
      </c>
      <c r="Y15" s="6">
        <v>24</v>
      </c>
      <c r="Z15" s="6">
        <v>25</v>
      </c>
      <c r="AA15" s="6">
        <v>26</v>
      </c>
      <c r="AB15" s="6">
        <v>27</v>
      </c>
      <c r="AC15" s="6">
        <v>28</v>
      </c>
      <c r="AD15" s="6">
        <v>29</v>
      </c>
      <c r="AE15" s="6">
        <v>30</v>
      </c>
      <c r="AF15" s="6">
        <v>31</v>
      </c>
    </row>
    <row r="16" spans="1:32" s="7" customFormat="1" ht="41.1" customHeight="1">
      <c r="A16" s="6"/>
      <c r="B16" s="14" t="s">
        <v>28</v>
      </c>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row>
    <row r="17" spans="1:32" s="7" customFormat="1" ht="67.7" customHeight="1">
      <c r="A17" s="135" t="s">
        <v>10</v>
      </c>
      <c r="B17" s="33" t="s">
        <v>158</v>
      </c>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row>
    <row r="18" spans="1:32" s="2" customFormat="1" ht="56.25">
      <c r="A18" s="23" t="s">
        <v>12</v>
      </c>
      <c r="B18" s="16" t="s">
        <v>159</v>
      </c>
      <c r="C18" s="25"/>
      <c r="D18" s="25"/>
      <c r="E18" s="25"/>
      <c r="F18" s="25"/>
      <c r="G18" s="26"/>
      <c r="H18" s="26"/>
      <c r="I18" s="6"/>
      <c r="J18" s="6"/>
      <c r="K18" s="6"/>
      <c r="L18" s="6"/>
      <c r="M18" s="6"/>
      <c r="N18" s="6"/>
      <c r="O18" s="6"/>
      <c r="P18" s="6"/>
      <c r="Q18" s="6"/>
      <c r="R18" s="6"/>
      <c r="S18" s="6"/>
      <c r="T18" s="6"/>
      <c r="U18" s="6"/>
      <c r="V18" s="6"/>
      <c r="W18" s="6"/>
      <c r="X18" s="6"/>
      <c r="Y18" s="6"/>
      <c r="Z18" s="6"/>
      <c r="AA18" s="6"/>
      <c r="AB18" s="6"/>
      <c r="AC18" s="26"/>
      <c r="AD18" s="26"/>
      <c r="AE18" s="26"/>
      <c r="AF18" s="26"/>
    </row>
    <row r="19" spans="1:32" ht="30.2" customHeight="1">
      <c r="A19" s="15"/>
      <c r="B19" s="16" t="s">
        <v>92</v>
      </c>
      <c r="C19" s="17"/>
      <c r="D19" s="17"/>
      <c r="E19" s="17"/>
      <c r="F19" s="17"/>
      <c r="G19" s="18"/>
      <c r="H19" s="18"/>
      <c r="I19" s="18"/>
      <c r="J19" s="18"/>
      <c r="K19" s="18"/>
      <c r="L19" s="18"/>
      <c r="M19" s="18"/>
      <c r="N19" s="18"/>
      <c r="O19" s="18"/>
      <c r="P19" s="18"/>
      <c r="Q19" s="18"/>
      <c r="R19" s="18"/>
      <c r="S19" s="18"/>
      <c r="T19" s="18"/>
      <c r="U19" s="18"/>
      <c r="V19" s="18"/>
      <c r="W19" s="18"/>
      <c r="X19" s="18"/>
      <c r="Y19" s="18"/>
      <c r="Z19" s="18"/>
      <c r="AA19" s="18"/>
      <c r="AB19" s="18"/>
      <c r="AC19" s="18"/>
      <c r="AD19" s="4"/>
      <c r="AE19" s="4"/>
      <c r="AF19" s="4"/>
    </row>
    <row r="20" spans="1:32" s="3" customFormat="1" ht="30.2" customHeight="1">
      <c r="A20" s="19">
        <v>1</v>
      </c>
      <c r="B20" s="20" t="s">
        <v>14</v>
      </c>
      <c r="C20" s="29"/>
      <c r="D20" s="29"/>
      <c r="E20" s="29"/>
      <c r="F20" s="29"/>
      <c r="G20" s="30"/>
      <c r="H20" s="30"/>
      <c r="I20" s="30"/>
      <c r="J20" s="30"/>
      <c r="K20" s="30"/>
      <c r="L20" s="30"/>
      <c r="M20" s="30"/>
      <c r="N20" s="30"/>
      <c r="O20" s="30"/>
      <c r="P20" s="30"/>
      <c r="Q20" s="30"/>
      <c r="R20" s="30"/>
      <c r="S20" s="30"/>
      <c r="T20" s="30"/>
      <c r="U20" s="30"/>
      <c r="V20" s="30"/>
      <c r="W20" s="30"/>
      <c r="X20" s="30"/>
      <c r="Y20" s="30"/>
      <c r="Z20" s="30"/>
      <c r="AA20" s="30"/>
      <c r="AB20" s="30"/>
      <c r="AC20" s="30"/>
    </row>
    <row r="21" spans="1:32" s="120" customFormat="1" ht="30.2" customHeight="1">
      <c r="A21" s="109" t="s">
        <v>26</v>
      </c>
      <c r="B21" s="22" t="s">
        <v>16</v>
      </c>
      <c r="C21" s="118"/>
      <c r="D21" s="118"/>
      <c r="E21" s="118"/>
      <c r="F21" s="118"/>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row>
    <row r="22" spans="1:32" s="120" customFormat="1" ht="33.6" customHeight="1">
      <c r="A22" s="15"/>
      <c r="B22" s="16" t="s">
        <v>93</v>
      </c>
      <c r="C22" s="118"/>
      <c r="D22" s="118"/>
      <c r="E22" s="118"/>
      <c r="F22" s="118"/>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row>
    <row r="23" spans="1:32" s="3" customFormat="1" ht="81" customHeight="1">
      <c r="A23" s="107" t="s">
        <v>13</v>
      </c>
      <c r="B23" s="24" t="s">
        <v>94</v>
      </c>
      <c r="C23" s="29"/>
      <c r="D23" s="29"/>
      <c r="E23" s="29"/>
      <c r="F23" s="29"/>
      <c r="G23" s="30"/>
      <c r="H23" s="30"/>
      <c r="I23" s="30"/>
      <c r="J23" s="30"/>
      <c r="K23" s="30"/>
      <c r="L23" s="30"/>
      <c r="M23" s="30"/>
      <c r="N23" s="30"/>
      <c r="O23" s="30"/>
      <c r="P23" s="30"/>
      <c r="Q23" s="30"/>
      <c r="R23" s="30"/>
      <c r="S23" s="30"/>
      <c r="T23" s="30"/>
      <c r="U23" s="30"/>
      <c r="V23" s="30"/>
      <c r="W23" s="30"/>
      <c r="X23" s="30"/>
      <c r="Y23" s="30"/>
      <c r="Z23" s="30"/>
      <c r="AA23" s="30"/>
      <c r="AB23" s="30"/>
      <c r="AC23" s="30"/>
    </row>
    <row r="24" spans="1:32" s="2" customFormat="1" ht="78">
      <c r="A24" s="27" t="s">
        <v>20</v>
      </c>
      <c r="B24" s="28" t="s">
        <v>95</v>
      </c>
      <c r="C24" s="25"/>
      <c r="D24" s="25"/>
      <c r="E24" s="25"/>
      <c r="F24" s="25"/>
      <c r="G24" s="26"/>
      <c r="H24" s="26"/>
      <c r="I24" s="26"/>
      <c r="J24" s="26"/>
      <c r="K24" s="26"/>
      <c r="L24" s="26"/>
      <c r="M24" s="26"/>
      <c r="N24" s="26"/>
      <c r="O24" s="26"/>
      <c r="P24" s="26"/>
      <c r="Q24" s="26"/>
      <c r="R24" s="26"/>
      <c r="S24" s="26"/>
      <c r="T24" s="26"/>
      <c r="U24" s="26"/>
      <c r="V24" s="26"/>
      <c r="W24" s="26"/>
      <c r="X24" s="26"/>
      <c r="Y24" s="26"/>
      <c r="Z24" s="26"/>
      <c r="AA24" s="26"/>
      <c r="AB24" s="26"/>
      <c r="AC24" s="26"/>
    </row>
    <row r="25" spans="1:32" s="1" customFormat="1" ht="30.2" customHeight="1">
      <c r="A25" s="19">
        <v>1</v>
      </c>
      <c r="B25" s="20" t="s">
        <v>14</v>
      </c>
      <c r="C25" s="34"/>
      <c r="D25" s="34"/>
      <c r="E25" s="34"/>
      <c r="F25" s="34"/>
      <c r="G25" s="35"/>
      <c r="H25" s="35"/>
      <c r="I25" s="35"/>
      <c r="J25" s="35"/>
      <c r="K25" s="35"/>
      <c r="L25" s="35"/>
      <c r="M25" s="35"/>
      <c r="N25" s="35"/>
      <c r="O25" s="35"/>
      <c r="P25" s="35"/>
      <c r="Q25" s="35"/>
      <c r="R25" s="35"/>
      <c r="S25" s="35"/>
      <c r="T25" s="35"/>
      <c r="U25" s="35"/>
      <c r="V25" s="35"/>
      <c r="W25" s="35"/>
      <c r="X25" s="35"/>
      <c r="Y25" s="35"/>
      <c r="Z25" s="35"/>
      <c r="AA25" s="35"/>
      <c r="AB25" s="35"/>
      <c r="AC25" s="35"/>
    </row>
    <row r="26" spans="1:32" s="1" customFormat="1" ht="30.2" customHeight="1">
      <c r="A26" s="31" t="s">
        <v>26</v>
      </c>
      <c r="B26" s="22" t="s">
        <v>16</v>
      </c>
      <c r="C26" s="34"/>
      <c r="D26" s="34"/>
      <c r="E26" s="34"/>
      <c r="F26" s="34"/>
      <c r="G26" s="35"/>
      <c r="H26" s="35"/>
      <c r="I26" s="35"/>
      <c r="J26" s="35"/>
      <c r="K26" s="35"/>
      <c r="L26" s="35"/>
      <c r="M26" s="35"/>
      <c r="N26" s="35"/>
      <c r="O26" s="35"/>
      <c r="P26" s="35"/>
      <c r="Q26" s="35"/>
      <c r="R26" s="35"/>
      <c r="S26" s="35"/>
      <c r="T26" s="35"/>
      <c r="U26" s="35"/>
      <c r="V26" s="35"/>
      <c r="W26" s="35"/>
      <c r="X26" s="35"/>
      <c r="Y26" s="35"/>
      <c r="Z26" s="35"/>
      <c r="AA26" s="35"/>
      <c r="AB26" s="35"/>
      <c r="AC26" s="35"/>
    </row>
    <row r="27" spans="1:32" s="1" customFormat="1" ht="61.35" customHeight="1">
      <c r="A27" s="27" t="s">
        <v>21</v>
      </c>
      <c r="B27" s="28" t="s">
        <v>60</v>
      </c>
      <c r="C27" s="34"/>
      <c r="D27" s="34"/>
      <c r="E27" s="34"/>
      <c r="F27" s="34"/>
      <c r="G27" s="35"/>
      <c r="H27" s="35"/>
      <c r="I27" s="35"/>
      <c r="J27" s="35"/>
      <c r="K27" s="35"/>
      <c r="L27" s="35"/>
      <c r="M27" s="35"/>
      <c r="N27" s="35"/>
      <c r="O27" s="35"/>
      <c r="P27" s="35"/>
      <c r="Q27" s="35"/>
      <c r="R27" s="35"/>
      <c r="S27" s="35"/>
      <c r="T27" s="35"/>
      <c r="U27" s="35"/>
      <c r="V27" s="35"/>
      <c r="W27" s="35"/>
      <c r="X27" s="35"/>
      <c r="Y27" s="35"/>
      <c r="Z27" s="35"/>
      <c r="AA27" s="35"/>
      <c r="AB27" s="35"/>
      <c r="AC27" s="35"/>
    </row>
    <row r="28" spans="1:32" s="1" customFormat="1" ht="40.700000000000003" customHeight="1">
      <c r="A28" s="27"/>
      <c r="B28" s="28" t="s">
        <v>31</v>
      </c>
      <c r="C28" s="34"/>
      <c r="D28" s="34"/>
      <c r="E28" s="34"/>
      <c r="F28" s="34"/>
      <c r="G28" s="35"/>
      <c r="H28" s="35"/>
      <c r="I28" s="35"/>
      <c r="J28" s="35"/>
      <c r="K28" s="35"/>
      <c r="L28" s="35"/>
      <c r="M28" s="35"/>
      <c r="N28" s="35"/>
      <c r="O28" s="35"/>
      <c r="P28" s="35"/>
      <c r="Q28" s="35"/>
      <c r="R28" s="35"/>
      <c r="S28" s="35"/>
      <c r="T28" s="35"/>
      <c r="U28" s="35"/>
      <c r="V28" s="35"/>
      <c r="W28" s="35"/>
      <c r="X28" s="35"/>
      <c r="Y28" s="35"/>
      <c r="Z28" s="35"/>
      <c r="AA28" s="35"/>
      <c r="AB28" s="35"/>
      <c r="AC28" s="35"/>
    </row>
    <row r="29" spans="1:32" s="3" customFormat="1" ht="97.5">
      <c r="A29" s="27"/>
      <c r="B29" s="80" t="s">
        <v>79</v>
      </c>
      <c r="C29" s="29"/>
      <c r="D29" s="29"/>
      <c r="E29" s="29"/>
      <c r="F29" s="29"/>
      <c r="G29" s="30"/>
      <c r="H29" s="30"/>
      <c r="I29" s="30"/>
      <c r="J29" s="30"/>
      <c r="K29" s="30"/>
      <c r="L29" s="30"/>
      <c r="M29" s="30"/>
      <c r="N29" s="30"/>
      <c r="O29" s="30"/>
      <c r="P29" s="30"/>
      <c r="Q29" s="30"/>
      <c r="R29" s="30"/>
      <c r="S29" s="30"/>
      <c r="T29" s="30"/>
      <c r="U29" s="30"/>
      <c r="V29" s="30"/>
      <c r="W29" s="30"/>
      <c r="X29" s="30"/>
      <c r="Y29" s="30"/>
      <c r="Z29" s="30"/>
      <c r="AA29" s="30"/>
      <c r="AB29" s="30"/>
      <c r="AC29" s="30"/>
    </row>
    <row r="30" spans="1:32" s="2" customFormat="1" ht="30.2" customHeight="1">
      <c r="A30" s="19">
        <v>1</v>
      </c>
      <c r="B30" s="20" t="s">
        <v>14</v>
      </c>
      <c r="C30" s="25"/>
      <c r="D30" s="25"/>
      <c r="E30" s="25"/>
      <c r="F30" s="25"/>
      <c r="G30" s="26"/>
      <c r="H30" s="26"/>
      <c r="I30" s="26"/>
      <c r="J30" s="26"/>
      <c r="K30" s="26"/>
      <c r="L30" s="26"/>
      <c r="M30" s="26"/>
      <c r="N30" s="26"/>
      <c r="O30" s="26"/>
      <c r="P30" s="26"/>
      <c r="Q30" s="26"/>
      <c r="R30" s="26"/>
      <c r="S30" s="26"/>
      <c r="T30" s="26"/>
      <c r="U30" s="26"/>
      <c r="V30" s="26"/>
      <c r="W30" s="26"/>
      <c r="X30" s="26"/>
      <c r="Y30" s="26"/>
      <c r="Z30" s="26"/>
      <c r="AA30" s="26"/>
      <c r="AB30" s="26"/>
      <c r="AC30" s="26"/>
    </row>
    <row r="31" spans="1:32" s="1" customFormat="1" ht="30.2" customHeight="1">
      <c r="A31" s="31" t="s">
        <v>26</v>
      </c>
      <c r="B31" s="22" t="s">
        <v>16</v>
      </c>
      <c r="C31" s="34"/>
      <c r="D31" s="34"/>
      <c r="E31" s="34"/>
      <c r="F31" s="34"/>
      <c r="G31" s="35"/>
      <c r="H31" s="35"/>
      <c r="I31" s="35"/>
      <c r="J31" s="35"/>
      <c r="K31" s="35"/>
      <c r="L31" s="35"/>
      <c r="M31" s="35"/>
      <c r="N31" s="35"/>
      <c r="O31" s="35"/>
      <c r="P31" s="35"/>
      <c r="Q31" s="35"/>
      <c r="R31" s="35"/>
      <c r="S31" s="35"/>
      <c r="T31" s="35"/>
      <c r="U31" s="35"/>
      <c r="V31" s="35"/>
      <c r="W31" s="35"/>
      <c r="X31" s="35"/>
      <c r="Y31" s="35"/>
      <c r="Z31" s="35"/>
      <c r="AA31" s="35"/>
      <c r="AB31" s="35"/>
      <c r="AC31" s="35"/>
    </row>
    <row r="32" spans="1:32" s="1" customFormat="1" ht="72.75" customHeight="1">
      <c r="A32" s="27"/>
      <c r="B32" s="80" t="s">
        <v>84</v>
      </c>
      <c r="C32" s="34"/>
      <c r="D32" s="34"/>
      <c r="E32" s="34"/>
      <c r="F32" s="34"/>
      <c r="G32" s="35"/>
      <c r="H32" s="35"/>
      <c r="I32" s="35"/>
      <c r="J32" s="35"/>
      <c r="K32" s="35"/>
      <c r="L32" s="35"/>
      <c r="M32" s="35"/>
      <c r="N32" s="35"/>
      <c r="O32" s="35"/>
      <c r="P32" s="35"/>
      <c r="Q32" s="35"/>
      <c r="R32" s="35"/>
      <c r="S32" s="35"/>
      <c r="T32" s="35"/>
      <c r="U32" s="35"/>
      <c r="V32" s="35"/>
      <c r="W32" s="35"/>
      <c r="X32" s="35"/>
      <c r="Y32" s="35"/>
      <c r="Z32" s="35"/>
      <c r="AA32" s="35"/>
      <c r="AB32" s="35"/>
      <c r="AC32" s="35"/>
    </row>
    <row r="33" spans="1:32" s="2" customFormat="1" ht="30.2" customHeight="1">
      <c r="A33" s="19">
        <v>1</v>
      </c>
      <c r="B33" s="20" t="s">
        <v>14</v>
      </c>
      <c r="C33" s="25"/>
      <c r="D33" s="25"/>
      <c r="E33" s="25"/>
      <c r="F33" s="25"/>
      <c r="G33" s="26"/>
      <c r="H33" s="26"/>
      <c r="I33" s="26"/>
      <c r="J33" s="26"/>
      <c r="K33" s="26"/>
      <c r="L33" s="26"/>
      <c r="M33" s="26"/>
      <c r="N33" s="26"/>
      <c r="O33" s="26"/>
      <c r="P33" s="26"/>
      <c r="Q33" s="26"/>
      <c r="R33" s="26"/>
      <c r="S33" s="26"/>
      <c r="T33" s="26"/>
      <c r="U33" s="26"/>
      <c r="V33" s="26"/>
      <c r="W33" s="26"/>
      <c r="X33" s="26"/>
      <c r="Y33" s="26"/>
      <c r="Z33" s="26"/>
      <c r="AA33" s="26"/>
      <c r="AB33" s="26"/>
      <c r="AC33" s="26"/>
    </row>
    <row r="34" spans="1:32" s="1" customFormat="1" ht="30.2" customHeight="1">
      <c r="A34" s="31" t="s">
        <v>26</v>
      </c>
      <c r="B34" s="22" t="s">
        <v>16</v>
      </c>
      <c r="C34" s="34"/>
      <c r="D34" s="34"/>
      <c r="E34" s="34"/>
      <c r="F34" s="34"/>
      <c r="G34" s="35"/>
      <c r="H34" s="35"/>
      <c r="I34" s="35"/>
      <c r="J34" s="35"/>
      <c r="K34" s="35"/>
      <c r="L34" s="35"/>
      <c r="M34" s="35"/>
      <c r="N34" s="35"/>
      <c r="O34" s="35"/>
      <c r="P34" s="35"/>
      <c r="Q34" s="35"/>
      <c r="R34" s="35"/>
      <c r="S34" s="35"/>
      <c r="T34" s="35"/>
      <c r="U34" s="35"/>
      <c r="V34" s="35"/>
      <c r="W34" s="35"/>
      <c r="X34" s="35"/>
      <c r="Y34" s="35"/>
      <c r="Z34" s="35"/>
      <c r="AA34" s="35"/>
      <c r="AB34" s="35"/>
      <c r="AC34" s="35"/>
    </row>
    <row r="35" spans="1:32" s="2" customFormat="1" ht="80.099999999999994" customHeight="1">
      <c r="A35" s="27" t="s">
        <v>39</v>
      </c>
      <c r="B35" s="28" t="s">
        <v>61</v>
      </c>
      <c r="C35" s="25"/>
      <c r="D35" s="25"/>
      <c r="E35" s="25"/>
      <c r="F35" s="25"/>
      <c r="G35" s="26"/>
      <c r="H35" s="26"/>
      <c r="I35" s="26"/>
      <c r="J35" s="26"/>
      <c r="K35" s="26"/>
      <c r="L35" s="26"/>
      <c r="M35" s="26"/>
      <c r="N35" s="26"/>
      <c r="O35" s="26"/>
      <c r="P35" s="26"/>
      <c r="Q35" s="26"/>
      <c r="R35" s="26"/>
      <c r="S35" s="26"/>
      <c r="T35" s="26"/>
      <c r="U35" s="26"/>
      <c r="V35" s="26"/>
      <c r="W35" s="26"/>
      <c r="X35" s="26"/>
      <c r="Y35" s="26"/>
      <c r="Z35" s="26"/>
      <c r="AA35" s="26"/>
      <c r="AB35" s="26"/>
      <c r="AC35" s="26"/>
    </row>
    <row r="36" spans="1:32" s="2" customFormat="1" ht="83.45" customHeight="1">
      <c r="A36" s="27"/>
      <c r="B36" s="80" t="s">
        <v>80</v>
      </c>
      <c r="C36" s="25"/>
      <c r="D36" s="25"/>
      <c r="E36" s="25"/>
      <c r="F36" s="25"/>
      <c r="G36" s="26"/>
      <c r="H36" s="26"/>
      <c r="I36" s="26"/>
      <c r="J36" s="26"/>
      <c r="K36" s="26"/>
      <c r="L36" s="26"/>
      <c r="M36" s="26"/>
      <c r="N36" s="26"/>
      <c r="O36" s="26"/>
      <c r="P36" s="26"/>
      <c r="Q36" s="26"/>
      <c r="R36" s="26"/>
      <c r="S36" s="26"/>
      <c r="T36" s="26"/>
      <c r="U36" s="26"/>
      <c r="V36" s="26"/>
      <c r="W36" s="26"/>
      <c r="X36" s="26"/>
      <c r="Y36" s="26"/>
      <c r="Z36" s="26"/>
      <c r="AA36" s="26"/>
      <c r="AB36" s="26"/>
      <c r="AC36" s="26"/>
    </row>
    <row r="37" spans="1:32" s="3" customFormat="1" ht="30.2" customHeight="1">
      <c r="A37" s="19">
        <v>1</v>
      </c>
      <c r="B37" s="20" t="s">
        <v>14</v>
      </c>
      <c r="C37" s="29"/>
      <c r="D37" s="29"/>
      <c r="E37" s="29"/>
      <c r="F37" s="29"/>
      <c r="G37" s="30"/>
      <c r="H37" s="30"/>
      <c r="I37" s="30"/>
      <c r="J37" s="30"/>
      <c r="K37" s="30"/>
      <c r="L37" s="30"/>
      <c r="M37" s="30"/>
      <c r="N37" s="30"/>
      <c r="O37" s="30"/>
      <c r="P37" s="30"/>
      <c r="Q37" s="30"/>
      <c r="R37" s="30"/>
      <c r="S37" s="30"/>
      <c r="T37" s="30"/>
      <c r="U37" s="30"/>
      <c r="V37" s="30"/>
      <c r="W37" s="30"/>
      <c r="X37" s="30"/>
      <c r="Y37" s="30"/>
      <c r="Z37" s="30"/>
      <c r="AA37" s="30"/>
      <c r="AB37" s="30"/>
      <c r="AC37" s="30"/>
    </row>
    <row r="38" spans="1:32" ht="30.2" customHeight="1">
      <c r="A38" s="31" t="s">
        <v>26</v>
      </c>
      <c r="B38" s="22" t="s">
        <v>16</v>
      </c>
      <c r="C38" s="17"/>
      <c r="D38" s="17"/>
      <c r="E38" s="17"/>
      <c r="F38" s="17"/>
      <c r="G38" s="18"/>
      <c r="H38" s="18"/>
      <c r="I38" s="18"/>
      <c r="J38" s="18"/>
      <c r="K38" s="18"/>
      <c r="L38" s="18"/>
      <c r="M38" s="18"/>
      <c r="N38" s="18"/>
      <c r="O38" s="18"/>
      <c r="P38" s="18"/>
      <c r="Q38" s="18"/>
      <c r="R38" s="18"/>
      <c r="S38" s="18"/>
      <c r="T38" s="18"/>
      <c r="U38" s="18"/>
      <c r="V38" s="18"/>
      <c r="W38" s="18"/>
      <c r="X38" s="18"/>
      <c r="Y38" s="18"/>
      <c r="Z38" s="18"/>
      <c r="AA38" s="18"/>
      <c r="AB38" s="18"/>
      <c r="AC38" s="18"/>
      <c r="AD38" s="4"/>
      <c r="AE38" s="4"/>
      <c r="AF38" s="4"/>
    </row>
    <row r="39" spans="1:32" s="1" customFormat="1" ht="68.099999999999994" customHeight="1">
      <c r="A39" s="27"/>
      <c r="B39" s="80" t="s">
        <v>58</v>
      </c>
      <c r="C39" s="34"/>
      <c r="D39" s="34"/>
      <c r="E39" s="34"/>
      <c r="F39" s="34"/>
      <c r="G39" s="35"/>
      <c r="H39" s="35"/>
      <c r="I39" s="35"/>
      <c r="J39" s="35"/>
      <c r="K39" s="35"/>
      <c r="L39" s="35"/>
      <c r="M39" s="35"/>
      <c r="N39" s="35"/>
      <c r="O39" s="35"/>
      <c r="P39" s="35"/>
      <c r="Q39" s="35"/>
      <c r="R39" s="35"/>
      <c r="S39" s="35"/>
      <c r="T39" s="35"/>
      <c r="U39" s="35"/>
      <c r="V39" s="35"/>
      <c r="W39" s="35"/>
      <c r="X39" s="35"/>
      <c r="Y39" s="35"/>
      <c r="Z39" s="35"/>
      <c r="AA39" s="35"/>
      <c r="AB39" s="35"/>
      <c r="AC39" s="35"/>
    </row>
    <row r="40" spans="1:32" s="1" customFormat="1" ht="30.2" customHeight="1">
      <c r="A40" s="19">
        <v>1</v>
      </c>
      <c r="B40" s="20" t="s">
        <v>14</v>
      </c>
      <c r="C40" s="34"/>
      <c r="D40" s="34"/>
      <c r="E40" s="34"/>
      <c r="F40" s="34"/>
      <c r="G40" s="35"/>
      <c r="H40" s="35"/>
      <c r="I40" s="35"/>
      <c r="J40" s="35"/>
      <c r="K40" s="35"/>
      <c r="L40" s="35"/>
      <c r="M40" s="35"/>
      <c r="N40" s="35"/>
      <c r="O40" s="35"/>
      <c r="P40" s="35"/>
      <c r="Q40" s="35"/>
      <c r="R40" s="35"/>
      <c r="S40" s="35"/>
      <c r="T40" s="35"/>
      <c r="U40" s="35"/>
      <c r="V40" s="35"/>
      <c r="W40" s="35"/>
      <c r="X40" s="35"/>
      <c r="Y40" s="35"/>
      <c r="Z40" s="35"/>
      <c r="AA40" s="35"/>
      <c r="AB40" s="35"/>
      <c r="AC40" s="35"/>
    </row>
    <row r="41" spans="1:32" s="1" customFormat="1" ht="30.2" customHeight="1">
      <c r="A41" s="31" t="s">
        <v>26</v>
      </c>
      <c r="B41" s="22" t="s">
        <v>16</v>
      </c>
      <c r="C41" s="34"/>
      <c r="D41" s="34"/>
      <c r="E41" s="34"/>
      <c r="F41" s="34"/>
      <c r="G41" s="35"/>
      <c r="H41" s="35"/>
      <c r="I41" s="35"/>
      <c r="J41" s="35"/>
      <c r="K41" s="35"/>
      <c r="L41" s="35"/>
      <c r="M41" s="35"/>
      <c r="N41" s="35"/>
      <c r="O41" s="35"/>
      <c r="P41" s="35"/>
      <c r="Q41" s="35"/>
      <c r="R41" s="35"/>
      <c r="S41" s="35"/>
      <c r="T41" s="35"/>
      <c r="U41" s="35"/>
      <c r="V41" s="35"/>
      <c r="W41" s="35"/>
      <c r="X41" s="35"/>
      <c r="Y41" s="35"/>
      <c r="Z41" s="35"/>
      <c r="AA41" s="35"/>
      <c r="AB41" s="35"/>
      <c r="AC41" s="35"/>
    </row>
    <row r="42" spans="1:32" s="3" customFormat="1" ht="50.45" customHeight="1">
      <c r="A42" s="107" t="s">
        <v>15</v>
      </c>
      <c r="B42" s="24" t="s">
        <v>82</v>
      </c>
      <c r="C42" s="29"/>
      <c r="D42" s="29"/>
      <c r="E42" s="29"/>
      <c r="F42" s="29"/>
      <c r="G42" s="30"/>
      <c r="H42" s="30"/>
      <c r="I42" s="30"/>
      <c r="J42" s="30"/>
      <c r="K42" s="30"/>
      <c r="L42" s="30"/>
      <c r="M42" s="30"/>
      <c r="N42" s="30"/>
      <c r="O42" s="30"/>
      <c r="P42" s="30"/>
      <c r="Q42" s="30"/>
      <c r="R42" s="30"/>
      <c r="S42" s="30"/>
      <c r="T42" s="30"/>
      <c r="U42" s="30"/>
      <c r="V42" s="30"/>
      <c r="W42" s="30"/>
      <c r="X42" s="30"/>
      <c r="Y42" s="30"/>
      <c r="Z42" s="30"/>
      <c r="AA42" s="30"/>
      <c r="AB42" s="30"/>
      <c r="AC42" s="30"/>
    </row>
    <row r="43" spans="1:32" s="2" customFormat="1" ht="80.099999999999994" customHeight="1">
      <c r="A43" s="27"/>
      <c r="B43" s="80" t="s">
        <v>112</v>
      </c>
      <c r="C43" s="25"/>
      <c r="D43" s="25"/>
      <c r="E43" s="25"/>
      <c r="F43" s="25"/>
      <c r="G43" s="26"/>
      <c r="H43" s="26"/>
      <c r="I43" s="26"/>
      <c r="J43" s="26"/>
      <c r="K43" s="26"/>
      <c r="L43" s="26"/>
      <c r="M43" s="26"/>
      <c r="N43" s="26"/>
      <c r="O43" s="26"/>
      <c r="P43" s="26"/>
      <c r="Q43" s="26"/>
      <c r="R43" s="26"/>
      <c r="S43" s="26"/>
      <c r="T43" s="26"/>
      <c r="U43" s="26"/>
      <c r="V43" s="26"/>
      <c r="W43" s="26"/>
      <c r="X43" s="26"/>
      <c r="Y43" s="26"/>
      <c r="Z43" s="26"/>
      <c r="AA43" s="26"/>
      <c r="AB43" s="26"/>
      <c r="AC43" s="26"/>
    </row>
    <row r="44" spans="1:32" s="3" customFormat="1" ht="30.2" customHeight="1">
      <c r="A44" s="19">
        <v>1</v>
      </c>
      <c r="B44" s="20" t="s">
        <v>14</v>
      </c>
      <c r="C44" s="29"/>
      <c r="D44" s="29"/>
      <c r="E44" s="29"/>
      <c r="F44" s="29"/>
      <c r="G44" s="30"/>
      <c r="H44" s="30"/>
      <c r="I44" s="30"/>
      <c r="J44" s="30"/>
      <c r="K44" s="30"/>
      <c r="L44" s="30"/>
      <c r="M44" s="30"/>
      <c r="N44" s="30"/>
      <c r="O44" s="30"/>
      <c r="P44" s="30"/>
      <c r="Q44" s="30"/>
      <c r="R44" s="30"/>
      <c r="S44" s="30"/>
      <c r="T44" s="30"/>
      <c r="U44" s="30"/>
      <c r="V44" s="30"/>
      <c r="W44" s="30"/>
      <c r="X44" s="30"/>
      <c r="Y44" s="30"/>
      <c r="Z44" s="30"/>
      <c r="AA44" s="30"/>
      <c r="AB44" s="30"/>
      <c r="AC44" s="30"/>
    </row>
    <row r="45" spans="1:32" s="1" customFormat="1" ht="30.2" customHeight="1">
      <c r="A45" s="31" t="s">
        <v>26</v>
      </c>
      <c r="B45" s="22" t="s">
        <v>16</v>
      </c>
      <c r="C45" s="34"/>
      <c r="D45" s="34"/>
      <c r="E45" s="34"/>
      <c r="F45" s="34"/>
      <c r="G45" s="35"/>
      <c r="H45" s="35"/>
      <c r="I45" s="35"/>
      <c r="J45" s="35"/>
      <c r="K45" s="35"/>
      <c r="L45" s="35"/>
      <c r="M45" s="35"/>
      <c r="N45" s="35"/>
      <c r="O45" s="35"/>
      <c r="P45" s="35"/>
      <c r="Q45" s="35"/>
      <c r="R45" s="35"/>
      <c r="S45" s="35"/>
      <c r="T45" s="35"/>
      <c r="U45" s="35"/>
      <c r="V45" s="35"/>
      <c r="W45" s="35"/>
      <c r="X45" s="35"/>
      <c r="Y45" s="35"/>
      <c r="Z45" s="35"/>
      <c r="AA45" s="35"/>
      <c r="AB45" s="35"/>
      <c r="AC45" s="35"/>
    </row>
    <row r="46" spans="1:32" ht="40.700000000000003" customHeight="1">
      <c r="A46" s="27"/>
      <c r="B46" s="80" t="s">
        <v>84</v>
      </c>
      <c r="C46" s="17"/>
      <c r="D46" s="17"/>
      <c r="E46" s="17"/>
      <c r="F46" s="17"/>
      <c r="G46" s="18"/>
      <c r="H46" s="18"/>
      <c r="I46" s="18"/>
      <c r="J46" s="18"/>
      <c r="K46" s="18"/>
      <c r="L46" s="18"/>
      <c r="M46" s="18"/>
      <c r="N46" s="18"/>
      <c r="O46" s="18"/>
      <c r="P46" s="18"/>
      <c r="Q46" s="18"/>
      <c r="R46" s="18"/>
      <c r="S46" s="18"/>
      <c r="T46" s="18"/>
      <c r="U46" s="18"/>
      <c r="V46" s="18"/>
      <c r="W46" s="18"/>
      <c r="X46" s="18"/>
      <c r="Y46" s="18"/>
      <c r="Z46" s="18"/>
      <c r="AA46" s="18"/>
      <c r="AB46" s="18"/>
      <c r="AC46" s="18"/>
      <c r="AD46" s="4"/>
      <c r="AE46" s="4"/>
      <c r="AF46" s="4"/>
    </row>
    <row r="47" spans="1:32" s="1" customFormat="1" ht="30.2" customHeight="1">
      <c r="A47" s="19">
        <v>1</v>
      </c>
      <c r="B47" s="20" t="s">
        <v>14</v>
      </c>
      <c r="C47" s="34"/>
      <c r="D47" s="34"/>
      <c r="E47" s="34"/>
      <c r="F47" s="34"/>
      <c r="G47" s="35"/>
      <c r="H47" s="35"/>
      <c r="I47" s="35"/>
      <c r="J47" s="35"/>
      <c r="K47" s="35"/>
      <c r="L47" s="35"/>
      <c r="M47" s="35"/>
      <c r="N47" s="35"/>
      <c r="O47" s="35"/>
      <c r="P47" s="35"/>
      <c r="Q47" s="35"/>
      <c r="R47" s="35"/>
      <c r="S47" s="35"/>
      <c r="T47" s="35"/>
      <c r="U47" s="35"/>
      <c r="V47" s="35"/>
      <c r="W47" s="35"/>
      <c r="X47" s="35"/>
      <c r="Y47" s="35"/>
      <c r="Z47" s="35"/>
      <c r="AA47" s="35"/>
      <c r="AB47" s="35"/>
      <c r="AC47" s="35"/>
    </row>
    <row r="48" spans="1:32" ht="30.2" customHeight="1">
      <c r="A48" s="31" t="s">
        <v>26</v>
      </c>
      <c r="B48" s="22" t="s">
        <v>16</v>
      </c>
      <c r="C48" s="17"/>
      <c r="D48" s="17"/>
      <c r="E48" s="17"/>
      <c r="F48" s="17"/>
      <c r="G48" s="18"/>
      <c r="H48" s="18"/>
      <c r="I48" s="18"/>
      <c r="J48" s="18"/>
      <c r="K48" s="18"/>
      <c r="L48" s="18"/>
      <c r="M48" s="18"/>
      <c r="N48" s="18"/>
      <c r="O48" s="18"/>
      <c r="P48" s="18"/>
      <c r="Q48" s="18"/>
      <c r="R48" s="18"/>
      <c r="S48" s="18"/>
      <c r="T48" s="18"/>
      <c r="U48" s="18"/>
      <c r="V48" s="18"/>
      <c r="W48" s="18"/>
      <c r="X48" s="18"/>
      <c r="Y48" s="18"/>
      <c r="Z48" s="18"/>
      <c r="AA48" s="18"/>
      <c r="AB48" s="18"/>
      <c r="AC48" s="18"/>
      <c r="AD48" s="4"/>
      <c r="AE48" s="4"/>
      <c r="AF48" s="4"/>
    </row>
    <row r="49" spans="1:32" s="2" customFormat="1" ht="56.25">
      <c r="A49" s="23" t="s">
        <v>17</v>
      </c>
      <c r="B49" s="16" t="s">
        <v>160</v>
      </c>
      <c r="C49" s="25"/>
      <c r="D49" s="25"/>
      <c r="E49" s="25"/>
      <c r="F49" s="25"/>
      <c r="G49" s="26"/>
      <c r="H49" s="26"/>
      <c r="I49" s="18"/>
      <c r="J49" s="18"/>
      <c r="K49" s="18"/>
      <c r="L49" s="18"/>
      <c r="M49" s="18"/>
      <c r="N49" s="18"/>
      <c r="O49" s="18"/>
      <c r="P49" s="18"/>
      <c r="Q49" s="18"/>
      <c r="R49" s="18"/>
      <c r="S49" s="18"/>
      <c r="T49" s="18"/>
      <c r="U49" s="18"/>
      <c r="V49" s="18"/>
      <c r="W49" s="18"/>
      <c r="X49" s="18"/>
      <c r="Y49" s="18"/>
      <c r="Z49" s="18"/>
      <c r="AA49" s="18"/>
      <c r="AB49" s="18"/>
      <c r="AC49" s="26"/>
      <c r="AD49" s="26"/>
      <c r="AE49" s="26"/>
      <c r="AF49" s="26"/>
    </row>
    <row r="50" spans="1:32" s="1" customFormat="1" ht="44.85" customHeight="1">
      <c r="A50" s="136"/>
      <c r="B50" s="134" t="s">
        <v>54</v>
      </c>
      <c r="C50" s="34"/>
      <c r="D50" s="34"/>
      <c r="E50" s="34"/>
      <c r="F50" s="34"/>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row>
    <row r="51" spans="1:32" ht="44.85" customHeight="1">
      <c r="A51" s="135" t="s">
        <v>18</v>
      </c>
      <c r="B51" s="33" t="s">
        <v>161</v>
      </c>
      <c r="C51" s="17"/>
      <c r="D51" s="17"/>
      <c r="E51" s="17"/>
      <c r="F51" s="17"/>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row>
    <row r="52" spans="1:32" ht="65.25" customHeight="1">
      <c r="A52" s="23" t="s">
        <v>12</v>
      </c>
      <c r="B52" s="16" t="s">
        <v>162</v>
      </c>
      <c r="C52" s="17"/>
      <c r="D52" s="17"/>
      <c r="E52" s="17"/>
      <c r="F52" s="17"/>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row>
    <row r="53" spans="1:32" ht="44.85" customHeight="1">
      <c r="A53" s="109"/>
      <c r="B53" s="134" t="s">
        <v>96</v>
      </c>
      <c r="C53" s="17"/>
      <c r="D53" s="17"/>
      <c r="E53" s="17"/>
      <c r="F53" s="17"/>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row>
    <row r="54" spans="1:32" ht="56.25">
      <c r="A54" s="23" t="s">
        <v>17</v>
      </c>
      <c r="B54" s="16" t="s">
        <v>146</v>
      </c>
      <c r="C54" s="17"/>
      <c r="D54" s="17"/>
      <c r="E54" s="17"/>
      <c r="F54" s="17"/>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row>
    <row r="55" spans="1:32" ht="44.85" customHeight="1">
      <c r="A55" s="132"/>
      <c r="B55" s="134" t="s">
        <v>96</v>
      </c>
      <c r="C55" s="17"/>
      <c r="D55" s="17"/>
      <c r="E55" s="17"/>
      <c r="F55" s="17"/>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row>
    <row r="56" spans="1:32" ht="61.5" customHeight="1">
      <c r="A56" s="23" t="s">
        <v>120</v>
      </c>
      <c r="B56" s="16" t="s">
        <v>148</v>
      </c>
      <c r="C56" s="17"/>
      <c r="D56" s="17"/>
      <c r="E56" s="17"/>
      <c r="F56" s="17"/>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row>
    <row r="57" spans="1:32" ht="44.85" customHeight="1">
      <c r="A57" s="132"/>
      <c r="B57" s="134" t="s">
        <v>96</v>
      </c>
      <c r="C57" s="17"/>
      <c r="D57" s="17"/>
      <c r="E57" s="17"/>
      <c r="F57" s="17"/>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row>
    <row r="58" spans="1:32" ht="112.5">
      <c r="A58" s="23" t="s">
        <v>122</v>
      </c>
      <c r="B58" s="16" t="s">
        <v>149</v>
      </c>
      <c r="C58" s="17"/>
      <c r="D58" s="17"/>
      <c r="E58" s="17"/>
      <c r="F58" s="17"/>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row>
    <row r="59" spans="1:32" ht="44.85" customHeight="1">
      <c r="A59" s="132"/>
      <c r="B59" s="134" t="s">
        <v>96</v>
      </c>
      <c r="C59" s="17"/>
      <c r="D59" s="17"/>
      <c r="E59" s="17"/>
      <c r="F59" s="17"/>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row>
    <row r="60" spans="1:32" ht="75">
      <c r="A60" s="23" t="s">
        <v>123</v>
      </c>
      <c r="B60" s="16" t="s">
        <v>150</v>
      </c>
      <c r="C60" s="17"/>
      <c r="D60" s="17"/>
      <c r="E60" s="17"/>
      <c r="F60" s="17"/>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row>
    <row r="61" spans="1:32" ht="44.85" customHeight="1">
      <c r="A61" s="132"/>
      <c r="B61" s="134" t="s">
        <v>96</v>
      </c>
      <c r="C61" s="17"/>
      <c r="D61" s="17"/>
      <c r="E61" s="17"/>
      <c r="F61" s="17"/>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row>
    <row r="62" spans="1:32" ht="187.5">
      <c r="A62" s="23" t="s">
        <v>125</v>
      </c>
      <c r="B62" s="16" t="s">
        <v>163</v>
      </c>
      <c r="C62" s="17"/>
      <c r="D62" s="17"/>
      <c r="E62" s="17"/>
      <c r="F62" s="17"/>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row>
    <row r="63" spans="1:32" ht="44.85" customHeight="1">
      <c r="A63" s="132"/>
      <c r="B63" s="134" t="s">
        <v>96</v>
      </c>
      <c r="C63" s="17"/>
      <c r="D63" s="17"/>
      <c r="E63" s="17"/>
      <c r="F63" s="17"/>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row>
    <row r="64" spans="1:32" ht="93.75">
      <c r="A64" s="23" t="s">
        <v>126</v>
      </c>
      <c r="B64" s="16" t="s">
        <v>164</v>
      </c>
      <c r="C64" s="17"/>
      <c r="D64" s="17"/>
      <c r="E64" s="17"/>
      <c r="F64" s="17"/>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row>
    <row r="65" spans="1:32" ht="44.85" customHeight="1">
      <c r="A65" s="132"/>
      <c r="B65" s="134" t="s">
        <v>96</v>
      </c>
      <c r="C65" s="17"/>
      <c r="D65" s="17"/>
      <c r="E65" s="17"/>
      <c r="F65" s="17"/>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row>
    <row r="66" spans="1:32" ht="56.25">
      <c r="A66" s="23" t="s">
        <v>127</v>
      </c>
      <c r="B66" s="16" t="s">
        <v>165</v>
      </c>
      <c r="C66" s="17"/>
      <c r="D66" s="17"/>
      <c r="E66" s="17"/>
      <c r="F66" s="17"/>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row>
    <row r="67" spans="1:32" ht="44.85" customHeight="1">
      <c r="A67" s="132"/>
      <c r="B67" s="134" t="s">
        <v>96</v>
      </c>
      <c r="C67" s="17"/>
      <c r="D67" s="17"/>
      <c r="E67" s="17"/>
      <c r="F67" s="17"/>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row>
    <row r="68" spans="1:32" ht="44.85" customHeight="1">
      <c r="A68" s="23" t="s">
        <v>128</v>
      </c>
      <c r="B68" s="16" t="s">
        <v>166</v>
      </c>
      <c r="C68" s="17"/>
      <c r="D68" s="17"/>
      <c r="E68" s="17"/>
      <c r="F68" s="17"/>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row>
    <row r="69" spans="1:32" ht="44.85" customHeight="1">
      <c r="A69" s="132"/>
      <c r="B69" s="134" t="s">
        <v>96</v>
      </c>
      <c r="C69" s="17"/>
      <c r="D69" s="17"/>
      <c r="E69" s="17"/>
      <c r="F69" s="17"/>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row>
    <row r="70" spans="1:32" ht="75">
      <c r="A70" s="23" t="s">
        <v>130</v>
      </c>
      <c r="B70" s="16" t="s">
        <v>167</v>
      </c>
      <c r="C70" s="17"/>
      <c r="D70" s="17"/>
      <c r="E70" s="17"/>
      <c r="F70" s="17"/>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row>
    <row r="71" spans="1:32" ht="44.85" customHeight="1">
      <c r="A71" s="132"/>
      <c r="B71" s="134" t="s">
        <v>96</v>
      </c>
      <c r="C71" s="17"/>
      <c r="D71" s="17"/>
      <c r="E71" s="17"/>
      <c r="F71" s="17"/>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row>
    <row r="72" spans="1:32" ht="56.25">
      <c r="A72" s="23" t="s">
        <v>132</v>
      </c>
      <c r="B72" s="16" t="s">
        <v>168</v>
      </c>
      <c r="C72" s="17"/>
      <c r="D72" s="17"/>
      <c r="E72" s="17"/>
      <c r="F72" s="17"/>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row>
    <row r="73" spans="1:32" ht="44.85" customHeight="1">
      <c r="A73" s="132"/>
      <c r="B73" s="134" t="s">
        <v>96</v>
      </c>
      <c r="C73" s="17"/>
      <c r="D73" s="17"/>
      <c r="E73" s="17"/>
      <c r="F73" s="17"/>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row>
    <row r="74" spans="1:32" ht="56.25">
      <c r="A74" s="23" t="s">
        <v>134</v>
      </c>
      <c r="B74" s="16" t="s">
        <v>169</v>
      </c>
      <c r="C74" s="17"/>
      <c r="D74" s="17"/>
      <c r="E74" s="17"/>
      <c r="F74" s="17"/>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row>
    <row r="75" spans="1:32" ht="44.85" customHeight="1">
      <c r="A75" s="132"/>
      <c r="B75" s="134" t="s">
        <v>96</v>
      </c>
      <c r="C75" s="17"/>
      <c r="D75" s="17"/>
      <c r="E75" s="17"/>
      <c r="F75" s="17"/>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row>
    <row r="76" spans="1:32" ht="80.45" customHeight="1">
      <c r="A76" s="23" t="s">
        <v>135</v>
      </c>
      <c r="B76" s="16" t="s">
        <v>151</v>
      </c>
      <c r="C76" s="17"/>
      <c r="D76" s="17"/>
      <c r="E76" s="17"/>
      <c r="F76" s="17"/>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row>
    <row r="77" spans="1:32" ht="44.85" customHeight="1">
      <c r="A77" s="132"/>
      <c r="B77" s="134" t="s">
        <v>96</v>
      </c>
      <c r="C77" s="17"/>
      <c r="D77" s="17"/>
      <c r="E77" s="17"/>
      <c r="F77" s="17"/>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row>
    <row r="78" spans="1:32" ht="112.5">
      <c r="A78" s="23" t="s">
        <v>137</v>
      </c>
      <c r="B78" s="16" t="s">
        <v>170</v>
      </c>
      <c r="C78" s="17"/>
      <c r="D78" s="17"/>
      <c r="E78" s="17"/>
      <c r="F78" s="17"/>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row>
    <row r="79" spans="1:32" ht="44.85" customHeight="1">
      <c r="A79" s="132"/>
      <c r="B79" s="134" t="s">
        <v>96</v>
      </c>
      <c r="C79" s="17"/>
      <c r="D79" s="17"/>
      <c r="E79" s="17"/>
      <c r="F79" s="17"/>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row>
    <row r="80" spans="1:32" ht="84.2" customHeight="1">
      <c r="A80" s="23" t="s">
        <v>139</v>
      </c>
      <c r="B80" s="16" t="s">
        <v>156</v>
      </c>
      <c r="C80" s="17"/>
      <c r="D80" s="17"/>
      <c r="E80" s="17"/>
      <c r="F80" s="17"/>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row>
    <row r="81" spans="1:32" ht="44.85" customHeight="1">
      <c r="A81" s="132"/>
      <c r="B81" s="134" t="s">
        <v>96</v>
      </c>
      <c r="C81" s="17"/>
      <c r="D81" s="17"/>
      <c r="E81" s="17"/>
      <c r="F81" s="17"/>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row>
    <row r="82" spans="1:32" ht="112.5">
      <c r="A82" s="23" t="s">
        <v>141</v>
      </c>
      <c r="B82" s="16" t="s">
        <v>157</v>
      </c>
      <c r="C82" s="17"/>
      <c r="D82" s="17"/>
      <c r="E82" s="17"/>
      <c r="F82" s="17"/>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row>
    <row r="83" spans="1:32" ht="44.85" customHeight="1">
      <c r="A83" s="109"/>
      <c r="B83" s="134" t="s">
        <v>96</v>
      </c>
      <c r="C83" s="17"/>
      <c r="D83" s="17"/>
      <c r="E83" s="17"/>
      <c r="F83" s="17"/>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row>
    <row r="84" spans="1:32" ht="8.1" customHeight="1">
      <c r="A84" s="109"/>
      <c r="B84" s="20"/>
      <c r="C84" s="17"/>
      <c r="D84" s="17"/>
      <c r="E84" s="17"/>
      <c r="F84" s="17"/>
      <c r="G84" s="18"/>
      <c r="H84" s="18"/>
      <c r="I84" s="35"/>
      <c r="J84" s="35"/>
      <c r="K84" s="35"/>
      <c r="L84" s="35"/>
      <c r="M84" s="35"/>
      <c r="N84" s="35"/>
      <c r="O84" s="35"/>
      <c r="P84" s="35"/>
      <c r="Q84" s="35"/>
      <c r="R84" s="35"/>
      <c r="S84" s="35"/>
      <c r="T84" s="35"/>
      <c r="U84" s="35"/>
      <c r="V84" s="35"/>
      <c r="W84" s="35"/>
      <c r="X84" s="35"/>
      <c r="Y84" s="35"/>
      <c r="Z84" s="35"/>
      <c r="AA84" s="35"/>
      <c r="AB84" s="35"/>
      <c r="AC84" s="18"/>
      <c r="AD84" s="18"/>
      <c r="AE84" s="18"/>
      <c r="AF84" s="18"/>
    </row>
    <row r="85" spans="1:32" ht="35.450000000000003" customHeight="1">
      <c r="A85" s="4"/>
      <c r="B85" s="1141" t="s">
        <v>113</v>
      </c>
      <c r="C85" s="1141"/>
      <c r="D85" s="1141"/>
      <c r="E85" s="1141"/>
      <c r="F85" s="1141"/>
      <c r="G85" s="1141"/>
      <c r="H85" s="1141"/>
      <c r="I85" s="1141"/>
      <c r="J85" s="1141"/>
      <c r="K85" s="1141"/>
      <c r="L85" s="1141"/>
      <c r="M85" s="1141"/>
      <c r="N85" s="1141"/>
      <c r="O85" s="1141"/>
      <c r="P85" s="1141"/>
      <c r="Q85" s="1141"/>
      <c r="R85" s="1141"/>
      <c r="S85" s="1141"/>
      <c r="T85" s="1141"/>
      <c r="U85" s="1141"/>
      <c r="V85" s="1141"/>
      <c r="W85" s="1141"/>
      <c r="X85" s="1141"/>
      <c r="Y85" s="1141"/>
      <c r="Z85" s="1141"/>
      <c r="AA85" s="1141"/>
      <c r="AB85" s="1141"/>
      <c r="AC85" s="1141"/>
      <c r="AD85" s="4"/>
      <c r="AE85" s="4"/>
      <c r="AF85" s="4"/>
    </row>
    <row r="86" spans="1:32">
      <c r="A86" s="4"/>
      <c r="B86" s="4"/>
      <c r="C86" s="4"/>
      <c r="D86" s="4"/>
      <c r="E86" s="4"/>
      <c r="F86" s="4"/>
      <c r="G86" s="4"/>
      <c r="H86" s="4"/>
      <c r="AC86" s="4"/>
      <c r="AD86" s="4"/>
      <c r="AE86" s="4"/>
      <c r="AF86" s="4"/>
    </row>
    <row r="87" spans="1:32">
      <c r="A87" s="4"/>
      <c r="B87" s="4"/>
      <c r="C87" s="4"/>
      <c r="D87" s="4"/>
      <c r="E87" s="4"/>
      <c r="F87" s="4"/>
      <c r="G87" s="4"/>
      <c r="H87" s="4"/>
      <c r="AC87" s="4"/>
      <c r="AD87" s="4"/>
      <c r="AE87" s="4"/>
      <c r="AF87" s="4"/>
    </row>
    <row r="88" spans="1:32">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row>
    <row r="89" spans="1:32">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row>
    <row r="90" spans="1:32">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row>
    <row r="91" spans="1:32">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row>
    <row r="92" spans="1:32">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row>
    <row r="93" spans="1:32">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row>
    <row r="94" spans="1:32">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row>
    <row r="95" spans="1:32">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row>
    <row r="96" spans="1:3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row>
    <row r="97" spans="1:32">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row>
    <row r="98" spans="1:3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row>
    <row r="99" spans="1:32">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row>
    <row r="100" spans="1:3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row>
    <row r="101" spans="1:3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row>
    <row r="102" spans="1:3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row>
    <row r="103" spans="1:3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row>
    <row r="104" spans="1:3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row>
    <row r="105" spans="1:3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row>
    <row r="106" spans="1:3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row>
    <row r="107" spans="1:3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row>
    <row r="108" spans="1:3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row>
    <row r="109" spans="1:3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row>
    <row r="110" spans="1:3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row>
    <row r="111" spans="1:3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row>
    <row r="112" spans="1:3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row>
    <row r="113" spans="1:3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row>
    <row r="114" spans="1:3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row>
    <row r="115" spans="1:3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row>
    <row r="116" spans="1:3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row>
    <row r="117" spans="1:3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row>
    <row r="118" spans="1:3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row>
    <row r="119" spans="1:3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row>
    <row r="120" spans="1:3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row>
    <row r="121" spans="1:3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row>
    <row r="122" spans="1:3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row>
    <row r="123" spans="1:3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row>
    <row r="124" spans="1:3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row>
    <row r="125" spans="1:3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row>
    <row r="126" spans="1:3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row>
    <row r="127" spans="1:3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row>
    <row r="128" spans="1:3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row>
    <row r="129" spans="1:3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row>
    <row r="130" spans="1:3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row>
    <row r="131" spans="1:3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row>
    <row r="132" spans="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row>
    <row r="133" spans="1:3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row>
    <row r="134" spans="1:3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row>
    <row r="135" spans="1:3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row>
    <row r="136" spans="1:3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row>
    <row r="137" spans="1:3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row>
    <row r="138" spans="1:3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row>
    <row r="139" spans="1:3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row>
    <row r="140" spans="1:3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row>
    <row r="141" spans="1:3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row>
    <row r="142" spans="1:3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row>
    <row r="143" spans="1:3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row>
    <row r="144" spans="1:3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row>
    <row r="145" spans="1:3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row>
    <row r="146" spans="1:3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row>
    <row r="147" spans="1:3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row>
    <row r="148" spans="1:3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row>
    <row r="149" spans="1:3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row>
    <row r="150" spans="1:3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row>
    <row r="151" spans="1:3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row>
    <row r="152" spans="1:3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row>
    <row r="153" spans="1:3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row>
    <row r="154" spans="1:3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row>
    <row r="155" spans="1:3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row>
    <row r="156" spans="1:3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row>
    <row r="157" spans="1:3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row>
    <row r="158" spans="1:3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row>
    <row r="159" spans="1:3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row>
    <row r="160" spans="1:3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row>
    <row r="161" spans="1:3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row>
    <row r="162" spans="1:3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row>
    <row r="163" spans="1:3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row>
    <row r="164" spans="1:3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row>
    <row r="165" spans="1:3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row>
    <row r="166" spans="1:3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row>
    <row r="167" spans="1:3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row>
    <row r="168" spans="1:3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row>
    <row r="169" spans="1:3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row>
    <row r="170" spans="1:3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row>
    <row r="171" spans="1:3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row>
    <row r="172" spans="1:3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row>
    <row r="173" spans="1:3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row>
    <row r="174" spans="1:3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row>
    <row r="175" spans="1:3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row>
    <row r="176" spans="1:3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row>
    <row r="177" spans="1:3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row>
    <row r="178" spans="1:3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row>
    <row r="179" spans="1:3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row>
    <row r="180" spans="1:3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row>
    <row r="181" spans="1:3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row>
    <row r="182" spans="1:3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row>
    <row r="183" spans="1:3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row>
    <row r="184" spans="1:3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row>
    <row r="185" spans="1:3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row>
    <row r="186" spans="1:3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row>
    <row r="187" spans="1:3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row>
    <row r="188" spans="1:3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row>
    <row r="189" spans="1:3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row>
    <row r="190" spans="1:3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row>
    <row r="191" spans="1:3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row>
    <row r="192" spans="1:3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row>
    <row r="193" spans="1:3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row>
    <row r="194" spans="1:3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row>
    <row r="195" spans="1:3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row>
    <row r="196" spans="1:3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row>
    <row r="197" spans="1:3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row>
    <row r="198" spans="1:3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row>
    <row r="199" spans="1:3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row>
    <row r="200" spans="1:3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row>
    <row r="201" spans="1:3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row>
    <row r="202" spans="1:3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row>
    <row r="203" spans="1:3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row>
    <row r="204" spans="1:3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row>
    <row r="205" spans="1:3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row>
    <row r="206" spans="1:3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row>
    <row r="207" spans="1:3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row>
    <row r="208" spans="1:3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row>
    <row r="209" spans="1:3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row>
    <row r="210" spans="1:3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row>
    <row r="211" spans="1:3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row>
    <row r="212" spans="1:3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row>
    <row r="213" spans="1:3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row>
    <row r="214" spans="1:3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row>
    <row r="215" spans="1:3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row>
    <row r="216" spans="1:3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row>
    <row r="217" spans="1:3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row>
    <row r="218" spans="1:3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row>
    <row r="219" spans="1:3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row>
    <row r="220" spans="1:3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row>
    <row r="221" spans="1:3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row>
    <row r="222" spans="1:3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row>
    <row r="223" spans="1:3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row>
    <row r="224" spans="1:3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row>
    <row r="225" spans="1:3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row>
    <row r="226" spans="1:3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row>
    <row r="227" spans="1:3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row>
    <row r="228" spans="1:3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row>
    <row r="229" spans="1:3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row>
    <row r="230" spans="1:3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row>
    <row r="231" spans="1:3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row>
    <row r="232" spans="1: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row>
    <row r="233" spans="1:3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row>
    <row r="234" spans="1:3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row>
    <row r="235" spans="1:3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row>
    <row r="236" spans="1:3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row>
    <row r="237" spans="1:3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row>
    <row r="238" spans="1:3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row>
    <row r="239" spans="1:3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row>
    <row r="240" spans="1:3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row>
    <row r="241" spans="1:3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row>
    <row r="242" spans="1:3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row>
    <row r="243" spans="1:3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row>
    <row r="244" spans="1:3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row>
    <row r="245" spans="1:3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row>
    <row r="246" spans="1:3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row>
    <row r="247" spans="1:3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row>
    <row r="248" spans="1:3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row>
    <row r="249" spans="1:3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row>
    <row r="250" spans="1:3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row>
    <row r="251" spans="1:3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row>
    <row r="252" spans="1:3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row>
    <row r="253" spans="1:3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row>
    <row r="254" spans="1:3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row>
    <row r="255" spans="1:3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row>
    <row r="256" spans="1:3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row>
    <row r="257" spans="1:3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row>
    <row r="258" spans="1:3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row>
    <row r="259" spans="1:3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row>
    <row r="260" spans="1:3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row>
    <row r="261" spans="1:3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row>
    <row r="262" spans="1:3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row>
    <row r="263" spans="1:3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row>
    <row r="264" spans="1:3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row>
    <row r="265" spans="1:3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row>
    <row r="266" spans="1:3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row>
    <row r="267" spans="1:3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row>
    <row r="268" spans="1:3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row>
    <row r="269" spans="1:3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row>
    <row r="270" spans="1:3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row>
    <row r="271" spans="1:3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row>
    <row r="272" spans="1:3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row>
    <row r="273" spans="1:3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row>
    <row r="274" spans="1:3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row>
    <row r="275" spans="1:3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row>
    <row r="276" spans="1:3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row>
    <row r="277" spans="1:3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row>
    <row r="278" spans="1:3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row>
    <row r="279" spans="1:3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row>
    <row r="280" spans="1:3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row>
    <row r="281" spans="1:3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row>
    <row r="282" spans="1:3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row>
    <row r="283" spans="1:3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row>
    <row r="284" spans="1:3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row>
    <row r="285" spans="1:3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row>
    <row r="286" spans="1:3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row>
    <row r="287" spans="1:3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row>
    <row r="288" spans="1:3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row>
    <row r="289" spans="1:3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row>
    <row r="290" spans="1:3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row>
    <row r="291" spans="1:3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row>
    <row r="292" spans="1:3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row>
    <row r="293" spans="1:3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row>
    <row r="294" spans="1:3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row>
    <row r="295" spans="1:3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row>
    <row r="296" spans="1:3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row>
    <row r="297" spans="1:3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row>
    <row r="298" spans="1:3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row>
    <row r="299" spans="1:3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row>
    <row r="300" spans="1:3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row>
    <row r="301" spans="1:3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row>
    <row r="302" spans="1:3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row>
    <row r="303" spans="1:3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row>
    <row r="304" spans="1:3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row>
    <row r="305" spans="1:3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row>
    <row r="306" spans="1:3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row>
    <row r="307" spans="1:3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row>
    <row r="308" spans="1:3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row>
    <row r="309" spans="1:3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row>
    <row r="310" spans="1:3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row>
    <row r="311" spans="1:3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row>
    <row r="312" spans="1:3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row>
    <row r="313" spans="1:3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row>
    <row r="314" spans="1:3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row>
    <row r="315" spans="1:3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row>
    <row r="316" spans="1:3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row>
    <row r="317" spans="1:3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row>
    <row r="318" spans="1:3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row>
    <row r="319" spans="1:3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row>
    <row r="320" spans="1:3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row>
    <row r="321" spans="1:3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row>
    <row r="322" spans="1:3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row>
    <row r="323" spans="1:3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row>
    <row r="324" spans="1:3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row>
    <row r="325" spans="1:3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row>
    <row r="326" spans="1:3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row>
    <row r="327" spans="1:3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row>
    <row r="328" spans="1:3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row>
    <row r="329" spans="1:3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row>
    <row r="330" spans="1:3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row>
    <row r="331" spans="1:3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row>
    <row r="332" spans="1: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row>
    <row r="333" spans="1:3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row>
    <row r="334" spans="1:3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row>
    <row r="335" spans="1:3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row>
    <row r="336" spans="1:3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row>
    <row r="337" spans="1:3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row>
    <row r="338" spans="1:3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row>
    <row r="339" spans="1:3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row>
    <row r="340" spans="1:3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row>
    <row r="341" spans="1:3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row>
    <row r="342" spans="1:3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row>
    <row r="343" spans="1:3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row>
    <row r="344" spans="1:3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row>
    <row r="345" spans="1:3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row>
    <row r="346" spans="1:3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row>
    <row r="347" spans="1:3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row>
    <row r="348" spans="1:3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row>
    <row r="349" spans="1:3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row>
    <row r="350" spans="1:3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row>
    <row r="351" spans="1:3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row>
    <row r="352" spans="1:3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row>
    <row r="353" spans="1:3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row>
    <row r="354" spans="1:3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row>
    <row r="355" spans="1:3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row>
    <row r="356" spans="1:3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row>
    <row r="357" spans="1:3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row>
    <row r="358" spans="1:3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row>
    <row r="359" spans="1:3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row>
    <row r="360" spans="1:3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row>
    <row r="361" spans="1:32">
      <c r="I361" s="4"/>
      <c r="J361" s="4"/>
      <c r="K361" s="4"/>
      <c r="L361" s="4"/>
      <c r="M361" s="4"/>
      <c r="N361" s="4"/>
      <c r="O361" s="4"/>
      <c r="P361" s="4"/>
      <c r="Q361" s="4"/>
      <c r="R361" s="4"/>
      <c r="S361" s="4"/>
      <c r="T361" s="4"/>
      <c r="U361" s="4"/>
      <c r="V361" s="4"/>
      <c r="W361" s="4"/>
      <c r="X361" s="4"/>
      <c r="Y361" s="4"/>
      <c r="Z361" s="4"/>
      <c r="AA361" s="4"/>
      <c r="AB361" s="4"/>
    </row>
    <row r="362" spans="1:32">
      <c r="I362" s="4"/>
      <c r="J362" s="4"/>
      <c r="K362" s="4"/>
      <c r="L362" s="4"/>
      <c r="M362" s="4"/>
      <c r="N362" s="4"/>
      <c r="O362" s="4"/>
      <c r="P362" s="4"/>
      <c r="Q362" s="4"/>
      <c r="R362" s="4"/>
      <c r="S362" s="4"/>
      <c r="T362" s="4"/>
      <c r="U362" s="4"/>
      <c r="V362" s="4"/>
      <c r="W362" s="4"/>
      <c r="X362" s="4"/>
      <c r="Y362" s="4"/>
      <c r="Z362" s="4"/>
      <c r="AA362" s="4"/>
      <c r="AB362" s="4"/>
    </row>
    <row r="363" spans="1:32">
      <c r="I363" s="4"/>
      <c r="J363" s="4"/>
      <c r="K363" s="4"/>
      <c r="L363" s="4"/>
      <c r="M363" s="4"/>
      <c r="N363" s="4"/>
      <c r="O363" s="4"/>
      <c r="P363" s="4"/>
      <c r="Q363" s="4"/>
      <c r="R363" s="4"/>
      <c r="S363" s="4"/>
      <c r="T363" s="4"/>
      <c r="U363" s="4"/>
      <c r="V363" s="4"/>
      <c r="W363" s="4"/>
      <c r="X363" s="4"/>
      <c r="Y363" s="4"/>
      <c r="Z363" s="4"/>
      <c r="AA363" s="4"/>
      <c r="AB363" s="4"/>
    </row>
    <row r="364" spans="1:32">
      <c r="I364" s="4"/>
      <c r="J364" s="4"/>
      <c r="K364" s="4"/>
      <c r="L364" s="4"/>
      <c r="M364" s="4"/>
      <c r="N364" s="4"/>
      <c r="O364" s="4"/>
      <c r="P364" s="4"/>
      <c r="Q364" s="4"/>
      <c r="R364" s="4"/>
      <c r="S364" s="4"/>
      <c r="T364" s="4"/>
      <c r="U364" s="4"/>
      <c r="V364" s="4"/>
      <c r="W364" s="4"/>
      <c r="X364" s="4"/>
      <c r="Y364" s="4"/>
      <c r="Z364" s="4"/>
      <c r="AA364" s="4"/>
      <c r="AB364" s="4"/>
    </row>
    <row r="365" spans="1:32">
      <c r="I365" s="4"/>
      <c r="J365" s="4"/>
      <c r="K365" s="4"/>
      <c r="L365" s="4"/>
      <c r="M365" s="4"/>
      <c r="N365" s="4"/>
      <c r="O365" s="4"/>
      <c r="P365" s="4"/>
      <c r="Q365" s="4"/>
      <c r="R365" s="4"/>
      <c r="S365" s="4"/>
      <c r="T365" s="4"/>
      <c r="U365" s="4"/>
      <c r="V365" s="4"/>
      <c r="W365" s="4"/>
      <c r="X365" s="4"/>
      <c r="Y365" s="4"/>
      <c r="Z365" s="4"/>
      <c r="AA365" s="4"/>
      <c r="AB365" s="4"/>
    </row>
    <row r="366" spans="1:32">
      <c r="I366" s="4"/>
      <c r="J366" s="4"/>
      <c r="K366" s="4"/>
      <c r="L366" s="4"/>
      <c r="M366" s="4"/>
      <c r="N366" s="4"/>
      <c r="O366" s="4"/>
      <c r="P366" s="4"/>
      <c r="Q366" s="4"/>
      <c r="R366" s="4"/>
      <c r="S366" s="4"/>
      <c r="T366" s="4"/>
      <c r="U366" s="4"/>
      <c r="V366" s="4"/>
      <c r="W366" s="4"/>
      <c r="X366" s="4"/>
      <c r="Y366" s="4"/>
      <c r="Z366" s="4"/>
      <c r="AA366" s="4"/>
      <c r="AB366" s="4"/>
    </row>
    <row r="367" spans="1:32">
      <c r="I367" s="4"/>
      <c r="J367" s="4"/>
      <c r="K367" s="4"/>
      <c r="L367" s="4"/>
      <c r="M367" s="4"/>
      <c r="N367" s="4"/>
      <c r="O367" s="4"/>
      <c r="P367" s="4"/>
      <c r="Q367" s="4"/>
      <c r="R367" s="4"/>
      <c r="S367" s="4"/>
      <c r="T367" s="4"/>
      <c r="U367" s="4"/>
      <c r="V367" s="4"/>
      <c r="W367" s="4"/>
      <c r="X367" s="4"/>
      <c r="Y367" s="4"/>
      <c r="Z367" s="4"/>
      <c r="AA367" s="4"/>
      <c r="AB367" s="4"/>
    </row>
    <row r="368" spans="1:32">
      <c r="I368" s="4"/>
      <c r="J368" s="4"/>
      <c r="K368" s="4"/>
      <c r="L368" s="4"/>
      <c r="M368" s="4"/>
      <c r="N368" s="4"/>
      <c r="O368" s="4"/>
      <c r="P368" s="4"/>
      <c r="Q368" s="4"/>
      <c r="R368" s="4"/>
      <c r="S368" s="4"/>
      <c r="T368" s="4"/>
      <c r="U368" s="4"/>
      <c r="V368" s="4"/>
      <c r="W368" s="4"/>
      <c r="X368" s="4"/>
      <c r="Y368" s="4"/>
      <c r="Z368" s="4"/>
      <c r="AA368" s="4"/>
      <c r="AB368" s="4"/>
    </row>
    <row r="369" spans="9:28">
      <c r="I369" s="4"/>
      <c r="J369" s="4"/>
      <c r="K369" s="4"/>
      <c r="L369" s="4"/>
      <c r="M369" s="4"/>
      <c r="N369" s="4"/>
      <c r="O369" s="4"/>
      <c r="P369" s="4"/>
      <c r="Q369" s="4"/>
      <c r="R369" s="4"/>
      <c r="S369" s="4"/>
      <c r="T369" s="4"/>
      <c r="U369" s="4"/>
      <c r="V369" s="4"/>
      <c r="W369" s="4"/>
      <c r="X369" s="4"/>
      <c r="Y369" s="4"/>
      <c r="Z369" s="4"/>
      <c r="AA369" s="4"/>
      <c r="AB369" s="4"/>
    </row>
    <row r="370" spans="9:28">
      <c r="I370" s="4"/>
      <c r="J370" s="4"/>
      <c r="K370" s="4"/>
      <c r="L370" s="4"/>
      <c r="M370" s="4"/>
      <c r="N370" s="4"/>
      <c r="O370" s="4"/>
      <c r="P370" s="4"/>
      <c r="Q370" s="4"/>
      <c r="R370" s="4"/>
      <c r="S370" s="4"/>
      <c r="T370" s="4"/>
      <c r="U370" s="4"/>
      <c r="V370" s="4"/>
      <c r="W370" s="4"/>
      <c r="X370" s="4"/>
      <c r="Y370" s="4"/>
      <c r="Z370" s="4"/>
      <c r="AA370" s="4"/>
      <c r="AB370" s="4"/>
    </row>
    <row r="371" spans="9:28">
      <c r="I371" s="4"/>
      <c r="J371" s="4"/>
      <c r="K371" s="4"/>
      <c r="L371" s="4"/>
      <c r="M371" s="4"/>
      <c r="N371" s="4"/>
      <c r="O371" s="4"/>
      <c r="P371" s="4"/>
      <c r="Q371" s="4"/>
      <c r="R371" s="4"/>
      <c r="S371" s="4"/>
      <c r="T371" s="4"/>
      <c r="U371" s="4"/>
      <c r="V371" s="4"/>
      <c r="W371" s="4"/>
      <c r="X371" s="4"/>
      <c r="Y371" s="4"/>
      <c r="Z371" s="4"/>
      <c r="AA371" s="4"/>
      <c r="AB371" s="4"/>
    </row>
    <row r="372" spans="9:28">
      <c r="I372" s="4"/>
      <c r="J372" s="4"/>
      <c r="K372" s="4"/>
      <c r="L372" s="4"/>
      <c r="M372" s="4"/>
      <c r="N372" s="4"/>
      <c r="O372" s="4"/>
      <c r="P372" s="4"/>
      <c r="Q372" s="4"/>
      <c r="R372" s="4"/>
      <c r="S372" s="4"/>
      <c r="T372" s="4"/>
      <c r="U372" s="4"/>
      <c r="V372" s="4"/>
      <c r="W372" s="4"/>
      <c r="X372" s="4"/>
      <c r="Y372" s="4"/>
      <c r="Z372" s="4"/>
      <c r="AA372" s="4"/>
      <c r="AB372" s="4"/>
    </row>
    <row r="373" spans="9:28">
      <c r="I373" s="4"/>
      <c r="J373" s="4"/>
      <c r="K373" s="4"/>
      <c r="L373" s="4"/>
      <c r="M373" s="4"/>
      <c r="N373" s="4"/>
      <c r="O373" s="4"/>
      <c r="P373" s="4"/>
      <c r="Q373" s="4"/>
      <c r="R373" s="4"/>
      <c r="S373" s="4"/>
      <c r="T373" s="4"/>
      <c r="U373" s="4"/>
      <c r="V373" s="4"/>
      <c r="W373" s="4"/>
      <c r="X373" s="4"/>
      <c r="Y373" s="4"/>
      <c r="Z373" s="4"/>
      <c r="AA373" s="4"/>
      <c r="AB373" s="4"/>
    </row>
    <row r="374" spans="9:28">
      <c r="I374" s="4"/>
      <c r="J374" s="4"/>
      <c r="K374" s="4"/>
      <c r="L374" s="4"/>
      <c r="M374" s="4"/>
      <c r="N374" s="4"/>
      <c r="O374" s="4"/>
      <c r="P374" s="4"/>
      <c r="Q374" s="4"/>
      <c r="R374" s="4"/>
      <c r="S374" s="4"/>
      <c r="T374" s="4"/>
      <c r="U374" s="4"/>
      <c r="V374" s="4"/>
      <c r="W374" s="4"/>
      <c r="X374" s="4"/>
      <c r="Y374" s="4"/>
      <c r="Z374" s="4"/>
      <c r="AA374" s="4"/>
      <c r="AB374" s="4"/>
    </row>
    <row r="375" spans="9:28">
      <c r="I375" s="4"/>
      <c r="J375" s="4"/>
      <c r="K375" s="4"/>
      <c r="L375" s="4"/>
      <c r="M375" s="4"/>
      <c r="N375" s="4"/>
      <c r="O375" s="4"/>
      <c r="P375" s="4"/>
      <c r="Q375" s="4"/>
      <c r="R375" s="4"/>
      <c r="S375" s="4"/>
      <c r="T375" s="4"/>
      <c r="U375" s="4"/>
      <c r="V375" s="4"/>
      <c r="W375" s="4"/>
      <c r="X375" s="4"/>
      <c r="Y375" s="4"/>
      <c r="Z375" s="4"/>
      <c r="AA375" s="4"/>
      <c r="AB375" s="4"/>
    </row>
    <row r="376" spans="9:28">
      <c r="I376" s="4"/>
      <c r="J376" s="4"/>
      <c r="K376" s="4"/>
      <c r="L376" s="4"/>
      <c r="M376" s="4"/>
      <c r="N376" s="4"/>
      <c r="O376" s="4"/>
      <c r="P376" s="4"/>
      <c r="Q376" s="4"/>
      <c r="R376" s="4"/>
      <c r="S376" s="4"/>
      <c r="T376" s="4"/>
      <c r="U376" s="4"/>
      <c r="V376" s="4"/>
      <c r="W376" s="4"/>
      <c r="X376" s="4"/>
      <c r="Y376" s="4"/>
      <c r="Z376" s="4"/>
      <c r="AA376" s="4"/>
      <c r="AB376" s="4"/>
    </row>
    <row r="377" spans="9:28">
      <c r="I377" s="4"/>
      <c r="J377" s="4"/>
      <c r="K377" s="4"/>
      <c r="L377" s="4"/>
      <c r="M377" s="4"/>
      <c r="N377" s="4"/>
      <c r="O377" s="4"/>
      <c r="P377" s="4"/>
      <c r="Q377" s="4"/>
      <c r="R377" s="4"/>
      <c r="S377" s="4"/>
      <c r="T377" s="4"/>
      <c r="U377" s="4"/>
      <c r="V377" s="4"/>
      <c r="W377" s="4"/>
      <c r="X377" s="4"/>
      <c r="Y377" s="4"/>
      <c r="Z377" s="4"/>
      <c r="AA377" s="4"/>
      <c r="AB377" s="4"/>
    </row>
    <row r="378" spans="9:28">
      <c r="I378" s="4"/>
      <c r="J378" s="4"/>
      <c r="K378" s="4"/>
      <c r="L378" s="4"/>
      <c r="M378" s="4"/>
      <c r="N378" s="4"/>
      <c r="O378" s="4"/>
      <c r="P378" s="4"/>
      <c r="Q378" s="4"/>
      <c r="R378" s="4"/>
      <c r="S378" s="4"/>
      <c r="T378" s="4"/>
      <c r="U378" s="4"/>
      <c r="V378" s="4"/>
      <c r="W378" s="4"/>
      <c r="X378" s="4"/>
      <c r="Y378" s="4"/>
      <c r="Z378" s="4"/>
      <c r="AA378" s="4"/>
      <c r="AB378" s="4"/>
    </row>
    <row r="379" spans="9:28">
      <c r="I379" s="4"/>
      <c r="J379" s="4"/>
      <c r="K379" s="4"/>
      <c r="L379" s="4"/>
      <c r="M379" s="4"/>
      <c r="N379" s="4"/>
      <c r="O379" s="4"/>
      <c r="P379" s="4"/>
      <c r="Q379" s="4"/>
      <c r="R379" s="4"/>
      <c r="S379" s="4"/>
      <c r="T379" s="4"/>
      <c r="U379" s="4"/>
      <c r="V379" s="4"/>
      <c r="W379" s="4"/>
      <c r="X379" s="4"/>
      <c r="Y379" s="4"/>
      <c r="Z379" s="4"/>
      <c r="AA379" s="4"/>
      <c r="AB379" s="4"/>
    </row>
    <row r="380" spans="9:28">
      <c r="I380" s="4"/>
      <c r="J380" s="4"/>
      <c r="K380" s="4"/>
      <c r="L380" s="4"/>
      <c r="M380" s="4"/>
      <c r="N380" s="4"/>
      <c r="O380" s="4"/>
      <c r="P380" s="4"/>
      <c r="Q380" s="4"/>
      <c r="R380" s="4"/>
      <c r="S380" s="4"/>
      <c r="T380" s="4"/>
      <c r="U380" s="4"/>
      <c r="V380" s="4"/>
      <c r="W380" s="4"/>
      <c r="X380" s="4"/>
      <c r="Y380" s="4"/>
      <c r="Z380" s="4"/>
      <c r="AA380" s="4"/>
      <c r="AB380" s="4"/>
    </row>
    <row r="381" spans="9:28">
      <c r="I381" s="4"/>
      <c r="J381" s="4"/>
      <c r="K381" s="4"/>
      <c r="L381" s="4"/>
      <c r="M381" s="4"/>
      <c r="N381" s="4"/>
      <c r="O381" s="4"/>
      <c r="P381" s="4"/>
      <c r="Q381" s="4"/>
      <c r="R381" s="4"/>
      <c r="S381" s="4"/>
      <c r="T381" s="4"/>
      <c r="U381" s="4"/>
      <c r="V381" s="4"/>
      <c r="W381" s="4"/>
      <c r="X381" s="4"/>
      <c r="Y381" s="4"/>
      <c r="Z381" s="4"/>
      <c r="AA381" s="4"/>
      <c r="AB381" s="4"/>
    </row>
    <row r="382" spans="9:28">
      <c r="I382" s="4"/>
      <c r="J382" s="4"/>
      <c r="K382" s="4"/>
      <c r="L382" s="4"/>
      <c r="M382" s="4"/>
      <c r="N382" s="4"/>
      <c r="O382" s="4"/>
      <c r="P382" s="4"/>
      <c r="Q382" s="4"/>
      <c r="R382" s="4"/>
      <c r="S382" s="4"/>
      <c r="T382" s="4"/>
      <c r="U382" s="4"/>
      <c r="V382" s="4"/>
      <c r="W382" s="4"/>
      <c r="X382" s="4"/>
      <c r="Y382" s="4"/>
      <c r="Z382" s="4"/>
      <c r="AA382" s="4"/>
      <c r="AB382" s="4"/>
    </row>
    <row r="383" spans="9:28">
      <c r="I383" s="4"/>
      <c r="J383" s="4"/>
      <c r="K383" s="4"/>
      <c r="L383" s="4"/>
      <c r="M383" s="4"/>
      <c r="N383" s="4"/>
      <c r="O383" s="4"/>
      <c r="P383" s="4"/>
      <c r="Q383" s="4"/>
      <c r="R383" s="4"/>
      <c r="S383" s="4"/>
      <c r="T383" s="4"/>
      <c r="U383" s="4"/>
      <c r="V383" s="4"/>
      <c r="W383" s="4"/>
      <c r="X383" s="4"/>
      <c r="Y383" s="4"/>
      <c r="Z383" s="4"/>
      <c r="AA383" s="4"/>
      <c r="AB383" s="4"/>
    </row>
    <row r="384" spans="9:28">
      <c r="I384" s="4"/>
      <c r="J384" s="4"/>
      <c r="K384" s="4"/>
      <c r="L384" s="4"/>
      <c r="M384" s="4"/>
      <c r="N384" s="4"/>
      <c r="O384" s="4"/>
      <c r="P384" s="4"/>
      <c r="Q384" s="4"/>
      <c r="R384" s="4"/>
      <c r="S384" s="4"/>
      <c r="T384" s="4"/>
      <c r="U384" s="4"/>
      <c r="V384" s="4"/>
      <c r="W384" s="4"/>
      <c r="X384" s="4"/>
      <c r="Y384" s="4"/>
      <c r="Z384" s="4"/>
      <c r="AA384" s="4"/>
      <c r="AB384" s="4"/>
    </row>
    <row r="385" spans="9:28">
      <c r="I385" s="4"/>
      <c r="J385" s="4"/>
      <c r="K385" s="4"/>
      <c r="L385" s="4"/>
      <c r="M385" s="4"/>
      <c r="N385" s="4"/>
      <c r="O385" s="4"/>
      <c r="P385" s="4"/>
      <c r="Q385" s="4"/>
      <c r="R385" s="4"/>
      <c r="S385" s="4"/>
      <c r="T385" s="4"/>
      <c r="U385" s="4"/>
      <c r="V385" s="4"/>
      <c r="W385" s="4"/>
      <c r="X385" s="4"/>
      <c r="Y385" s="4"/>
      <c r="Z385" s="4"/>
      <c r="AA385" s="4"/>
      <c r="AB385" s="4"/>
    </row>
    <row r="386" spans="9:28">
      <c r="I386" s="4"/>
      <c r="J386" s="4"/>
      <c r="K386" s="4"/>
      <c r="L386" s="4"/>
      <c r="M386" s="4"/>
      <c r="N386" s="4"/>
      <c r="O386" s="4"/>
      <c r="P386" s="4"/>
      <c r="Q386" s="4"/>
      <c r="R386" s="4"/>
      <c r="S386" s="4"/>
      <c r="T386" s="4"/>
      <c r="U386" s="4"/>
      <c r="V386" s="4"/>
      <c r="W386" s="4"/>
      <c r="X386" s="4"/>
      <c r="Y386" s="4"/>
      <c r="Z386" s="4"/>
      <c r="AA386" s="4"/>
      <c r="AB386" s="4"/>
    </row>
    <row r="387" spans="9:28">
      <c r="I387" s="4"/>
      <c r="J387" s="4"/>
      <c r="K387" s="4"/>
      <c r="L387" s="4"/>
      <c r="M387" s="4"/>
      <c r="N387" s="4"/>
      <c r="O387" s="4"/>
      <c r="P387" s="4"/>
      <c r="Q387" s="4"/>
      <c r="R387" s="4"/>
      <c r="S387" s="4"/>
      <c r="T387" s="4"/>
      <c r="U387" s="4"/>
      <c r="V387" s="4"/>
      <c r="W387" s="4"/>
      <c r="X387" s="4"/>
      <c r="Y387" s="4"/>
      <c r="Z387" s="4"/>
      <c r="AA387" s="4"/>
      <c r="AB387" s="4"/>
    </row>
    <row r="388" spans="9:28">
      <c r="I388" s="4"/>
      <c r="J388" s="4"/>
      <c r="K388" s="4"/>
      <c r="L388" s="4"/>
      <c r="M388" s="4"/>
      <c r="N388" s="4"/>
      <c r="O388" s="4"/>
      <c r="P388" s="4"/>
      <c r="Q388" s="4"/>
      <c r="R388" s="4"/>
      <c r="S388" s="4"/>
      <c r="T388" s="4"/>
      <c r="U388" s="4"/>
      <c r="V388" s="4"/>
      <c r="W388" s="4"/>
      <c r="X388" s="4"/>
      <c r="Y388" s="4"/>
      <c r="Z388" s="4"/>
      <c r="AA388" s="4"/>
      <c r="AB388" s="4"/>
    </row>
    <row r="389" spans="9:28">
      <c r="I389" s="4"/>
      <c r="J389" s="4"/>
      <c r="K389" s="4"/>
      <c r="L389" s="4"/>
      <c r="M389" s="4"/>
      <c r="N389" s="4"/>
      <c r="O389" s="4"/>
      <c r="P389" s="4"/>
      <c r="Q389" s="4"/>
      <c r="R389" s="4"/>
      <c r="S389" s="4"/>
      <c r="T389" s="4"/>
      <c r="U389" s="4"/>
      <c r="V389" s="4"/>
      <c r="W389" s="4"/>
      <c r="X389" s="4"/>
      <c r="Y389" s="4"/>
      <c r="Z389" s="4"/>
      <c r="AA389" s="4"/>
      <c r="AB389" s="4"/>
    </row>
    <row r="390" spans="9:28">
      <c r="I390" s="4"/>
      <c r="J390" s="4"/>
      <c r="K390" s="4"/>
      <c r="L390" s="4"/>
      <c r="M390" s="4"/>
      <c r="N390" s="4"/>
      <c r="O390" s="4"/>
      <c r="P390" s="4"/>
      <c r="Q390" s="4"/>
      <c r="R390" s="4"/>
      <c r="S390" s="4"/>
      <c r="T390" s="4"/>
      <c r="U390" s="4"/>
      <c r="V390" s="4"/>
      <c r="W390" s="4"/>
      <c r="X390" s="4"/>
      <c r="Y390" s="4"/>
      <c r="Z390" s="4"/>
      <c r="AA390" s="4"/>
      <c r="AB390" s="4"/>
    </row>
    <row r="391" spans="9:28">
      <c r="I391" s="4"/>
      <c r="J391" s="4"/>
      <c r="K391" s="4"/>
      <c r="L391" s="4"/>
      <c r="M391" s="4"/>
      <c r="N391" s="4"/>
      <c r="O391" s="4"/>
      <c r="P391" s="4"/>
      <c r="Q391" s="4"/>
      <c r="R391" s="4"/>
      <c r="S391" s="4"/>
      <c r="T391" s="4"/>
      <c r="U391" s="4"/>
      <c r="V391" s="4"/>
      <c r="W391" s="4"/>
      <c r="X391" s="4"/>
      <c r="Y391" s="4"/>
      <c r="Z391" s="4"/>
      <c r="AA391" s="4"/>
      <c r="AB391" s="4"/>
    </row>
    <row r="392" spans="9:28">
      <c r="I392" s="4"/>
      <c r="J392" s="4"/>
      <c r="K392" s="4"/>
      <c r="L392" s="4"/>
      <c r="M392" s="4"/>
      <c r="N392" s="4"/>
      <c r="O392" s="4"/>
      <c r="P392" s="4"/>
      <c r="Q392" s="4"/>
      <c r="R392" s="4"/>
      <c r="S392" s="4"/>
      <c r="T392" s="4"/>
      <c r="U392" s="4"/>
      <c r="V392" s="4"/>
      <c r="W392" s="4"/>
      <c r="X392" s="4"/>
      <c r="Y392" s="4"/>
      <c r="Z392" s="4"/>
      <c r="AA392" s="4"/>
      <c r="AB392" s="4"/>
    </row>
    <row r="393" spans="9:28">
      <c r="I393" s="4"/>
      <c r="J393" s="4"/>
      <c r="K393" s="4"/>
      <c r="L393" s="4"/>
      <c r="M393" s="4"/>
      <c r="N393" s="4"/>
      <c r="O393" s="4"/>
      <c r="P393" s="4"/>
      <c r="Q393" s="4"/>
      <c r="R393" s="4"/>
      <c r="S393" s="4"/>
      <c r="T393" s="4"/>
      <c r="U393" s="4"/>
      <c r="V393" s="4"/>
      <c r="W393" s="4"/>
      <c r="X393" s="4"/>
      <c r="Y393" s="4"/>
      <c r="Z393" s="4"/>
      <c r="AA393" s="4"/>
      <c r="AB393" s="4"/>
    </row>
    <row r="394" spans="9:28">
      <c r="I394" s="4"/>
      <c r="J394" s="4"/>
      <c r="K394" s="4"/>
      <c r="L394" s="4"/>
      <c r="M394" s="4"/>
      <c r="N394" s="4"/>
      <c r="O394" s="4"/>
      <c r="P394" s="4"/>
      <c r="Q394" s="4"/>
      <c r="R394" s="4"/>
      <c r="S394" s="4"/>
      <c r="T394" s="4"/>
      <c r="U394" s="4"/>
      <c r="V394" s="4"/>
      <c r="W394" s="4"/>
      <c r="X394" s="4"/>
      <c r="Y394" s="4"/>
      <c r="Z394" s="4"/>
      <c r="AA394" s="4"/>
      <c r="AB394" s="4"/>
    </row>
    <row r="395" spans="9:28">
      <c r="I395" s="4"/>
      <c r="J395" s="4"/>
      <c r="K395" s="4"/>
      <c r="L395" s="4"/>
      <c r="M395" s="4"/>
      <c r="N395" s="4"/>
      <c r="O395" s="4"/>
      <c r="P395" s="4"/>
      <c r="Q395" s="4"/>
      <c r="R395" s="4"/>
      <c r="S395" s="4"/>
      <c r="T395" s="4"/>
      <c r="U395" s="4"/>
      <c r="V395" s="4"/>
      <c r="W395" s="4"/>
      <c r="X395" s="4"/>
      <c r="Y395" s="4"/>
      <c r="Z395" s="4"/>
      <c r="AA395" s="4"/>
      <c r="AB395" s="4"/>
    </row>
    <row r="396" spans="9:28">
      <c r="I396" s="4"/>
      <c r="J396" s="4"/>
      <c r="K396" s="4"/>
      <c r="L396" s="4"/>
      <c r="M396" s="4"/>
      <c r="N396" s="4"/>
      <c r="O396" s="4"/>
      <c r="P396" s="4"/>
      <c r="Q396" s="4"/>
      <c r="R396" s="4"/>
      <c r="S396" s="4"/>
      <c r="T396" s="4"/>
      <c r="U396" s="4"/>
      <c r="V396" s="4"/>
      <c r="W396" s="4"/>
      <c r="X396" s="4"/>
      <c r="Y396" s="4"/>
      <c r="Z396" s="4"/>
      <c r="AA396" s="4"/>
      <c r="AB396" s="4"/>
    </row>
    <row r="397" spans="9:28">
      <c r="I397" s="4"/>
      <c r="J397" s="4"/>
      <c r="K397" s="4"/>
      <c r="L397" s="4"/>
      <c r="M397" s="4"/>
      <c r="N397" s="4"/>
      <c r="O397" s="4"/>
      <c r="P397" s="4"/>
      <c r="Q397" s="4"/>
      <c r="R397" s="4"/>
      <c r="S397" s="4"/>
      <c r="T397" s="4"/>
      <c r="U397" s="4"/>
      <c r="V397" s="4"/>
      <c r="W397" s="4"/>
      <c r="X397" s="4"/>
      <c r="Y397" s="4"/>
      <c r="Z397" s="4"/>
      <c r="AA397" s="4"/>
      <c r="AB397" s="4"/>
    </row>
    <row r="398" spans="9:28">
      <c r="I398" s="4"/>
      <c r="J398" s="4"/>
      <c r="K398" s="4"/>
      <c r="L398" s="4"/>
      <c r="M398" s="4"/>
      <c r="N398" s="4"/>
      <c r="O398" s="4"/>
      <c r="P398" s="4"/>
      <c r="Q398" s="4"/>
      <c r="R398" s="4"/>
      <c r="S398" s="4"/>
      <c r="T398" s="4"/>
      <c r="U398" s="4"/>
      <c r="V398" s="4"/>
      <c r="W398" s="4"/>
      <c r="X398" s="4"/>
      <c r="Y398" s="4"/>
      <c r="Z398" s="4"/>
      <c r="AA398" s="4"/>
      <c r="AB398" s="4"/>
    </row>
    <row r="399" spans="9:28">
      <c r="I399" s="4"/>
      <c r="J399" s="4"/>
      <c r="K399" s="4"/>
      <c r="L399" s="4"/>
      <c r="M399" s="4"/>
      <c r="N399" s="4"/>
      <c r="O399" s="4"/>
      <c r="P399" s="4"/>
      <c r="Q399" s="4"/>
      <c r="R399" s="4"/>
      <c r="S399" s="4"/>
      <c r="T399" s="4"/>
      <c r="U399" s="4"/>
      <c r="V399" s="4"/>
      <c r="W399" s="4"/>
      <c r="X399" s="4"/>
      <c r="Y399" s="4"/>
      <c r="Z399" s="4"/>
      <c r="AA399" s="4"/>
      <c r="AB399" s="4"/>
    </row>
    <row r="400" spans="9:28">
      <c r="I400" s="4"/>
      <c r="J400" s="4"/>
      <c r="K400" s="4"/>
      <c r="L400" s="4"/>
      <c r="M400" s="4"/>
      <c r="N400" s="4"/>
      <c r="O400" s="4"/>
      <c r="P400" s="4"/>
      <c r="Q400" s="4"/>
      <c r="R400" s="4"/>
      <c r="S400" s="4"/>
      <c r="T400" s="4"/>
      <c r="U400" s="4"/>
      <c r="V400" s="4"/>
      <c r="W400" s="4"/>
      <c r="X400" s="4"/>
      <c r="Y400" s="4"/>
      <c r="Z400" s="4"/>
      <c r="AA400" s="4"/>
      <c r="AB400" s="4"/>
    </row>
    <row r="401" spans="9:28">
      <c r="I401" s="4"/>
      <c r="J401" s="4"/>
      <c r="K401" s="4"/>
      <c r="L401" s="4"/>
      <c r="M401" s="4"/>
      <c r="N401" s="4"/>
      <c r="O401" s="4"/>
      <c r="P401" s="4"/>
      <c r="Q401" s="4"/>
      <c r="R401" s="4"/>
      <c r="S401" s="4"/>
      <c r="T401" s="4"/>
      <c r="U401" s="4"/>
      <c r="V401" s="4"/>
      <c r="W401" s="4"/>
      <c r="X401" s="4"/>
      <c r="Y401" s="4"/>
      <c r="Z401" s="4"/>
      <c r="AA401" s="4"/>
      <c r="AB401" s="4"/>
    </row>
    <row r="402" spans="9:28">
      <c r="I402" s="4"/>
      <c r="J402" s="4"/>
      <c r="K402" s="4"/>
      <c r="L402" s="4"/>
      <c r="M402" s="4"/>
      <c r="N402" s="4"/>
      <c r="O402" s="4"/>
      <c r="P402" s="4"/>
      <c r="Q402" s="4"/>
      <c r="R402" s="4"/>
      <c r="S402" s="4"/>
      <c r="T402" s="4"/>
      <c r="U402" s="4"/>
      <c r="V402" s="4"/>
      <c r="W402" s="4"/>
      <c r="X402" s="4"/>
      <c r="Y402" s="4"/>
      <c r="Z402" s="4"/>
      <c r="AA402" s="4"/>
      <c r="AB402" s="4"/>
    </row>
    <row r="403" spans="9:28">
      <c r="I403" s="4"/>
      <c r="J403" s="4"/>
      <c r="K403" s="4"/>
      <c r="L403" s="4"/>
      <c r="M403" s="4"/>
      <c r="N403" s="4"/>
      <c r="O403" s="4"/>
      <c r="P403" s="4"/>
      <c r="Q403" s="4"/>
      <c r="R403" s="4"/>
      <c r="S403" s="4"/>
      <c r="T403" s="4"/>
      <c r="U403" s="4"/>
      <c r="V403" s="4"/>
      <c r="W403" s="4"/>
      <c r="X403" s="4"/>
      <c r="Y403" s="4"/>
      <c r="Z403" s="4"/>
      <c r="AA403" s="4"/>
      <c r="AB403" s="4"/>
    </row>
    <row r="404" spans="9:28">
      <c r="I404" s="4"/>
      <c r="J404" s="4"/>
      <c r="K404" s="4"/>
      <c r="L404" s="4"/>
      <c r="M404" s="4"/>
      <c r="N404" s="4"/>
      <c r="O404" s="4"/>
      <c r="P404" s="4"/>
      <c r="Q404" s="4"/>
      <c r="R404" s="4"/>
      <c r="S404" s="4"/>
      <c r="T404" s="4"/>
      <c r="U404" s="4"/>
      <c r="V404" s="4"/>
      <c r="W404" s="4"/>
      <c r="X404" s="4"/>
      <c r="Y404" s="4"/>
      <c r="Z404" s="4"/>
      <c r="AA404" s="4"/>
      <c r="AB404" s="4"/>
    </row>
    <row r="405" spans="9:28">
      <c r="I405" s="4"/>
      <c r="J405" s="4"/>
      <c r="K405" s="4"/>
      <c r="L405" s="4"/>
      <c r="M405" s="4"/>
      <c r="N405" s="4"/>
      <c r="O405" s="4"/>
      <c r="P405" s="4"/>
      <c r="Q405" s="4"/>
      <c r="R405" s="4"/>
      <c r="S405" s="4"/>
      <c r="T405" s="4"/>
      <c r="U405" s="4"/>
      <c r="V405" s="4"/>
      <c r="W405" s="4"/>
      <c r="X405" s="4"/>
      <c r="Y405" s="4"/>
      <c r="Z405" s="4"/>
      <c r="AA405" s="4"/>
      <c r="AB405" s="4"/>
    </row>
    <row r="406" spans="9:28">
      <c r="I406" s="4"/>
      <c r="J406" s="4"/>
      <c r="K406" s="4"/>
      <c r="L406" s="4"/>
      <c r="M406" s="4"/>
      <c r="N406" s="4"/>
      <c r="O406" s="4"/>
      <c r="P406" s="4"/>
      <c r="Q406" s="4"/>
      <c r="R406" s="4"/>
      <c r="S406" s="4"/>
      <c r="T406" s="4"/>
      <c r="U406" s="4"/>
      <c r="V406" s="4"/>
      <c r="W406" s="4"/>
      <c r="X406" s="4"/>
      <c r="Y406" s="4"/>
      <c r="Z406" s="4"/>
      <c r="AA406" s="4"/>
      <c r="AB406" s="4"/>
    </row>
    <row r="407" spans="9:28">
      <c r="I407" s="4"/>
      <c r="J407" s="4"/>
      <c r="K407" s="4"/>
      <c r="L407" s="4"/>
      <c r="M407" s="4"/>
      <c r="N407" s="4"/>
      <c r="O407" s="4"/>
      <c r="P407" s="4"/>
      <c r="Q407" s="4"/>
      <c r="R407" s="4"/>
      <c r="S407" s="4"/>
      <c r="T407" s="4"/>
      <c r="U407" s="4"/>
      <c r="V407" s="4"/>
      <c r="W407" s="4"/>
      <c r="X407" s="4"/>
      <c r="Y407" s="4"/>
      <c r="Z407" s="4"/>
      <c r="AA407" s="4"/>
      <c r="AB407" s="4"/>
    </row>
    <row r="408" spans="9:28">
      <c r="I408" s="4"/>
      <c r="J408" s="4"/>
      <c r="K408" s="4"/>
      <c r="L408" s="4"/>
      <c r="M408" s="4"/>
      <c r="N408" s="4"/>
      <c r="O408" s="4"/>
      <c r="P408" s="4"/>
      <c r="Q408" s="4"/>
      <c r="R408" s="4"/>
      <c r="S408" s="4"/>
      <c r="T408" s="4"/>
      <c r="U408" s="4"/>
      <c r="V408" s="4"/>
      <c r="W408" s="4"/>
      <c r="X408" s="4"/>
      <c r="Y408" s="4"/>
      <c r="Z408" s="4"/>
      <c r="AA408" s="4"/>
      <c r="AB408" s="4"/>
    </row>
    <row r="409" spans="9:28">
      <c r="I409" s="4"/>
      <c r="J409" s="4"/>
      <c r="K409" s="4"/>
      <c r="L409" s="4"/>
      <c r="M409" s="4"/>
      <c r="N409" s="4"/>
      <c r="O409" s="4"/>
      <c r="P409" s="4"/>
      <c r="Q409" s="4"/>
      <c r="R409" s="4"/>
      <c r="S409" s="4"/>
      <c r="T409" s="4"/>
      <c r="U409" s="4"/>
      <c r="V409" s="4"/>
      <c r="W409" s="4"/>
      <c r="X409" s="4"/>
      <c r="Y409" s="4"/>
      <c r="Z409" s="4"/>
      <c r="AA409" s="4"/>
      <c r="AB409" s="4"/>
    </row>
    <row r="410" spans="9:28">
      <c r="I410" s="4"/>
      <c r="J410" s="4"/>
      <c r="K410" s="4"/>
      <c r="L410" s="4"/>
      <c r="M410" s="4"/>
      <c r="N410" s="4"/>
      <c r="O410" s="4"/>
      <c r="P410" s="4"/>
      <c r="Q410" s="4"/>
      <c r="R410" s="4"/>
      <c r="S410" s="4"/>
      <c r="T410" s="4"/>
      <c r="U410" s="4"/>
      <c r="V410" s="4"/>
      <c r="W410" s="4"/>
      <c r="X410" s="4"/>
      <c r="Y410" s="4"/>
      <c r="Z410" s="4"/>
      <c r="AA410" s="4"/>
      <c r="AB410" s="4"/>
    </row>
    <row r="411" spans="9:28">
      <c r="I411" s="4"/>
      <c r="J411" s="4"/>
      <c r="K411" s="4"/>
      <c r="L411" s="4"/>
      <c r="M411" s="4"/>
      <c r="N411" s="4"/>
      <c r="O411" s="4"/>
      <c r="P411" s="4"/>
      <c r="Q411" s="4"/>
      <c r="R411" s="4"/>
      <c r="S411" s="4"/>
      <c r="T411" s="4"/>
      <c r="U411" s="4"/>
      <c r="V411" s="4"/>
      <c r="W411" s="4"/>
      <c r="X411" s="4"/>
      <c r="Y411" s="4"/>
      <c r="Z411" s="4"/>
      <c r="AA411" s="4"/>
      <c r="AB411" s="4"/>
    </row>
    <row r="412" spans="9:28">
      <c r="I412" s="4"/>
      <c r="J412" s="4"/>
      <c r="K412" s="4"/>
      <c r="L412" s="4"/>
      <c r="M412" s="4"/>
      <c r="N412" s="4"/>
      <c r="O412" s="4"/>
      <c r="P412" s="4"/>
      <c r="Q412" s="4"/>
      <c r="R412" s="4"/>
      <c r="S412" s="4"/>
      <c r="T412" s="4"/>
      <c r="U412" s="4"/>
      <c r="V412" s="4"/>
      <c r="W412" s="4"/>
      <c r="X412" s="4"/>
      <c r="Y412" s="4"/>
      <c r="Z412" s="4"/>
      <c r="AA412" s="4"/>
      <c r="AB412" s="4"/>
    </row>
    <row r="413" spans="9:28">
      <c r="I413" s="4"/>
      <c r="J413" s="4"/>
      <c r="K413" s="4"/>
      <c r="L413" s="4"/>
      <c r="M413" s="4"/>
      <c r="N413" s="4"/>
      <c r="O413" s="4"/>
      <c r="P413" s="4"/>
      <c r="Q413" s="4"/>
      <c r="R413" s="4"/>
      <c r="S413" s="4"/>
      <c r="T413" s="4"/>
      <c r="U413" s="4"/>
      <c r="V413" s="4"/>
      <c r="W413" s="4"/>
      <c r="X413" s="4"/>
      <c r="Y413" s="4"/>
      <c r="Z413" s="4"/>
      <c r="AA413" s="4"/>
      <c r="AB413" s="4"/>
    </row>
    <row r="414" spans="9:28">
      <c r="I414" s="4"/>
      <c r="J414" s="4"/>
      <c r="K414" s="4"/>
      <c r="L414" s="4"/>
      <c r="M414" s="4"/>
      <c r="N414" s="4"/>
      <c r="O414" s="4"/>
      <c r="P414" s="4"/>
      <c r="Q414" s="4"/>
      <c r="R414" s="4"/>
      <c r="S414" s="4"/>
      <c r="T414" s="4"/>
      <c r="U414" s="4"/>
      <c r="V414" s="4"/>
      <c r="W414" s="4"/>
      <c r="X414" s="4"/>
      <c r="Y414" s="4"/>
      <c r="Z414" s="4"/>
      <c r="AA414" s="4"/>
      <c r="AB414" s="4"/>
    </row>
    <row r="415" spans="9:28">
      <c r="I415" s="4"/>
      <c r="J415" s="4"/>
      <c r="K415" s="4"/>
      <c r="L415" s="4"/>
      <c r="M415" s="4"/>
      <c r="N415" s="4"/>
      <c r="O415" s="4"/>
      <c r="P415" s="4"/>
      <c r="Q415" s="4"/>
      <c r="R415" s="4"/>
      <c r="S415" s="4"/>
      <c r="T415" s="4"/>
      <c r="U415" s="4"/>
      <c r="V415" s="4"/>
      <c r="W415" s="4"/>
      <c r="X415" s="4"/>
      <c r="Y415" s="4"/>
      <c r="Z415" s="4"/>
      <c r="AA415" s="4"/>
      <c r="AB415" s="4"/>
    </row>
    <row r="416" spans="9:28">
      <c r="I416" s="4"/>
      <c r="J416" s="4"/>
      <c r="K416" s="4"/>
      <c r="L416" s="4"/>
      <c r="M416" s="4"/>
      <c r="N416" s="4"/>
      <c r="O416" s="4"/>
      <c r="P416" s="4"/>
      <c r="Q416" s="4"/>
      <c r="R416" s="4"/>
      <c r="S416" s="4"/>
      <c r="T416" s="4"/>
      <c r="U416" s="4"/>
      <c r="V416" s="4"/>
      <c r="W416" s="4"/>
      <c r="X416" s="4"/>
      <c r="Y416" s="4"/>
      <c r="Z416" s="4"/>
      <c r="AA416" s="4"/>
      <c r="AB416" s="4"/>
    </row>
    <row r="417" spans="9:28">
      <c r="I417" s="4"/>
      <c r="J417" s="4"/>
      <c r="K417" s="4"/>
      <c r="L417" s="4"/>
      <c r="M417" s="4"/>
      <c r="N417" s="4"/>
      <c r="O417" s="4"/>
      <c r="P417" s="4"/>
      <c r="Q417" s="4"/>
      <c r="R417" s="4"/>
      <c r="S417" s="4"/>
      <c r="T417" s="4"/>
      <c r="U417" s="4"/>
      <c r="V417" s="4"/>
      <c r="W417" s="4"/>
      <c r="X417" s="4"/>
      <c r="Y417" s="4"/>
      <c r="Z417" s="4"/>
      <c r="AA417" s="4"/>
      <c r="AB417" s="4"/>
    </row>
    <row r="418" spans="9:28">
      <c r="I418" s="4"/>
      <c r="J418" s="4"/>
      <c r="K418" s="4"/>
      <c r="L418" s="4"/>
      <c r="M418" s="4"/>
      <c r="N418" s="4"/>
      <c r="O418" s="4"/>
      <c r="P418" s="4"/>
      <c r="Q418" s="4"/>
      <c r="R418" s="4"/>
      <c r="S418" s="4"/>
      <c r="T418" s="4"/>
      <c r="U418" s="4"/>
      <c r="V418" s="4"/>
      <c r="W418" s="4"/>
      <c r="X418" s="4"/>
      <c r="Y418" s="4"/>
      <c r="Z418" s="4"/>
      <c r="AA418" s="4"/>
      <c r="AB418" s="4"/>
    </row>
    <row r="419" spans="9:28">
      <c r="I419" s="4"/>
      <c r="J419" s="4"/>
      <c r="K419" s="4"/>
      <c r="L419" s="4"/>
      <c r="M419" s="4"/>
      <c r="N419" s="4"/>
      <c r="O419" s="4"/>
      <c r="P419" s="4"/>
      <c r="Q419" s="4"/>
      <c r="R419" s="4"/>
      <c r="S419" s="4"/>
      <c r="T419" s="4"/>
      <c r="U419" s="4"/>
      <c r="V419" s="4"/>
      <c r="W419" s="4"/>
      <c r="X419" s="4"/>
      <c r="Y419" s="4"/>
      <c r="Z419" s="4"/>
      <c r="AA419" s="4"/>
      <c r="AB419" s="4"/>
    </row>
  </sheetData>
  <mergeCells count="50">
    <mergeCell ref="B85:AC85"/>
    <mergeCell ref="R11:R14"/>
    <mergeCell ref="S11:T11"/>
    <mergeCell ref="V11:V14"/>
    <mergeCell ref="W11:X11"/>
    <mergeCell ref="O12:O14"/>
    <mergeCell ref="P12:P14"/>
    <mergeCell ref="S12:S14"/>
    <mergeCell ref="T12:T14"/>
    <mergeCell ref="W12:W14"/>
    <mergeCell ref="X12:X14"/>
    <mergeCell ref="Q10:Q14"/>
    <mergeCell ref="G11:G14"/>
    <mergeCell ref="I10:I14"/>
    <mergeCell ref="J10:J14"/>
    <mergeCell ref="K8:L9"/>
    <mergeCell ref="AC8:AC14"/>
    <mergeCell ref="M9:P9"/>
    <mergeCell ref="N11:N14"/>
    <mergeCell ref="O11:P11"/>
    <mergeCell ref="N10:P10"/>
    <mergeCell ref="Y10:Y14"/>
    <mergeCell ref="Z10:AB10"/>
    <mergeCell ref="Z11:Z14"/>
    <mergeCell ref="R10:T10"/>
    <mergeCell ref="U10:U14"/>
    <mergeCell ref="V10:X10"/>
    <mergeCell ref="M10:M14"/>
    <mergeCell ref="Y8:AB9"/>
    <mergeCell ref="A1:AC1"/>
    <mergeCell ref="A3:AC3"/>
    <mergeCell ref="A4:AC4"/>
    <mergeCell ref="A5:AC5"/>
    <mergeCell ref="A6:AC6"/>
    <mergeCell ref="A7:AC7"/>
    <mergeCell ref="A8:A14"/>
    <mergeCell ref="B8:B14"/>
    <mergeCell ref="C8:C14"/>
    <mergeCell ref="D8:D14"/>
    <mergeCell ref="E8:E14"/>
    <mergeCell ref="I8:J9"/>
    <mergeCell ref="AA11:AB14"/>
    <mergeCell ref="Q8:T9"/>
    <mergeCell ref="U8:X9"/>
    <mergeCell ref="F8:H9"/>
    <mergeCell ref="F10:F14"/>
    <mergeCell ref="G10:H10"/>
    <mergeCell ref="K10:K14"/>
    <mergeCell ref="L10:L14"/>
    <mergeCell ref="H11:H14"/>
  </mergeCells>
  <printOptions horizontalCentered="1"/>
  <pageMargins left="0.39370078740157483" right="0.39370078740157483" top="0.52" bottom="0.87" header="0.31496062992125984" footer="0.31496062992125984"/>
  <pageSetup paperSize="9" scale="55" fitToHeight="0" orientation="landscape" useFirstPageNumber="1" r:id="rId1"/>
  <headerFooter>
    <oddFooter>&amp;R&amp;14&amp;P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I339"/>
  <sheetViews>
    <sheetView zoomScale="70" zoomScaleNormal="70" zoomScaleSheetLayoutView="70" workbookViewId="0">
      <selection activeCell="AI16" sqref="AI16"/>
    </sheetView>
  </sheetViews>
  <sheetFormatPr defaultColWidth="9.140625" defaultRowHeight="18.75"/>
  <cols>
    <col min="1" max="1" width="5.140625" style="8" customWidth="1"/>
    <col min="2" max="2" width="24" style="10" customWidth="1"/>
    <col min="3" max="3" width="7.7109375" style="11" customWidth="1"/>
    <col min="4" max="4" width="8.7109375" style="11" customWidth="1"/>
    <col min="5" max="7" width="8.42578125" style="11" customWidth="1"/>
    <col min="8" max="8" width="9.42578125" style="11" customWidth="1"/>
    <col min="9" max="9" width="10.140625" style="9" customWidth="1"/>
    <col min="10" max="10" width="7.7109375" style="9" customWidth="1"/>
    <col min="11" max="12" width="9.42578125" style="9" customWidth="1"/>
    <col min="13" max="14" width="9.7109375" style="9" customWidth="1"/>
    <col min="15" max="15" width="13.42578125" style="9" customWidth="1"/>
    <col min="16" max="16" width="8.7109375" style="9" hidden="1" customWidth="1"/>
    <col min="17" max="17" width="9.42578125" style="9" hidden="1" customWidth="1"/>
    <col min="18" max="18" width="6.7109375" style="9" hidden="1" customWidth="1"/>
    <col min="19" max="19" width="8.140625" style="9" hidden="1" customWidth="1"/>
    <col min="20" max="20" width="11.7109375" style="9" hidden="1" customWidth="1"/>
    <col min="21" max="22" width="8.42578125" style="9" hidden="1" customWidth="1"/>
    <col min="23" max="23" width="12.5703125" style="9" hidden="1" customWidth="1"/>
    <col min="24" max="24" width="9.42578125" style="9" customWidth="1"/>
    <col min="25" max="25" width="7.42578125" style="9" customWidth="1"/>
    <col min="26" max="26" width="8.42578125" style="9" customWidth="1"/>
    <col min="27" max="28" width="8.28515625" style="9" customWidth="1"/>
    <col min="29" max="29" width="11.42578125" style="9" customWidth="1"/>
    <col min="30" max="30" width="9.42578125" style="9" customWidth="1"/>
    <col min="31" max="31" width="7.42578125" style="9" customWidth="1"/>
    <col min="32" max="32" width="8.42578125" style="9" customWidth="1"/>
    <col min="33" max="33" width="8.28515625" style="9" customWidth="1"/>
    <col min="34" max="34" width="11.42578125" style="9" customWidth="1"/>
    <col min="35" max="35" width="10.28515625" style="9" customWidth="1"/>
    <col min="36" max="38" width="8" style="9" hidden="1" customWidth="1"/>
    <col min="39" max="39" width="12.28515625" style="9" hidden="1" customWidth="1"/>
    <col min="40" max="40" width="8" style="9" hidden="1" customWidth="1"/>
    <col min="41" max="41" width="12.85546875" style="9" hidden="1" customWidth="1"/>
    <col min="42" max="42" width="8" style="9" hidden="1" customWidth="1"/>
    <col min="43" max="43" width="9.42578125" style="9" customWidth="1"/>
    <col min="44" max="44" width="7.7109375" style="9" customWidth="1"/>
    <col min="45" max="45" width="8.28515625" style="9" customWidth="1"/>
    <col min="46" max="46" width="12.7109375" style="9" customWidth="1"/>
    <col min="47" max="47" width="8.28515625" style="9" customWidth="1"/>
    <col min="48" max="48" width="12.7109375" style="9" customWidth="1"/>
    <col min="49" max="49" width="9.5703125" style="9" customWidth="1"/>
    <col min="50" max="50" width="9.42578125" style="9" customWidth="1"/>
    <col min="51" max="51" width="6.7109375" style="9" customWidth="1"/>
    <col min="52" max="52" width="8.28515625" style="9" customWidth="1"/>
    <col min="53" max="53" width="12.7109375" style="9" customWidth="1"/>
    <col min="54" max="54" width="8.28515625" style="9" customWidth="1"/>
    <col min="55" max="55" width="12.7109375" style="9" customWidth="1"/>
    <col min="56" max="60" width="10" style="9" customWidth="1"/>
    <col min="61" max="61" width="6.7109375" style="9" customWidth="1"/>
    <col min="62" max="16384" width="9.140625" style="4"/>
  </cols>
  <sheetData>
    <row r="1" spans="1:61" s="101" customFormat="1" ht="34.5" customHeight="1">
      <c r="A1" s="1119" t="s">
        <v>180</v>
      </c>
      <c r="B1" s="1119"/>
      <c r="C1" s="1119"/>
      <c r="D1" s="1119"/>
      <c r="E1" s="1119"/>
      <c r="F1" s="1119"/>
      <c r="G1" s="1119"/>
      <c r="H1" s="1119"/>
      <c r="I1" s="1119"/>
      <c r="J1" s="1119"/>
      <c r="K1" s="1119"/>
      <c r="L1" s="1119"/>
      <c r="M1" s="1119"/>
      <c r="N1" s="1119"/>
      <c r="O1" s="1119"/>
      <c r="P1" s="1119"/>
      <c r="Q1" s="1119"/>
      <c r="R1" s="1119"/>
      <c r="S1" s="1119"/>
      <c r="T1" s="1119"/>
      <c r="U1" s="1119"/>
      <c r="V1" s="1119"/>
      <c r="W1" s="1119"/>
      <c r="X1" s="1119"/>
      <c r="Y1" s="1119"/>
      <c r="Z1" s="1119"/>
      <c r="AA1" s="1119"/>
      <c r="AB1" s="1119"/>
      <c r="AC1" s="1119"/>
      <c r="AD1" s="1119"/>
      <c r="AE1" s="1119"/>
      <c r="AF1" s="1119"/>
      <c r="AG1" s="1119"/>
      <c r="AH1" s="1119"/>
      <c r="AI1" s="1119"/>
      <c r="AJ1" s="1119"/>
      <c r="AK1" s="1119"/>
      <c r="AL1" s="1119"/>
      <c r="AM1" s="1119"/>
      <c r="AN1" s="1119"/>
      <c r="AO1" s="1119"/>
      <c r="AP1" s="1119"/>
      <c r="AQ1" s="1119"/>
      <c r="AR1" s="1119"/>
      <c r="AS1" s="1119"/>
      <c r="AT1" s="1119"/>
      <c r="AU1" s="1119"/>
      <c r="AV1" s="1119"/>
      <c r="AW1" s="1119"/>
      <c r="AX1" s="1119"/>
      <c r="AY1" s="1119"/>
      <c r="AZ1" s="1119"/>
      <c r="BA1" s="1119"/>
      <c r="BB1" s="1119"/>
      <c r="BC1" s="1119"/>
      <c r="BD1" s="1119"/>
      <c r="BE1" s="1119"/>
      <c r="BF1" s="1119"/>
      <c r="BG1" s="1119"/>
      <c r="BH1" s="1119"/>
      <c r="BI1" s="1119"/>
    </row>
    <row r="2" spans="1:61" s="101" customFormat="1" ht="34.5" customHeight="1">
      <c r="A2" s="1120" t="s">
        <v>104</v>
      </c>
      <c r="B2" s="1120"/>
      <c r="C2" s="1120"/>
      <c r="D2" s="1120"/>
      <c r="E2" s="1120"/>
      <c r="F2" s="1120"/>
      <c r="G2" s="1120"/>
      <c r="H2" s="1120"/>
      <c r="I2" s="1120"/>
      <c r="J2" s="1120"/>
      <c r="K2" s="1120"/>
      <c r="L2" s="1120"/>
      <c r="M2" s="1120"/>
      <c r="N2" s="1120"/>
      <c r="O2" s="1120"/>
      <c r="P2" s="1120"/>
      <c r="Q2" s="1120"/>
      <c r="R2" s="1120"/>
      <c r="S2" s="1120"/>
      <c r="T2" s="1120"/>
      <c r="U2" s="1120"/>
      <c r="V2" s="1120"/>
      <c r="W2" s="1120"/>
      <c r="X2" s="1120"/>
      <c r="Y2" s="1120"/>
      <c r="Z2" s="1120"/>
      <c r="AA2" s="1120"/>
      <c r="AB2" s="1120"/>
      <c r="AC2" s="1120"/>
      <c r="AD2" s="1120"/>
      <c r="AE2" s="1120"/>
      <c r="AF2" s="1120"/>
      <c r="AG2" s="1120"/>
      <c r="AH2" s="1120"/>
      <c r="AI2" s="1120"/>
      <c r="AJ2" s="1120"/>
      <c r="AK2" s="1120"/>
      <c r="AL2" s="1120"/>
      <c r="AM2" s="1120"/>
      <c r="AN2" s="1120"/>
      <c r="AO2" s="1120"/>
      <c r="AP2" s="1120"/>
      <c r="AQ2" s="1120"/>
      <c r="AR2" s="1120"/>
      <c r="AS2" s="1120"/>
      <c r="AT2" s="1120"/>
      <c r="AU2" s="1120"/>
      <c r="AV2" s="1120"/>
      <c r="AW2" s="1120"/>
      <c r="AX2" s="1120"/>
      <c r="AY2" s="1120"/>
      <c r="AZ2" s="1120"/>
      <c r="BA2" s="1120"/>
      <c r="BB2" s="1120"/>
      <c r="BC2" s="1120"/>
      <c r="BD2" s="1120"/>
      <c r="BE2" s="1120"/>
      <c r="BF2" s="1120"/>
      <c r="BG2" s="1120"/>
      <c r="BH2" s="1120"/>
      <c r="BI2" s="1120"/>
    </row>
    <row r="3" spans="1:61" s="101" customFormat="1" ht="33" customHeight="1">
      <c r="A3" s="1155" t="s">
        <v>101</v>
      </c>
      <c r="B3" s="1155"/>
      <c r="C3" s="1155"/>
      <c r="D3" s="1155"/>
      <c r="E3" s="1155"/>
      <c r="F3" s="1155"/>
      <c r="G3" s="1155"/>
      <c r="H3" s="1155"/>
      <c r="I3" s="1155"/>
      <c r="J3" s="1155"/>
      <c r="K3" s="1155"/>
      <c r="L3" s="1155"/>
      <c r="M3" s="1155"/>
      <c r="N3" s="1155"/>
      <c r="O3" s="1155"/>
      <c r="P3" s="1155"/>
      <c r="Q3" s="1155"/>
      <c r="R3" s="1155"/>
      <c r="S3" s="1155"/>
      <c r="T3" s="1155"/>
      <c r="U3" s="1155"/>
      <c r="V3" s="1155"/>
      <c r="W3" s="1155"/>
      <c r="X3" s="1155"/>
      <c r="Y3" s="1155"/>
      <c r="Z3" s="1155"/>
      <c r="AA3" s="1155"/>
      <c r="AB3" s="1155"/>
      <c r="AC3" s="1155"/>
      <c r="AD3" s="1155"/>
      <c r="AE3" s="1155"/>
      <c r="AF3" s="1155"/>
      <c r="AG3" s="1155"/>
      <c r="AH3" s="1155"/>
      <c r="AI3" s="1155"/>
      <c r="AJ3" s="1155"/>
      <c r="AK3" s="1155"/>
      <c r="AL3" s="1155"/>
      <c r="AM3" s="1155"/>
      <c r="AN3" s="1155"/>
      <c r="AO3" s="1155"/>
      <c r="AP3" s="1155"/>
      <c r="AQ3" s="1155"/>
      <c r="AR3" s="1155"/>
      <c r="AS3" s="1155"/>
      <c r="AT3" s="1155"/>
      <c r="AU3" s="1155"/>
      <c r="AV3" s="1155"/>
      <c r="AW3" s="1155"/>
      <c r="AX3" s="1155"/>
      <c r="AY3" s="1155"/>
      <c r="AZ3" s="1155"/>
      <c r="BA3" s="1155"/>
      <c r="BB3" s="1155"/>
      <c r="BC3" s="1155"/>
      <c r="BD3" s="1155"/>
      <c r="BE3" s="1155"/>
      <c r="BF3" s="1155"/>
      <c r="BG3" s="1155"/>
      <c r="BH3" s="1155"/>
      <c r="BI3" s="1155"/>
    </row>
    <row r="4" spans="1:61" s="102" customFormat="1" ht="27.75">
      <c r="A4" s="1122" t="s">
        <v>222</v>
      </c>
      <c r="B4" s="1122"/>
      <c r="C4" s="1122"/>
      <c r="D4" s="1122"/>
      <c r="E4" s="1122"/>
      <c r="F4" s="1122"/>
      <c r="G4" s="1122"/>
      <c r="H4" s="1122"/>
      <c r="I4" s="1122"/>
      <c r="J4" s="1122"/>
      <c r="K4" s="1122"/>
      <c r="L4" s="1122"/>
      <c r="M4" s="1122"/>
      <c r="N4" s="1122"/>
      <c r="O4" s="1122"/>
      <c r="P4" s="1122"/>
      <c r="Q4" s="1122"/>
      <c r="R4" s="1122"/>
      <c r="S4" s="1122"/>
      <c r="T4" s="1122"/>
      <c r="U4" s="1122"/>
      <c r="V4" s="1122"/>
      <c r="W4" s="1122"/>
      <c r="X4" s="1122"/>
      <c r="Y4" s="1122"/>
      <c r="Z4" s="1122"/>
      <c r="AA4" s="1122"/>
      <c r="AB4" s="1122"/>
      <c r="AC4" s="1122"/>
      <c r="AD4" s="1122"/>
      <c r="AE4" s="1122"/>
      <c r="AF4" s="1122"/>
      <c r="AG4" s="1122"/>
      <c r="AH4" s="1122"/>
      <c r="AI4" s="1122"/>
      <c r="AJ4" s="1122"/>
      <c r="AK4" s="1122"/>
      <c r="AL4" s="1122"/>
      <c r="AM4" s="1122"/>
      <c r="AN4" s="1122"/>
      <c r="AO4" s="1122"/>
      <c r="AP4" s="1122"/>
      <c r="AQ4" s="1122"/>
      <c r="AR4" s="1122"/>
      <c r="AS4" s="1122"/>
      <c r="AT4" s="1122"/>
      <c r="AU4" s="1122"/>
      <c r="AV4" s="1122"/>
      <c r="AW4" s="1122"/>
      <c r="AX4" s="1122"/>
      <c r="AY4" s="1122"/>
      <c r="AZ4" s="1122"/>
      <c r="BA4" s="1122"/>
      <c r="BB4" s="1122"/>
      <c r="BC4" s="1122"/>
      <c r="BD4" s="1122"/>
      <c r="BE4" s="1122"/>
      <c r="BF4" s="1122"/>
      <c r="BG4" s="1122"/>
      <c r="BH4" s="1122"/>
      <c r="BI4" s="1122"/>
    </row>
    <row r="5" spans="1:61" s="102" customFormat="1" ht="35.450000000000003" customHeight="1">
      <c r="A5" s="1121" t="s">
        <v>118</v>
      </c>
      <c r="B5" s="1121"/>
      <c r="C5" s="1121"/>
      <c r="D5" s="1121"/>
      <c r="E5" s="1121"/>
      <c r="F5" s="1121"/>
      <c r="G5" s="1121"/>
      <c r="H5" s="1121"/>
      <c r="I5" s="1121"/>
      <c r="J5" s="1121"/>
      <c r="K5" s="1121"/>
      <c r="L5" s="1121"/>
      <c r="M5" s="1121"/>
      <c r="N5" s="1121"/>
      <c r="O5" s="1121"/>
      <c r="P5" s="1121"/>
      <c r="Q5" s="1121"/>
      <c r="R5" s="1121"/>
      <c r="S5" s="1121"/>
      <c r="T5" s="1121"/>
      <c r="U5" s="1121"/>
      <c r="V5" s="1121"/>
      <c r="W5" s="1121"/>
      <c r="X5" s="1121"/>
      <c r="Y5" s="1121"/>
      <c r="Z5" s="1121"/>
      <c r="AA5" s="1121"/>
      <c r="AB5" s="1121"/>
      <c r="AC5" s="1121"/>
      <c r="AD5" s="1121"/>
      <c r="AE5" s="1121"/>
      <c r="AF5" s="1121"/>
      <c r="AG5" s="1121"/>
      <c r="AH5" s="1121"/>
      <c r="AI5" s="1121"/>
      <c r="AJ5" s="1121"/>
      <c r="AK5" s="1121"/>
      <c r="AL5" s="1121"/>
      <c r="AM5" s="1121"/>
      <c r="AN5" s="1121"/>
      <c r="AO5" s="1121"/>
      <c r="AP5" s="1121"/>
      <c r="AQ5" s="1121"/>
      <c r="AR5" s="1121"/>
      <c r="AS5" s="1121"/>
      <c r="AT5" s="1121"/>
      <c r="AU5" s="1121"/>
      <c r="AV5" s="1121"/>
      <c r="AW5" s="1121"/>
      <c r="AX5" s="1121"/>
      <c r="AY5" s="1121"/>
      <c r="AZ5" s="1121"/>
      <c r="BA5" s="1121"/>
      <c r="BB5" s="1121"/>
      <c r="BC5" s="1121"/>
      <c r="BD5" s="1121"/>
      <c r="BE5" s="1121"/>
      <c r="BF5" s="1121"/>
      <c r="BG5" s="1121"/>
      <c r="BH5" s="1121"/>
      <c r="BI5" s="1121"/>
    </row>
    <row r="6" spans="1:61" s="103" customFormat="1" ht="35.450000000000003" customHeight="1">
      <c r="A6" s="1126" t="s">
        <v>25</v>
      </c>
      <c r="B6" s="1126"/>
      <c r="C6" s="1126"/>
      <c r="D6" s="1126"/>
      <c r="E6" s="1126"/>
      <c r="F6" s="1126"/>
      <c r="G6" s="1126"/>
      <c r="H6" s="1126"/>
      <c r="I6" s="1126"/>
      <c r="J6" s="1126"/>
      <c r="K6" s="1126"/>
      <c r="L6" s="1126"/>
      <c r="M6" s="1126"/>
      <c r="N6" s="1126"/>
      <c r="O6" s="1126"/>
      <c r="P6" s="1126"/>
      <c r="Q6" s="1126"/>
      <c r="R6" s="1126"/>
      <c r="S6" s="1126"/>
      <c r="T6" s="1126"/>
      <c r="U6" s="1126"/>
      <c r="V6" s="1126"/>
      <c r="W6" s="1126"/>
      <c r="X6" s="1126"/>
      <c r="Y6" s="1126"/>
      <c r="Z6" s="1126"/>
      <c r="AA6" s="1126"/>
      <c r="AB6" s="1126"/>
      <c r="AC6" s="1126"/>
      <c r="AD6" s="1126"/>
      <c r="AE6" s="1126"/>
      <c r="AF6" s="1126"/>
      <c r="AG6" s="1126"/>
      <c r="AH6" s="1126"/>
      <c r="AI6" s="1126"/>
      <c r="AJ6" s="1126"/>
      <c r="AK6" s="1126"/>
      <c r="AL6" s="1126"/>
      <c r="AM6" s="1126"/>
      <c r="AN6" s="1126"/>
      <c r="AO6" s="1126"/>
      <c r="AP6" s="1126"/>
      <c r="AQ6" s="1126"/>
      <c r="AR6" s="1126"/>
      <c r="AS6" s="1126"/>
      <c r="AT6" s="1126"/>
      <c r="AU6" s="1126"/>
      <c r="AV6" s="1126"/>
      <c r="AW6" s="1126"/>
      <c r="AX6" s="1126"/>
      <c r="AY6" s="1126"/>
      <c r="AZ6" s="1126"/>
      <c r="BA6" s="1126"/>
      <c r="BB6" s="1126"/>
      <c r="BC6" s="1126"/>
      <c r="BD6" s="1126"/>
      <c r="BE6" s="1126"/>
      <c r="BF6" s="1126"/>
      <c r="BG6" s="1126"/>
      <c r="BH6" s="1126"/>
      <c r="BI6" s="1126"/>
    </row>
    <row r="7" spans="1:61" s="5" customFormat="1" ht="77.849999999999994" customHeight="1">
      <c r="A7" s="1116" t="s">
        <v>1</v>
      </c>
      <c r="B7" s="1116" t="s">
        <v>34</v>
      </c>
      <c r="C7" s="1116" t="s">
        <v>2</v>
      </c>
      <c r="D7" s="1116" t="s">
        <v>3</v>
      </c>
      <c r="E7" s="1116" t="s">
        <v>4</v>
      </c>
      <c r="F7" s="1157" t="s">
        <v>171</v>
      </c>
      <c r="G7" s="1157" t="s">
        <v>172</v>
      </c>
      <c r="H7" s="1117" t="s">
        <v>194</v>
      </c>
      <c r="I7" s="1117"/>
      <c r="J7" s="1117"/>
      <c r="K7" s="1117"/>
      <c r="L7" s="1117"/>
      <c r="M7" s="1117"/>
      <c r="N7" s="1117"/>
      <c r="O7" s="1117"/>
      <c r="P7" s="1117" t="s">
        <v>76</v>
      </c>
      <c r="Q7" s="1117"/>
      <c r="R7" s="1117"/>
      <c r="S7" s="1117"/>
      <c r="T7" s="1117"/>
      <c r="U7" s="1117"/>
      <c r="V7" s="1117"/>
      <c r="W7" s="1117"/>
      <c r="X7" s="1116" t="s">
        <v>89</v>
      </c>
      <c r="Y7" s="1116"/>
      <c r="Z7" s="1116"/>
      <c r="AA7" s="1116"/>
      <c r="AB7" s="1116"/>
      <c r="AC7" s="1116"/>
      <c r="AD7" s="1147" t="s">
        <v>100</v>
      </c>
      <c r="AE7" s="1148"/>
      <c r="AF7" s="1148"/>
      <c r="AG7" s="1148"/>
      <c r="AH7" s="1148"/>
      <c r="AI7" s="1149"/>
      <c r="AJ7" s="1116" t="s">
        <v>78</v>
      </c>
      <c r="AK7" s="1116"/>
      <c r="AL7" s="1116"/>
      <c r="AM7" s="1116"/>
      <c r="AN7" s="1116"/>
      <c r="AO7" s="1116"/>
      <c r="AP7" s="1116"/>
      <c r="AQ7" s="1116" t="s">
        <v>196</v>
      </c>
      <c r="AR7" s="1116"/>
      <c r="AS7" s="1116"/>
      <c r="AT7" s="1116"/>
      <c r="AU7" s="1116"/>
      <c r="AV7" s="1116"/>
      <c r="AW7" s="1116"/>
      <c r="AX7" s="1116" t="s">
        <v>195</v>
      </c>
      <c r="AY7" s="1116"/>
      <c r="AZ7" s="1116"/>
      <c r="BA7" s="1116"/>
      <c r="BB7" s="1116"/>
      <c r="BC7" s="1116"/>
      <c r="BD7" s="1116"/>
      <c r="BE7" s="1147" t="s">
        <v>119</v>
      </c>
      <c r="BF7" s="1148"/>
      <c r="BG7" s="1148"/>
      <c r="BH7" s="1149"/>
      <c r="BI7" s="1116" t="s">
        <v>6</v>
      </c>
    </row>
    <row r="8" spans="1:61" s="5" customFormat="1" ht="54" customHeight="1">
      <c r="A8" s="1116"/>
      <c r="B8" s="1116"/>
      <c r="C8" s="1116"/>
      <c r="D8" s="1116"/>
      <c r="E8" s="1116"/>
      <c r="F8" s="1158"/>
      <c r="G8" s="1158"/>
      <c r="H8" s="1117" t="s">
        <v>7</v>
      </c>
      <c r="I8" s="1117" t="s">
        <v>8</v>
      </c>
      <c r="J8" s="1117"/>
      <c r="K8" s="1117"/>
      <c r="L8" s="1117"/>
      <c r="M8" s="1117"/>
      <c r="N8" s="1117"/>
      <c r="O8" s="1117"/>
      <c r="P8" s="1117" t="s">
        <v>7</v>
      </c>
      <c r="Q8" s="1117" t="s">
        <v>8</v>
      </c>
      <c r="R8" s="1117"/>
      <c r="S8" s="1117"/>
      <c r="T8" s="1117"/>
      <c r="U8" s="1117"/>
      <c r="V8" s="1117"/>
      <c r="W8" s="1117"/>
      <c r="X8" s="1117" t="s">
        <v>65</v>
      </c>
      <c r="Y8" s="1116" t="s">
        <v>29</v>
      </c>
      <c r="Z8" s="1116"/>
      <c r="AA8" s="1116"/>
      <c r="AB8" s="1116"/>
      <c r="AC8" s="1116"/>
      <c r="AD8" s="1117" t="s">
        <v>65</v>
      </c>
      <c r="AE8" s="1116" t="s">
        <v>29</v>
      </c>
      <c r="AF8" s="1116"/>
      <c r="AG8" s="1116"/>
      <c r="AH8" s="1116"/>
      <c r="AI8" s="1116"/>
      <c r="AJ8" s="1117" t="s">
        <v>65</v>
      </c>
      <c r="AK8" s="1116" t="s">
        <v>29</v>
      </c>
      <c r="AL8" s="1116"/>
      <c r="AM8" s="1116"/>
      <c r="AN8" s="1116"/>
      <c r="AO8" s="1116"/>
      <c r="AP8" s="1116"/>
      <c r="AQ8" s="1117" t="s">
        <v>65</v>
      </c>
      <c r="AR8" s="1116" t="s">
        <v>29</v>
      </c>
      <c r="AS8" s="1116"/>
      <c r="AT8" s="1116"/>
      <c r="AU8" s="1116"/>
      <c r="AV8" s="1116"/>
      <c r="AW8" s="1116"/>
      <c r="AX8" s="1117" t="s">
        <v>65</v>
      </c>
      <c r="AY8" s="1116" t="s">
        <v>29</v>
      </c>
      <c r="AZ8" s="1116"/>
      <c r="BA8" s="1116"/>
      <c r="BB8" s="1116"/>
      <c r="BC8" s="1116"/>
      <c r="BD8" s="1116"/>
      <c r="BE8" s="1117" t="s">
        <v>65</v>
      </c>
      <c r="BF8" s="1147" t="s">
        <v>40</v>
      </c>
      <c r="BG8" s="1148"/>
      <c r="BH8" s="1149"/>
      <c r="BI8" s="1116"/>
    </row>
    <row r="9" spans="1:61" s="5" customFormat="1" ht="42" customHeight="1">
      <c r="A9" s="1116"/>
      <c r="B9" s="1116"/>
      <c r="C9" s="1116"/>
      <c r="D9" s="1116"/>
      <c r="E9" s="1116"/>
      <c r="F9" s="1158"/>
      <c r="G9" s="1158"/>
      <c r="H9" s="1117"/>
      <c r="I9" s="1117" t="s">
        <v>65</v>
      </c>
      <c r="J9" s="1117" t="s">
        <v>29</v>
      </c>
      <c r="K9" s="1117"/>
      <c r="L9" s="1117"/>
      <c r="M9" s="1117"/>
      <c r="N9" s="1117"/>
      <c r="O9" s="1117"/>
      <c r="P9" s="1117"/>
      <c r="Q9" s="1117" t="s">
        <v>65</v>
      </c>
      <c r="R9" s="1117" t="s">
        <v>29</v>
      </c>
      <c r="S9" s="1117"/>
      <c r="T9" s="1117"/>
      <c r="U9" s="1117"/>
      <c r="V9" s="1117"/>
      <c r="W9" s="1117"/>
      <c r="X9" s="1117"/>
      <c r="Y9" s="1117" t="s">
        <v>69</v>
      </c>
      <c r="Z9" s="1117"/>
      <c r="AA9" s="1117"/>
      <c r="AB9" s="1117"/>
      <c r="AC9" s="1117" t="s">
        <v>174</v>
      </c>
      <c r="AD9" s="1117"/>
      <c r="AE9" s="1117" t="s">
        <v>69</v>
      </c>
      <c r="AF9" s="1117"/>
      <c r="AG9" s="1117"/>
      <c r="AH9" s="1117"/>
      <c r="AI9" s="1117" t="s">
        <v>175</v>
      </c>
      <c r="AJ9" s="1117"/>
      <c r="AK9" s="1117" t="s">
        <v>69</v>
      </c>
      <c r="AL9" s="1117"/>
      <c r="AM9" s="1117"/>
      <c r="AN9" s="1117"/>
      <c r="AO9" s="1117"/>
      <c r="AP9" s="1117" t="s">
        <v>70</v>
      </c>
      <c r="AQ9" s="1117"/>
      <c r="AR9" s="1117" t="s">
        <v>69</v>
      </c>
      <c r="AS9" s="1117"/>
      <c r="AT9" s="1117"/>
      <c r="AU9" s="1117"/>
      <c r="AV9" s="1117"/>
      <c r="AW9" s="1117" t="s">
        <v>175</v>
      </c>
      <c r="AX9" s="1117"/>
      <c r="AY9" s="1117" t="s">
        <v>69</v>
      </c>
      <c r="AZ9" s="1117"/>
      <c r="BA9" s="1117"/>
      <c r="BB9" s="1117"/>
      <c r="BC9" s="1117"/>
      <c r="BD9" s="1117" t="s">
        <v>175</v>
      </c>
      <c r="BE9" s="1117"/>
      <c r="BF9" s="1151" t="s">
        <v>69</v>
      </c>
      <c r="BG9" s="1152"/>
      <c r="BH9" s="1117" t="s">
        <v>175</v>
      </c>
      <c r="BI9" s="1116"/>
    </row>
    <row r="10" spans="1:61" s="5" customFormat="1" ht="30.75" customHeight="1">
      <c r="A10" s="1116"/>
      <c r="B10" s="1116"/>
      <c r="C10" s="1116"/>
      <c r="D10" s="1116"/>
      <c r="E10" s="1116"/>
      <c r="F10" s="1158"/>
      <c r="G10" s="1158"/>
      <c r="H10" s="1117"/>
      <c r="I10" s="1117"/>
      <c r="J10" s="1116" t="s">
        <v>66</v>
      </c>
      <c r="K10" s="1116"/>
      <c r="L10" s="1116"/>
      <c r="M10" s="1117" t="s">
        <v>67</v>
      </c>
      <c r="N10" s="1117"/>
      <c r="O10" s="1117"/>
      <c r="P10" s="1117"/>
      <c r="Q10" s="1117"/>
      <c r="R10" s="1116" t="s">
        <v>66</v>
      </c>
      <c r="S10" s="1116"/>
      <c r="T10" s="1116"/>
      <c r="U10" s="1117" t="s">
        <v>67</v>
      </c>
      <c r="V10" s="1117"/>
      <c r="W10" s="1117"/>
      <c r="X10" s="1117"/>
      <c r="Y10" s="1117"/>
      <c r="Z10" s="1117"/>
      <c r="AA10" s="1117"/>
      <c r="AB10" s="1117"/>
      <c r="AC10" s="1117"/>
      <c r="AD10" s="1117"/>
      <c r="AE10" s="1117"/>
      <c r="AF10" s="1117"/>
      <c r="AG10" s="1117"/>
      <c r="AH10" s="1117"/>
      <c r="AI10" s="1117"/>
      <c r="AJ10" s="1117"/>
      <c r="AK10" s="1117" t="s">
        <v>68</v>
      </c>
      <c r="AL10" s="1116" t="s">
        <v>40</v>
      </c>
      <c r="AM10" s="1116"/>
      <c r="AN10" s="1116"/>
      <c r="AO10" s="1116"/>
      <c r="AP10" s="1117"/>
      <c r="AQ10" s="1117"/>
      <c r="AR10" s="1117" t="s">
        <v>68</v>
      </c>
      <c r="AS10" s="1116" t="s">
        <v>40</v>
      </c>
      <c r="AT10" s="1116"/>
      <c r="AU10" s="1116"/>
      <c r="AV10" s="1116"/>
      <c r="AW10" s="1117"/>
      <c r="AX10" s="1117"/>
      <c r="AY10" s="1117" t="s">
        <v>68</v>
      </c>
      <c r="AZ10" s="1116" t="s">
        <v>40</v>
      </c>
      <c r="BA10" s="1116"/>
      <c r="BB10" s="1116"/>
      <c r="BC10" s="1116"/>
      <c r="BD10" s="1117"/>
      <c r="BE10" s="1117"/>
      <c r="BF10" s="1153" t="s">
        <v>9</v>
      </c>
      <c r="BG10" s="1153" t="s">
        <v>90</v>
      </c>
      <c r="BH10" s="1117"/>
      <c r="BI10" s="1116"/>
    </row>
    <row r="11" spans="1:61" s="5" customFormat="1" ht="30.75" customHeight="1">
      <c r="A11" s="1116"/>
      <c r="B11" s="1116"/>
      <c r="C11" s="1116"/>
      <c r="D11" s="1116"/>
      <c r="E11" s="1116"/>
      <c r="F11" s="1158"/>
      <c r="G11" s="1158"/>
      <c r="H11" s="1117"/>
      <c r="I11" s="1117"/>
      <c r="J11" s="1116"/>
      <c r="K11" s="1116"/>
      <c r="L11" s="1116"/>
      <c r="M11" s="1117"/>
      <c r="N11" s="1117"/>
      <c r="O11" s="1117"/>
      <c r="P11" s="1117"/>
      <c r="Q11" s="1117"/>
      <c r="R11" s="1116"/>
      <c r="S11" s="1116"/>
      <c r="T11" s="1116"/>
      <c r="U11" s="1117"/>
      <c r="V11" s="1117"/>
      <c r="W11" s="1117"/>
      <c r="X11" s="1117"/>
      <c r="Y11" s="1117" t="s">
        <v>68</v>
      </c>
      <c r="Z11" s="1117" t="s">
        <v>74</v>
      </c>
      <c r="AA11" s="1117" t="s">
        <v>46</v>
      </c>
      <c r="AB11" s="1117" t="s">
        <v>30</v>
      </c>
      <c r="AC11" s="1117"/>
      <c r="AD11" s="1117"/>
      <c r="AE11" s="1117" t="s">
        <v>68</v>
      </c>
      <c r="AF11" s="1117" t="s">
        <v>74</v>
      </c>
      <c r="AG11" s="1117" t="s">
        <v>46</v>
      </c>
      <c r="AH11" s="1117" t="s">
        <v>30</v>
      </c>
      <c r="AI11" s="1117"/>
      <c r="AJ11" s="1117"/>
      <c r="AK11" s="1117"/>
      <c r="AL11" s="1117" t="s">
        <v>24</v>
      </c>
      <c r="AM11" s="1117"/>
      <c r="AN11" s="1156" t="s">
        <v>46</v>
      </c>
      <c r="AO11" s="1135"/>
      <c r="AP11" s="1117"/>
      <c r="AQ11" s="1117"/>
      <c r="AR11" s="1117"/>
      <c r="AS11" s="1117" t="s">
        <v>74</v>
      </c>
      <c r="AT11" s="1117"/>
      <c r="AU11" s="1156" t="s">
        <v>46</v>
      </c>
      <c r="AV11" s="1135"/>
      <c r="AW11" s="1117"/>
      <c r="AX11" s="1117"/>
      <c r="AY11" s="1117"/>
      <c r="AZ11" s="1117" t="s">
        <v>74</v>
      </c>
      <c r="BA11" s="1117"/>
      <c r="BB11" s="1156" t="s">
        <v>46</v>
      </c>
      <c r="BC11" s="1135"/>
      <c r="BD11" s="1117"/>
      <c r="BE11" s="1117"/>
      <c r="BF11" s="1160"/>
      <c r="BG11" s="1160"/>
      <c r="BH11" s="1117"/>
      <c r="BI11" s="1116"/>
    </row>
    <row r="12" spans="1:61" s="5" customFormat="1" ht="32.25" customHeight="1">
      <c r="A12" s="1116"/>
      <c r="B12" s="1116"/>
      <c r="C12" s="1116"/>
      <c r="D12" s="1116"/>
      <c r="E12" s="1116"/>
      <c r="F12" s="1158"/>
      <c r="G12" s="1158"/>
      <c r="H12" s="1117"/>
      <c r="I12" s="1117"/>
      <c r="J12" s="1117" t="s">
        <v>68</v>
      </c>
      <c r="K12" s="1151" t="s">
        <v>31</v>
      </c>
      <c r="L12" s="1152"/>
      <c r="M12" s="1117" t="s">
        <v>32</v>
      </c>
      <c r="N12" s="1117" t="s">
        <v>33</v>
      </c>
      <c r="O12" s="1117"/>
      <c r="P12" s="1117"/>
      <c r="Q12" s="1117"/>
      <c r="R12" s="1117" t="s">
        <v>68</v>
      </c>
      <c r="S12" s="1117" t="s">
        <v>31</v>
      </c>
      <c r="T12" s="1117"/>
      <c r="U12" s="1117" t="s">
        <v>32</v>
      </c>
      <c r="V12" s="1117" t="s">
        <v>33</v>
      </c>
      <c r="W12" s="1117"/>
      <c r="X12" s="1117"/>
      <c r="Y12" s="1117"/>
      <c r="Z12" s="1117"/>
      <c r="AA12" s="1117"/>
      <c r="AB12" s="1117"/>
      <c r="AC12" s="1117"/>
      <c r="AD12" s="1117"/>
      <c r="AE12" s="1117"/>
      <c r="AF12" s="1117"/>
      <c r="AG12" s="1117"/>
      <c r="AH12" s="1117"/>
      <c r="AI12" s="1117"/>
      <c r="AJ12" s="1117"/>
      <c r="AK12" s="1117"/>
      <c r="AL12" s="1117" t="s">
        <v>9</v>
      </c>
      <c r="AM12" s="1117" t="s">
        <v>103</v>
      </c>
      <c r="AN12" s="1117" t="s">
        <v>9</v>
      </c>
      <c r="AO12" s="1117" t="s">
        <v>103</v>
      </c>
      <c r="AP12" s="1117"/>
      <c r="AQ12" s="1117"/>
      <c r="AR12" s="1117"/>
      <c r="AS12" s="1117" t="s">
        <v>9</v>
      </c>
      <c r="AT12" s="1117" t="s">
        <v>103</v>
      </c>
      <c r="AU12" s="1117" t="s">
        <v>9</v>
      </c>
      <c r="AV12" s="1117" t="s">
        <v>103</v>
      </c>
      <c r="AW12" s="1117"/>
      <c r="AX12" s="1117"/>
      <c r="AY12" s="1117"/>
      <c r="AZ12" s="1117" t="s">
        <v>9</v>
      </c>
      <c r="BA12" s="1117" t="s">
        <v>103</v>
      </c>
      <c r="BB12" s="1117" t="s">
        <v>9</v>
      </c>
      <c r="BC12" s="1117" t="s">
        <v>103</v>
      </c>
      <c r="BD12" s="1117"/>
      <c r="BE12" s="1117"/>
      <c r="BF12" s="1160"/>
      <c r="BG12" s="1160"/>
      <c r="BH12" s="1117"/>
      <c r="BI12" s="1116"/>
    </row>
    <row r="13" spans="1:61" s="5" customFormat="1" ht="30.2" customHeight="1">
      <c r="A13" s="1116"/>
      <c r="B13" s="1116"/>
      <c r="C13" s="1116"/>
      <c r="D13" s="1116"/>
      <c r="E13" s="1116"/>
      <c r="F13" s="1158"/>
      <c r="G13" s="1158"/>
      <c r="H13" s="1117"/>
      <c r="I13" s="1117"/>
      <c r="J13" s="1117"/>
      <c r="K13" s="1153" t="s">
        <v>74</v>
      </c>
      <c r="L13" s="1117" t="s">
        <v>30</v>
      </c>
      <c r="M13" s="1117"/>
      <c r="N13" s="1117" t="s">
        <v>9</v>
      </c>
      <c r="O13" s="1117" t="s">
        <v>173</v>
      </c>
      <c r="P13" s="1117"/>
      <c r="Q13" s="1117"/>
      <c r="R13" s="1117"/>
      <c r="S13" s="1117" t="s">
        <v>74</v>
      </c>
      <c r="T13" s="1117" t="s">
        <v>30</v>
      </c>
      <c r="U13" s="1117"/>
      <c r="V13" s="1117" t="s">
        <v>9</v>
      </c>
      <c r="W13" s="1117" t="s">
        <v>173</v>
      </c>
      <c r="X13" s="1117"/>
      <c r="Y13" s="1117"/>
      <c r="Z13" s="1117"/>
      <c r="AA13" s="1117"/>
      <c r="AB13" s="1117"/>
      <c r="AC13" s="1117"/>
      <c r="AD13" s="1117"/>
      <c r="AE13" s="1117"/>
      <c r="AF13" s="1117"/>
      <c r="AG13" s="1117"/>
      <c r="AH13" s="1117"/>
      <c r="AI13" s="1117"/>
      <c r="AJ13" s="1117"/>
      <c r="AK13" s="1117"/>
      <c r="AL13" s="1117"/>
      <c r="AM13" s="1117"/>
      <c r="AN13" s="1117"/>
      <c r="AO13" s="1117"/>
      <c r="AP13" s="1117"/>
      <c r="AQ13" s="1117"/>
      <c r="AR13" s="1117"/>
      <c r="AS13" s="1117"/>
      <c r="AT13" s="1117"/>
      <c r="AU13" s="1117"/>
      <c r="AV13" s="1117"/>
      <c r="AW13" s="1117"/>
      <c r="AX13" s="1117"/>
      <c r="AY13" s="1117"/>
      <c r="AZ13" s="1117"/>
      <c r="BA13" s="1117"/>
      <c r="BB13" s="1117"/>
      <c r="BC13" s="1117"/>
      <c r="BD13" s="1117"/>
      <c r="BE13" s="1117"/>
      <c r="BF13" s="1160"/>
      <c r="BG13" s="1160"/>
      <c r="BH13" s="1117"/>
      <c r="BI13" s="1116"/>
    </row>
    <row r="14" spans="1:61" s="5" customFormat="1" ht="36" customHeight="1">
      <c r="A14" s="1116"/>
      <c r="B14" s="1116"/>
      <c r="C14" s="1116"/>
      <c r="D14" s="1116"/>
      <c r="E14" s="1116"/>
      <c r="F14" s="1159"/>
      <c r="G14" s="1159"/>
      <c r="H14" s="1117"/>
      <c r="I14" s="1117"/>
      <c r="J14" s="1117"/>
      <c r="K14" s="1154"/>
      <c r="L14" s="1117"/>
      <c r="M14" s="1117"/>
      <c r="N14" s="1117"/>
      <c r="O14" s="1117"/>
      <c r="P14" s="1117"/>
      <c r="Q14" s="1117"/>
      <c r="R14" s="1117"/>
      <c r="S14" s="1117"/>
      <c r="T14" s="1117"/>
      <c r="U14" s="1117"/>
      <c r="V14" s="1117"/>
      <c r="W14" s="1117"/>
      <c r="X14" s="1117"/>
      <c r="Y14" s="1117"/>
      <c r="Z14" s="1117"/>
      <c r="AA14" s="1117"/>
      <c r="AB14" s="1117"/>
      <c r="AC14" s="1117"/>
      <c r="AD14" s="1117"/>
      <c r="AE14" s="1117"/>
      <c r="AF14" s="1117"/>
      <c r="AG14" s="1117"/>
      <c r="AH14" s="1117"/>
      <c r="AI14" s="1117"/>
      <c r="AJ14" s="1117"/>
      <c r="AK14" s="1117"/>
      <c r="AL14" s="1117"/>
      <c r="AM14" s="1117"/>
      <c r="AN14" s="1117"/>
      <c r="AO14" s="1117"/>
      <c r="AP14" s="1117"/>
      <c r="AQ14" s="1117"/>
      <c r="AR14" s="1117"/>
      <c r="AS14" s="1117"/>
      <c r="AT14" s="1117"/>
      <c r="AU14" s="1117"/>
      <c r="AV14" s="1117"/>
      <c r="AW14" s="1117"/>
      <c r="AX14" s="1117"/>
      <c r="AY14" s="1117"/>
      <c r="AZ14" s="1117"/>
      <c r="BA14" s="1117"/>
      <c r="BB14" s="1117"/>
      <c r="BC14" s="1117"/>
      <c r="BD14" s="1117"/>
      <c r="BE14" s="1117"/>
      <c r="BF14" s="1154"/>
      <c r="BG14" s="1154"/>
      <c r="BH14" s="1117"/>
      <c r="BI14" s="1116"/>
    </row>
    <row r="15" spans="1:61" s="7" customFormat="1" ht="24" hidden="1" customHeight="1">
      <c r="A15" s="6">
        <v>1</v>
      </c>
      <c r="B15" s="6">
        <v>2</v>
      </c>
      <c r="C15" s="6">
        <v>3</v>
      </c>
      <c r="D15" s="6">
        <v>4</v>
      </c>
      <c r="E15" s="6">
        <v>5</v>
      </c>
      <c r="F15" s="6"/>
      <c r="G15" s="6"/>
      <c r="H15" s="6">
        <v>6</v>
      </c>
      <c r="I15" s="6">
        <v>7</v>
      </c>
      <c r="J15" s="6">
        <v>8</v>
      </c>
      <c r="K15" s="6">
        <v>9</v>
      </c>
      <c r="L15" s="6">
        <v>10</v>
      </c>
      <c r="M15" s="6">
        <v>11</v>
      </c>
      <c r="N15" s="6"/>
      <c r="O15" s="6">
        <v>12</v>
      </c>
      <c r="P15" s="6">
        <v>13</v>
      </c>
      <c r="Q15" s="6">
        <v>14</v>
      </c>
      <c r="R15" s="6">
        <v>15</v>
      </c>
      <c r="S15" s="6">
        <v>16</v>
      </c>
      <c r="T15" s="6">
        <v>17</v>
      </c>
      <c r="U15" s="6">
        <v>18</v>
      </c>
      <c r="V15" s="6"/>
      <c r="W15" s="6">
        <v>19</v>
      </c>
      <c r="X15" s="6">
        <v>20</v>
      </c>
      <c r="Y15" s="6">
        <v>21</v>
      </c>
      <c r="Z15" s="6">
        <v>22</v>
      </c>
      <c r="AA15" s="6">
        <v>23</v>
      </c>
      <c r="AB15" s="6">
        <v>24</v>
      </c>
      <c r="AC15" s="6">
        <v>25</v>
      </c>
      <c r="AD15" s="6">
        <v>26</v>
      </c>
      <c r="AE15" s="6">
        <v>27</v>
      </c>
      <c r="AF15" s="6">
        <v>28</v>
      </c>
      <c r="AG15" s="6">
        <v>29</v>
      </c>
      <c r="AH15" s="6">
        <v>30</v>
      </c>
      <c r="AI15" s="6">
        <v>31</v>
      </c>
      <c r="AJ15" s="6">
        <v>32</v>
      </c>
      <c r="AK15" s="6">
        <v>33</v>
      </c>
      <c r="AL15" s="6">
        <v>34</v>
      </c>
      <c r="AM15" s="6">
        <v>35</v>
      </c>
      <c r="AN15" s="6">
        <v>36</v>
      </c>
      <c r="AO15" s="6">
        <v>37</v>
      </c>
      <c r="AP15" s="6">
        <v>38</v>
      </c>
      <c r="AQ15" s="6">
        <v>39</v>
      </c>
      <c r="AR15" s="6">
        <v>40</v>
      </c>
      <c r="AS15" s="6">
        <v>41</v>
      </c>
      <c r="AT15" s="6">
        <v>42</v>
      </c>
      <c r="AU15" s="6">
        <v>43</v>
      </c>
      <c r="AV15" s="6">
        <v>44</v>
      </c>
      <c r="AW15" s="6">
        <v>45</v>
      </c>
      <c r="AX15" s="6">
        <v>46</v>
      </c>
      <c r="AY15" s="6">
        <v>47</v>
      </c>
      <c r="AZ15" s="6">
        <v>48</v>
      </c>
      <c r="BA15" s="6">
        <v>49</v>
      </c>
      <c r="BB15" s="6">
        <v>50</v>
      </c>
      <c r="BC15" s="6">
        <v>51</v>
      </c>
      <c r="BD15" s="6">
        <v>52</v>
      </c>
      <c r="BE15" s="6"/>
      <c r="BF15" s="6"/>
      <c r="BG15" s="6"/>
      <c r="BH15" s="6"/>
      <c r="BI15" s="6">
        <v>53</v>
      </c>
    </row>
    <row r="16" spans="1:61" s="7" customFormat="1" ht="36.75" customHeight="1">
      <c r="A16" s="6"/>
      <c r="B16" s="14" t="s">
        <v>28</v>
      </c>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row>
    <row r="17" spans="1:61" s="7" customFormat="1" ht="47.85" customHeight="1">
      <c r="A17" s="14" t="s">
        <v>52</v>
      </c>
      <c r="B17" s="16" t="s">
        <v>56</v>
      </c>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row>
    <row r="18" spans="1:61" ht="75">
      <c r="A18" s="107" t="s">
        <v>13</v>
      </c>
      <c r="B18" s="24" t="s">
        <v>94</v>
      </c>
      <c r="C18" s="17"/>
      <c r="D18" s="17"/>
      <c r="E18" s="17"/>
      <c r="F18" s="17"/>
      <c r="G18" s="17"/>
      <c r="H18" s="17"/>
      <c r="I18" s="18"/>
      <c r="J18" s="18"/>
      <c r="K18" s="18"/>
      <c r="L18" s="18"/>
      <c r="M18" s="18"/>
      <c r="N18" s="18"/>
      <c r="O18" s="18"/>
      <c r="P18" s="18"/>
      <c r="Q18" s="18"/>
      <c r="R18" s="18"/>
      <c r="S18" s="18"/>
      <c r="T18" s="18"/>
      <c r="U18" s="18"/>
      <c r="V18" s="18"/>
      <c r="W18" s="18"/>
      <c r="X18" s="18"/>
      <c r="Y18" s="18"/>
      <c r="Z18" s="18"/>
      <c r="AA18" s="18"/>
      <c r="AB18" s="18"/>
      <c r="AC18" s="18"/>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row>
    <row r="19" spans="1:61" s="3" customFormat="1" ht="77.849999999999994" customHeight="1">
      <c r="A19" s="27" t="s">
        <v>20</v>
      </c>
      <c r="B19" s="28" t="s">
        <v>95</v>
      </c>
      <c r="C19" s="29"/>
      <c r="D19" s="29"/>
      <c r="E19" s="29"/>
      <c r="F19" s="29"/>
      <c r="G19" s="29"/>
      <c r="H19" s="29"/>
      <c r="I19" s="30"/>
      <c r="J19" s="30"/>
      <c r="K19" s="30"/>
      <c r="L19" s="30"/>
      <c r="M19" s="30"/>
      <c r="N19" s="30"/>
      <c r="O19" s="30"/>
      <c r="P19" s="30"/>
      <c r="Q19" s="30"/>
      <c r="R19" s="30"/>
      <c r="S19" s="30"/>
      <c r="T19" s="30"/>
      <c r="U19" s="30"/>
      <c r="V19" s="30"/>
      <c r="W19" s="30"/>
      <c r="X19" s="30"/>
      <c r="Y19" s="30"/>
      <c r="Z19" s="30"/>
      <c r="AA19" s="30"/>
      <c r="AB19" s="30"/>
      <c r="AC19" s="30"/>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row>
    <row r="20" spans="1:61" ht="30.2" customHeight="1">
      <c r="A20" s="19">
        <v>1</v>
      </c>
      <c r="B20" s="20" t="s">
        <v>14</v>
      </c>
      <c r="C20" s="17"/>
      <c r="D20" s="17"/>
      <c r="E20" s="17"/>
      <c r="F20" s="17"/>
      <c r="G20" s="17"/>
      <c r="H20" s="17"/>
      <c r="I20" s="18"/>
      <c r="J20" s="18"/>
      <c r="K20" s="18"/>
      <c r="L20" s="18"/>
      <c r="M20" s="18"/>
      <c r="N20" s="18"/>
      <c r="O20" s="18"/>
      <c r="P20" s="18"/>
      <c r="Q20" s="18"/>
      <c r="R20" s="18"/>
      <c r="S20" s="18"/>
      <c r="T20" s="18"/>
      <c r="U20" s="18"/>
      <c r="V20" s="18"/>
      <c r="W20" s="18"/>
      <c r="X20" s="18"/>
      <c r="Y20" s="18"/>
      <c r="Z20" s="18"/>
      <c r="AA20" s="18"/>
      <c r="AB20" s="18"/>
      <c r="AC20" s="18"/>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row>
    <row r="21" spans="1:61" ht="30.2" customHeight="1">
      <c r="A21" s="31" t="s">
        <v>26</v>
      </c>
      <c r="B21" s="22" t="s">
        <v>16</v>
      </c>
      <c r="C21" s="17"/>
      <c r="D21" s="17"/>
      <c r="E21" s="17"/>
      <c r="F21" s="17"/>
      <c r="G21" s="17"/>
      <c r="H21" s="17"/>
      <c r="I21" s="18"/>
      <c r="J21" s="18"/>
      <c r="K21" s="18"/>
      <c r="L21" s="18"/>
      <c r="M21" s="18"/>
      <c r="N21" s="18"/>
      <c r="O21" s="18"/>
      <c r="P21" s="18"/>
      <c r="Q21" s="18"/>
      <c r="R21" s="18"/>
      <c r="S21" s="18"/>
      <c r="T21" s="18"/>
      <c r="U21" s="18"/>
      <c r="V21" s="18"/>
      <c r="W21" s="18"/>
      <c r="X21" s="18"/>
      <c r="Y21" s="18"/>
      <c r="Z21" s="18"/>
      <c r="AA21" s="18"/>
      <c r="AB21" s="18"/>
      <c r="AC21" s="18"/>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row>
    <row r="22" spans="1:61" s="3" customFormat="1" ht="69.599999999999994" customHeight="1">
      <c r="A22" s="27" t="s">
        <v>21</v>
      </c>
      <c r="B22" s="28" t="s">
        <v>60</v>
      </c>
      <c r="C22" s="29"/>
      <c r="D22" s="29"/>
      <c r="E22" s="29"/>
      <c r="F22" s="29"/>
      <c r="G22" s="29"/>
      <c r="H22" s="29"/>
      <c r="I22" s="30"/>
      <c r="J22" s="30"/>
      <c r="K22" s="30"/>
      <c r="L22" s="30"/>
      <c r="M22" s="30"/>
      <c r="N22" s="30"/>
      <c r="O22" s="30"/>
      <c r="P22" s="30"/>
      <c r="Q22" s="30"/>
      <c r="R22" s="30"/>
      <c r="S22" s="30"/>
      <c r="T22" s="30"/>
      <c r="U22" s="30"/>
      <c r="V22" s="30"/>
      <c r="W22" s="30"/>
      <c r="X22" s="30"/>
      <c r="Y22" s="30"/>
      <c r="Z22" s="30"/>
      <c r="AA22" s="30"/>
      <c r="AB22" s="30"/>
      <c r="AC22" s="30"/>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row>
    <row r="23" spans="1:61" s="2" customFormat="1" ht="45" customHeight="1">
      <c r="A23" s="27"/>
      <c r="B23" s="28" t="s">
        <v>31</v>
      </c>
      <c r="C23" s="25"/>
      <c r="D23" s="25"/>
      <c r="E23" s="25"/>
      <c r="F23" s="25"/>
      <c r="G23" s="25"/>
      <c r="H23" s="25"/>
      <c r="I23" s="26"/>
      <c r="J23" s="26"/>
      <c r="K23" s="26"/>
      <c r="L23" s="26"/>
      <c r="M23" s="26"/>
      <c r="N23" s="26"/>
      <c r="O23" s="26"/>
      <c r="P23" s="26"/>
      <c r="Q23" s="26"/>
      <c r="R23" s="26"/>
      <c r="S23" s="26"/>
      <c r="T23" s="26"/>
      <c r="U23" s="26"/>
      <c r="V23" s="26"/>
      <c r="W23" s="26"/>
      <c r="X23" s="26"/>
      <c r="Y23" s="26"/>
      <c r="Z23" s="26"/>
      <c r="AA23" s="26"/>
      <c r="AB23" s="26"/>
      <c r="AC23" s="26"/>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row>
    <row r="24" spans="1:61" s="1" customFormat="1" ht="117">
      <c r="A24" s="27"/>
      <c r="B24" s="80" t="s">
        <v>79</v>
      </c>
      <c r="C24" s="34"/>
      <c r="D24" s="34"/>
      <c r="E24" s="34"/>
      <c r="F24" s="34"/>
      <c r="G24" s="34"/>
      <c r="H24" s="34"/>
      <c r="I24" s="35"/>
      <c r="J24" s="35"/>
      <c r="K24" s="35"/>
      <c r="L24" s="35"/>
      <c r="M24" s="35"/>
      <c r="N24" s="35"/>
      <c r="O24" s="35"/>
      <c r="P24" s="35"/>
      <c r="Q24" s="35"/>
      <c r="R24" s="35"/>
      <c r="S24" s="35"/>
      <c r="T24" s="35"/>
      <c r="U24" s="35"/>
      <c r="V24" s="35"/>
      <c r="W24" s="35"/>
      <c r="X24" s="35"/>
      <c r="Y24" s="35"/>
      <c r="Z24" s="35"/>
      <c r="AA24" s="35"/>
      <c r="AB24" s="35"/>
      <c r="AC24" s="35"/>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row>
    <row r="25" spans="1:61" s="1" customFormat="1" ht="30.2" customHeight="1">
      <c r="A25" s="19">
        <v>1</v>
      </c>
      <c r="B25" s="20" t="s">
        <v>14</v>
      </c>
      <c r="C25" s="34"/>
      <c r="D25" s="34"/>
      <c r="E25" s="34"/>
      <c r="F25" s="34"/>
      <c r="G25" s="34"/>
      <c r="H25" s="34"/>
      <c r="I25" s="35"/>
      <c r="J25" s="35"/>
      <c r="K25" s="35"/>
      <c r="L25" s="35"/>
      <c r="M25" s="35"/>
      <c r="N25" s="35"/>
      <c r="O25" s="35"/>
      <c r="P25" s="35"/>
      <c r="Q25" s="35"/>
      <c r="R25" s="35"/>
      <c r="S25" s="35"/>
      <c r="T25" s="35"/>
      <c r="U25" s="35"/>
      <c r="V25" s="35"/>
      <c r="W25" s="35"/>
      <c r="X25" s="35"/>
      <c r="Y25" s="35"/>
      <c r="Z25" s="35"/>
      <c r="AA25" s="35"/>
      <c r="AB25" s="35"/>
      <c r="AC25" s="35"/>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row>
    <row r="26" spans="1:61" s="1" customFormat="1" ht="30.2" customHeight="1">
      <c r="A26" s="31" t="s">
        <v>26</v>
      </c>
      <c r="B26" s="22" t="s">
        <v>16</v>
      </c>
      <c r="C26" s="34"/>
      <c r="D26" s="34"/>
      <c r="E26" s="34"/>
      <c r="F26" s="34"/>
      <c r="G26" s="34"/>
      <c r="H26" s="34"/>
      <c r="I26" s="35"/>
      <c r="J26" s="35"/>
      <c r="K26" s="35"/>
      <c r="L26" s="35"/>
      <c r="M26" s="35"/>
      <c r="N26" s="35"/>
      <c r="O26" s="35"/>
      <c r="P26" s="35"/>
      <c r="Q26" s="35"/>
      <c r="R26" s="35"/>
      <c r="S26" s="35"/>
      <c r="T26" s="35"/>
      <c r="U26" s="35"/>
      <c r="V26" s="35"/>
      <c r="W26" s="35"/>
      <c r="X26" s="35"/>
      <c r="Y26" s="35"/>
      <c r="Z26" s="35"/>
      <c r="AA26" s="35"/>
      <c r="AB26" s="35"/>
      <c r="AC26" s="35"/>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row>
    <row r="27" spans="1:61" s="3" customFormat="1" ht="59.85" customHeight="1">
      <c r="A27" s="27"/>
      <c r="B27" s="80" t="s">
        <v>81</v>
      </c>
      <c r="C27" s="29"/>
      <c r="D27" s="29"/>
      <c r="E27" s="29"/>
      <c r="F27" s="29"/>
      <c r="G27" s="29"/>
      <c r="H27" s="29"/>
      <c r="I27" s="30"/>
      <c r="J27" s="30"/>
      <c r="K27" s="30"/>
      <c r="L27" s="30"/>
      <c r="M27" s="30"/>
      <c r="N27" s="30"/>
      <c r="O27" s="30"/>
      <c r="P27" s="30"/>
      <c r="Q27" s="30"/>
      <c r="R27" s="30"/>
      <c r="S27" s="30"/>
      <c r="T27" s="30"/>
      <c r="U27" s="30"/>
      <c r="V27" s="30"/>
      <c r="W27" s="30"/>
      <c r="X27" s="30"/>
      <c r="Y27" s="30"/>
      <c r="Z27" s="30"/>
      <c r="AA27" s="30"/>
      <c r="AB27" s="30"/>
      <c r="AC27" s="30"/>
      <c r="AD27" s="81"/>
      <c r="AE27" s="81"/>
      <c r="AF27" s="81"/>
      <c r="AG27" s="81"/>
      <c r="AH27" s="81"/>
      <c r="AI27" s="81"/>
      <c r="AJ27" s="81"/>
      <c r="AK27" s="81"/>
      <c r="AL27" s="81"/>
      <c r="AM27" s="81"/>
      <c r="AN27" s="81"/>
      <c r="AO27" s="81"/>
      <c r="AP27" s="81"/>
      <c r="AQ27" s="81"/>
      <c r="AR27" s="81"/>
      <c r="AS27" s="81"/>
      <c r="AT27" s="81"/>
      <c r="AU27" s="81"/>
      <c r="AV27" s="81"/>
      <c r="AW27" s="81"/>
      <c r="AX27" s="81"/>
      <c r="AY27" s="81"/>
      <c r="AZ27" s="81"/>
      <c r="BA27" s="81"/>
      <c r="BB27" s="81"/>
      <c r="BC27" s="81"/>
      <c r="BD27" s="81"/>
      <c r="BE27" s="81"/>
      <c r="BF27" s="81"/>
      <c r="BG27" s="81"/>
      <c r="BH27" s="81"/>
      <c r="BI27" s="81"/>
    </row>
    <row r="28" spans="1:61" s="1" customFormat="1" ht="30.2" customHeight="1">
      <c r="A28" s="19">
        <v>1</v>
      </c>
      <c r="B28" s="20" t="s">
        <v>14</v>
      </c>
      <c r="C28" s="34"/>
      <c r="D28" s="34"/>
      <c r="E28" s="34"/>
      <c r="F28" s="34"/>
      <c r="G28" s="34"/>
      <c r="H28" s="34"/>
      <c r="I28" s="35"/>
      <c r="J28" s="35"/>
      <c r="K28" s="35"/>
      <c r="L28" s="35"/>
      <c r="M28" s="35"/>
      <c r="N28" s="35"/>
      <c r="O28" s="35"/>
      <c r="P28" s="35"/>
      <c r="Q28" s="35"/>
      <c r="R28" s="35"/>
      <c r="S28" s="35"/>
      <c r="T28" s="35"/>
      <c r="U28" s="35"/>
      <c r="V28" s="35"/>
      <c r="W28" s="35"/>
      <c r="X28" s="35"/>
      <c r="Y28" s="35"/>
      <c r="Z28" s="35"/>
      <c r="AA28" s="35"/>
      <c r="AB28" s="35"/>
      <c r="AC28" s="35"/>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row>
    <row r="29" spans="1:61" s="1" customFormat="1" ht="30.2" customHeight="1">
      <c r="A29" s="31" t="s">
        <v>26</v>
      </c>
      <c r="B29" s="22" t="s">
        <v>16</v>
      </c>
      <c r="C29" s="34"/>
      <c r="D29" s="34"/>
      <c r="E29" s="34"/>
      <c r="F29" s="34"/>
      <c r="G29" s="34"/>
      <c r="H29" s="34"/>
      <c r="I29" s="35"/>
      <c r="J29" s="35"/>
      <c r="K29" s="35"/>
      <c r="L29" s="35"/>
      <c r="M29" s="35"/>
      <c r="N29" s="35"/>
      <c r="O29" s="35"/>
      <c r="P29" s="35"/>
      <c r="Q29" s="35"/>
      <c r="R29" s="35"/>
      <c r="S29" s="35"/>
      <c r="T29" s="35"/>
      <c r="U29" s="35"/>
      <c r="V29" s="35"/>
      <c r="W29" s="35"/>
      <c r="X29" s="35"/>
      <c r="Y29" s="35"/>
      <c r="Z29" s="35"/>
      <c r="AA29" s="35"/>
      <c r="AB29" s="35"/>
      <c r="AC29" s="35"/>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row>
    <row r="30" spans="1:61" s="1" customFormat="1" ht="80.099999999999994" customHeight="1">
      <c r="A30" s="27" t="s">
        <v>39</v>
      </c>
      <c r="B30" s="28" t="s">
        <v>61</v>
      </c>
      <c r="C30" s="34"/>
      <c r="D30" s="34"/>
      <c r="E30" s="34"/>
      <c r="F30" s="34"/>
      <c r="G30" s="34"/>
      <c r="H30" s="34"/>
      <c r="I30" s="35"/>
      <c r="J30" s="35"/>
      <c r="K30" s="35"/>
      <c r="L30" s="35"/>
      <c r="M30" s="35"/>
      <c r="N30" s="35"/>
      <c r="O30" s="35"/>
      <c r="P30" s="35"/>
      <c r="Q30" s="35"/>
      <c r="R30" s="35"/>
      <c r="S30" s="35"/>
      <c r="T30" s="35"/>
      <c r="U30" s="35"/>
      <c r="V30" s="35"/>
      <c r="W30" s="35"/>
      <c r="X30" s="35"/>
      <c r="Y30" s="35"/>
      <c r="Z30" s="35"/>
      <c r="AA30" s="35"/>
      <c r="AB30" s="35"/>
      <c r="AC30" s="35"/>
      <c r="AD30" s="83"/>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row>
    <row r="31" spans="1:61" s="2" customFormat="1" ht="97.5">
      <c r="A31" s="27"/>
      <c r="B31" s="80" t="s">
        <v>80</v>
      </c>
      <c r="C31" s="25"/>
      <c r="D31" s="25"/>
      <c r="E31" s="25"/>
      <c r="F31" s="25"/>
      <c r="G31" s="25"/>
      <c r="H31" s="25"/>
      <c r="I31" s="26"/>
      <c r="J31" s="26"/>
      <c r="K31" s="26"/>
      <c r="L31" s="26"/>
      <c r="M31" s="26"/>
      <c r="N31" s="26"/>
      <c r="O31" s="26"/>
      <c r="P31" s="26"/>
      <c r="Q31" s="26"/>
      <c r="R31" s="26"/>
      <c r="S31" s="26"/>
      <c r="T31" s="26"/>
      <c r="U31" s="26"/>
      <c r="V31" s="26"/>
      <c r="W31" s="26"/>
      <c r="X31" s="26"/>
      <c r="Y31" s="26"/>
      <c r="Z31" s="26"/>
      <c r="AA31" s="26"/>
      <c r="AB31" s="26"/>
      <c r="AC31" s="26"/>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row>
    <row r="32" spans="1:61" s="1" customFormat="1" ht="30.2" customHeight="1">
      <c r="A32" s="19">
        <v>1</v>
      </c>
      <c r="B32" s="20" t="s">
        <v>14</v>
      </c>
      <c r="C32" s="34"/>
      <c r="D32" s="34"/>
      <c r="E32" s="34"/>
      <c r="F32" s="34"/>
      <c r="G32" s="34"/>
      <c r="H32" s="34"/>
      <c r="I32" s="35"/>
      <c r="J32" s="35"/>
      <c r="K32" s="35"/>
      <c r="L32" s="35"/>
      <c r="M32" s="35"/>
      <c r="N32" s="35"/>
      <c r="O32" s="35"/>
      <c r="P32" s="35"/>
      <c r="Q32" s="35"/>
      <c r="R32" s="35"/>
      <c r="S32" s="35"/>
      <c r="T32" s="35"/>
      <c r="U32" s="35"/>
      <c r="V32" s="35"/>
      <c r="W32" s="35"/>
      <c r="X32" s="35"/>
      <c r="Y32" s="35"/>
      <c r="Z32" s="35"/>
      <c r="AA32" s="35"/>
      <c r="AB32" s="35"/>
      <c r="AC32" s="35"/>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row>
    <row r="33" spans="1:61" s="1" customFormat="1" ht="30.2" customHeight="1">
      <c r="A33" s="31" t="s">
        <v>26</v>
      </c>
      <c r="B33" s="22" t="s">
        <v>16</v>
      </c>
      <c r="C33" s="34"/>
      <c r="D33" s="34"/>
      <c r="E33" s="34"/>
      <c r="F33" s="34"/>
      <c r="G33" s="34"/>
      <c r="H33" s="34"/>
      <c r="I33" s="35"/>
      <c r="J33" s="35"/>
      <c r="K33" s="35"/>
      <c r="L33" s="35"/>
      <c r="M33" s="35"/>
      <c r="N33" s="35"/>
      <c r="O33" s="35"/>
      <c r="P33" s="35"/>
      <c r="Q33" s="35"/>
      <c r="R33" s="35"/>
      <c r="S33" s="35"/>
      <c r="T33" s="35"/>
      <c r="U33" s="35"/>
      <c r="V33" s="35"/>
      <c r="W33" s="35"/>
      <c r="X33" s="35"/>
      <c r="Y33" s="35"/>
      <c r="Z33" s="35"/>
      <c r="AA33" s="35"/>
      <c r="AB33" s="35"/>
      <c r="AC33" s="35"/>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row>
    <row r="34" spans="1:61" s="2" customFormat="1" ht="61.35" customHeight="1">
      <c r="A34" s="27"/>
      <c r="B34" s="80" t="s">
        <v>58</v>
      </c>
      <c r="C34" s="25"/>
      <c r="D34" s="25"/>
      <c r="E34" s="25"/>
      <c r="F34" s="25"/>
      <c r="G34" s="25"/>
      <c r="H34" s="25"/>
      <c r="I34" s="26"/>
      <c r="J34" s="26"/>
      <c r="K34" s="26"/>
      <c r="L34" s="26"/>
      <c r="M34" s="26"/>
      <c r="N34" s="26"/>
      <c r="O34" s="26"/>
      <c r="P34" s="26"/>
      <c r="Q34" s="26"/>
      <c r="R34" s="26"/>
      <c r="S34" s="26"/>
      <c r="T34" s="26"/>
      <c r="U34" s="26"/>
      <c r="V34" s="26"/>
      <c r="W34" s="26"/>
      <c r="X34" s="26"/>
      <c r="Y34" s="26"/>
      <c r="Z34" s="26"/>
      <c r="AA34" s="26"/>
      <c r="AB34" s="26"/>
      <c r="AC34" s="26"/>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row>
    <row r="35" spans="1:61" s="1" customFormat="1" ht="30.2" customHeight="1">
      <c r="A35" s="19">
        <v>1</v>
      </c>
      <c r="B35" s="20" t="s">
        <v>14</v>
      </c>
      <c r="C35" s="34"/>
      <c r="D35" s="34"/>
      <c r="E35" s="34"/>
      <c r="F35" s="34"/>
      <c r="G35" s="34"/>
      <c r="H35" s="34"/>
      <c r="I35" s="35"/>
      <c r="J35" s="35"/>
      <c r="K35" s="35"/>
      <c r="L35" s="35"/>
      <c r="M35" s="35"/>
      <c r="N35" s="35"/>
      <c r="O35" s="35"/>
      <c r="P35" s="35"/>
      <c r="Q35" s="35"/>
      <c r="R35" s="35"/>
      <c r="S35" s="35"/>
      <c r="T35" s="35"/>
      <c r="U35" s="35"/>
      <c r="V35" s="35"/>
      <c r="W35" s="35"/>
      <c r="X35" s="35"/>
      <c r="Y35" s="35"/>
      <c r="Z35" s="35"/>
      <c r="AA35" s="35"/>
      <c r="AB35" s="35"/>
      <c r="AC35" s="35"/>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row>
    <row r="36" spans="1:61" s="1" customFormat="1" ht="30.2" customHeight="1">
      <c r="A36" s="19" t="s">
        <v>26</v>
      </c>
      <c r="B36" s="20" t="s">
        <v>16</v>
      </c>
      <c r="C36" s="34"/>
      <c r="D36" s="34"/>
      <c r="E36" s="34"/>
      <c r="F36" s="34"/>
      <c r="G36" s="34"/>
      <c r="H36" s="34"/>
      <c r="I36" s="35"/>
      <c r="J36" s="35"/>
      <c r="K36" s="35"/>
      <c r="L36" s="35"/>
      <c r="M36" s="35"/>
      <c r="N36" s="35"/>
      <c r="O36" s="35"/>
      <c r="P36" s="35"/>
      <c r="Q36" s="35"/>
      <c r="R36" s="35"/>
      <c r="S36" s="35"/>
      <c r="T36" s="35"/>
      <c r="U36" s="35"/>
      <c r="V36" s="35"/>
      <c r="W36" s="35"/>
      <c r="X36" s="35"/>
      <c r="Y36" s="35"/>
      <c r="Z36" s="35"/>
      <c r="AA36" s="35"/>
      <c r="AB36" s="35"/>
      <c r="AC36" s="35"/>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row>
    <row r="37" spans="1:61" s="1" customFormat="1" ht="60" customHeight="1">
      <c r="A37" s="107" t="s">
        <v>15</v>
      </c>
      <c r="B37" s="24" t="s">
        <v>82</v>
      </c>
      <c r="C37" s="34"/>
      <c r="D37" s="34"/>
      <c r="E37" s="34"/>
      <c r="F37" s="34"/>
      <c r="G37" s="34"/>
      <c r="H37" s="34"/>
      <c r="I37" s="35"/>
      <c r="J37" s="35"/>
      <c r="K37" s="35"/>
      <c r="L37" s="35"/>
      <c r="M37" s="35"/>
      <c r="N37" s="35"/>
      <c r="O37" s="35"/>
      <c r="P37" s="35"/>
      <c r="Q37" s="35"/>
      <c r="R37" s="35"/>
      <c r="S37" s="35"/>
      <c r="T37" s="35"/>
      <c r="U37" s="35"/>
      <c r="V37" s="35"/>
      <c r="W37" s="35"/>
      <c r="X37" s="35"/>
      <c r="Y37" s="35"/>
      <c r="Z37" s="35"/>
      <c r="AA37" s="35"/>
      <c r="AB37" s="35"/>
      <c r="AC37" s="35"/>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row>
    <row r="38" spans="1:61" s="1" customFormat="1" ht="98.1" customHeight="1">
      <c r="A38" s="27"/>
      <c r="B38" s="80" t="s">
        <v>83</v>
      </c>
      <c r="C38" s="34"/>
      <c r="D38" s="34"/>
      <c r="E38" s="34"/>
      <c r="F38" s="34"/>
      <c r="G38" s="34"/>
      <c r="H38" s="34"/>
      <c r="I38" s="35"/>
      <c r="J38" s="35"/>
      <c r="K38" s="35"/>
      <c r="L38" s="35"/>
      <c r="M38" s="35"/>
      <c r="N38" s="35"/>
      <c r="O38" s="35"/>
      <c r="P38" s="35"/>
      <c r="Q38" s="35"/>
      <c r="R38" s="35"/>
      <c r="S38" s="35"/>
      <c r="T38" s="35"/>
      <c r="U38" s="35"/>
      <c r="V38" s="35"/>
      <c r="W38" s="35"/>
      <c r="X38" s="35"/>
      <c r="Y38" s="35"/>
      <c r="Z38" s="35"/>
      <c r="AA38" s="35"/>
      <c r="AB38" s="35"/>
      <c r="AC38" s="35"/>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row>
    <row r="39" spans="1:61" s="1" customFormat="1" ht="30.2" customHeight="1">
      <c r="A39" s="19">
        <v>1</v>
      </c>
      <c r="B39" s="20" t="s">
        <v>14</v>
      </c>
      <c r="C39" s="34"/>
      <c r="D39" s="34"/>
      <c r="E39" s="34"/>
      <c r="F39" s="34"/>
      <c r="G39" s="34"/>
      <c r="H39" s="34"/>
      <c r="I39" s="35"/>
      <c r="J39" s="35"/>
      <c r="K39" s="35"/>
      <c r="L39" s="35"/>
      <c r="M39" s="35"/>
      <c r="N39" s="35"/>
      <c r="O39" s="35"/>
      <c r="P39" s="35"/>
      <c r="Q39" s="35"/>
      <c r="R39" s="35"/>
      <c r="S39" s="35"/>
      <c r="T39" s="35"/>
      <c r="U39" s="35"/>
      <c r="V39" s="35"/>
      <c r="W39" s="35"/>
      <c r="X39" s="35"/>
      <c r="Y39" s="35"/>
      <c r="Z39" s="35"/>
      <c r="AA39" s="35"/>
      <c r="AB39" s="35"/>
      <c r="AC39" s="35"/>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row>
    <row r="40" spans="1:61" s="1" customFormat="1" ht="30.2" customHeight="1">
      <c r="A40" s="19" t="s">
        <v>26</v>
      </c>
      <c r="B40" s="20" t="s">
        <v>16</v>
      </c>
      <c r="C40" s="34"/>
      <c r="D40" s="34"/>
      <c r="E40" s="34"/>
      <c r="F40" s="34"/>
      <c r="G40" s="34"/>
      <c r="H40" s="34"/>
      <c r="I40" s="35"/>
      <c r="J40" s="35"/>
      <c r="K40" s="35"/>
      <c r="L40" s="35"/>
      <c r="M40" s="35"/>
      <c r="N40" s="35"/>
      <c r="O40" s="35"/>
      <c r="P40" s="35"/>
      <c r="Q40" s="35"/>
      <c r="R40" s="35"/>
      <c r="S40" s="35"/>
      <c r="T40" s="35"/>
      <c r="U40" s="35"/>
      <c r="V40" s="35"/>
      <c r="W40" s="35"/>
      <c r="X40" s="35"/>
      <c r="Y40" s="35"/>
      <c r="Z40" s="35"/>
      <c r="AA40" s="35"/>
      <c r="AB40" s="35"/>
      <c r="AC40" s="35"/>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row>
    <row r="41" spans="1:61" s="2" customFormat="1" ht="58.5">
      <c r="A41" s="27"/>
      <c r="B41" s="80" t="s">
        <v>84</v>
      </c>
      <c r="C41" s="25"/>
      <c r="D41" s="25"/>
      <c r="E41" s="25"/>
      <c r="F41" s="25"/>
      <c r="G41" s="25"/>
      <c r="H41" s="25"/>
      <c r="I41" s="26"/>
      <c r="J41" s="26"/>
      <c r="K41" s="26"/>
      <c r="L41" s="26"/>
      <c r="M41" s="26"/>
      <c r="N41" s="26"/>
      <c r="O41" s="26"/>
      <c r="P41" s="26"/>
      <c r="Q41" s="26"/>
      <c r="R41" s="26"/>
      <c r="S41" s="26"/>
      <c r="T41" s="26"/>
      <c r="U41" s="26"/>
      <c r="V41" s="26"/>
      <c r="W41" s="26"/>
      <c r="X41" s="26"/>
      <c r="Y41" s="26"/>
      <c r="Z41" s="26"/>
      <c r="AA41" s="26"/>
      <c r="AB41" s="26"/>
      <c r="AC41" s="26"/>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row>
    <row r="42" spans="1:61" s="1" customFormat="1" ht="30.2" customHeight="1">
      <c r="A42" s="19">
        <v>1</v>
      </c>
      <c r="B42" s="20" t="s">
        <v>14</v>
      </c>
      <c r="C42" s="34"/>
      <c r="D42" s="34"/>
      <c r="E42" s="34"/>
      <c r="F42" s="34"/>
      <c r="G42" s="34"/>
      <c r="H42" s="34"/>
      <c r="I42" s="35"/>
      <c r="J42" s="35"/>
      <c r="K42" s="35"/>
      <c r="L42" s="35"/>
      <c r="M42" s="35"/>
      <c r="N42" s="35"/>
      <c r="O42" s="35"/>
      <c r="P42" s="35"/>
      <c r="Q42" s="35"/>
      <c r="R42" s="35"/>
      <c r="S42" s="35"/>
      <c r="T42" s="35"/>
      <c r="U42" s="35"/>
      <c r="V42" s="35"/>
      <c r="W42" s="35"/>
      <c r="X42" s="35"/>
      <c r="Y42" s="35"/>
      <c r="Z42" s="35"/>
      <c r="AA42" s="35"/>
      <c r="AB42" s="35"/>
      <c r="AC42" s="35"/>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row>
    <row r="43" spans="1:61" s="1" customFormat="1" ht="30.2" customHeight="1">
      <c r="A43" s="19" t="s">
        <v>26</v>
      </c>
      <c r="B43" s="20" t="s">
        <v>16</v>
      </c>
      <c r="C43" s="34"/>
      <c r="D43" s="34"/>
      <c r="E43" s="34"/>
      <c r="F43" s="34"/>
      <c r="G43" s="34"/>
      <c r="H43" s="34"/>
      <c r="I43" s="35"/>
      <c r="J43" s="35"/>
      <c r="K43" s="35"/>
      <c r="L43" s="35"/>
      <c r="M43" s="35"/>
      <c r="N43" s="35"/>
      <c r="O43" s="35"/>
      <c r="P43" s="35"/>
      <c r="Q43" s="35"/>
      <c r="R43" s="35"/>
      <c r="S43" s="35"/>
      <c r="T43" s="35"/>
      <c r="U43" s="35"/>
      <c r="V43" s="35"/>
      <c r="W43" s="35"/>
      <c r="X43" s="35"/>
      <c r="Y43" s="35"/>
      <c r="Z43" s="35"/>
      <c r="AA43" s="35"/>
      <c r="AB43" s="35"/>
      <c r="AC43" s="35"/>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row>
    <row r="44" spans="1:61" s="7" customFormat="1" ht="36.75" customHeight="1">
      <c r="A44" s="23" t="s">
        <v>17</v>
      </c>
      <c r="B44" s="16" t="s">
        <v>56</v>
      </c>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row>
    <row r="45" spans="1:61" s="7" customFormat="1" ht="45" customHeight="1">
      <c r="A45" s="31"/>
      <c r="B45" s="20" t="s">
        <v>54</v>
      </c>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row>
    <row r="46" spans="1:61" s="7" customFormat="1" ht="10.35" customHeight="1">
      <c r="A46" s="6"/>
      <c r="B46" s="33"/>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row>
    <row r="47" spans="1:61" s="78" customFormat="1" ht="26.45" customHeight="1">
      <c r="A47" s="104"/>
      <c r="B47" s="1145" t="s">
        <v>50</v>
      </c>
      <c r="C47" s="1145"/>
      <c r="D47" s="1145"/>
      <c r="E47" s="1145"/>
      <c r="F47" s="1145"/>
      <c r="G47" s="1145"/>
      <c r="H47" s="1145"/>
      <c r="I47" s="1145"/>
      <c r="J47" s="1145"/>
      <c r="K47" s="1145"/>
      <c r="L47" s="1145"/>
      <c r="M47" s="1145"/>
      <c r="N47" s="1145"/>
      <c r="O47" s="1145"/>
      <c r="P47" s="1145"/>
      <c r="Q47" s="1145"/>
      <c r="R47" s="1145"/>
      <c r="S47" s="1145"/>
      <c r="T47" s="1145"/>
      <c r="U47" s="1145"/>
      <c r="V47" s="1145"/>
      <c r="W47" s="1145"/>
      <c r="X47" s="1145"/>
      <c r="Y47" s="1145"/>
      <c r="Z47" s="1145"/>
      <c r="AA47" s="1145"/>
      <c r="AB47" s="1145"/>
      <c r="AC47" s="1145"/>
      <c r="AD47" s="1145"/>
      <c r="AE47" s="1145"/>
      <c r="AF47" s="1145"/>
      <c r="AG47" s="1145"/>
      <c r="AH47" s="1145"/>
      <c r="AI47" s="1145"/>
      <c r="AJ47" s="1145"/>
      <c r="AK47" s="1145"/>
      <c r="AL47" s="1145"/>
      <c r="AM47" s="1145"/>
      <c r="AN47" s="1145"/>
      <c r="AO47" s="1145"/>
      <c r="AP47" s="1145"/>
      <c r="AQ47" s="1145"/>
      <c r="AR47" s="1145"/>
      <c r="AS47" s="1145"/>
      <c r="AT47" s="1145"/>
      <c r="AU47" s="1145"/>
      <c r="AV47" s="1145"/>
      <c r="AW47" s="1145"/>
      <c r="AX47" s="1145"/>
      <c r="AY47" s="1145"/>
      <c r="AZ47" s="1145"/>
      <c r="BA47" s="1145"/>
      <c r="BB47" s="1145"/>
      <c r="BC47" s="1145"/>
      <c r="BD47" s="1145"/>
      <c r="BE47" s="1145"/>
      <c r="BF47" s="1145"/>
      <c r="BG47" s="1145"/>
      <c r="BH47" s="1145"/>
      <c r="BI47" s="1145"/>
    </row>
    <row r="48" spans="1:61" s="78" customFormat="1" ht="64.349999999999994" customHeight="1">
      <c r="A48" s="104"/>
      <c r="B48" s="1150" t="s">
        <v>73</v>
      </c>
      <c r="C48" s="1150"/>
      <c r="D48" s="1150"/>
      <c r="E48" s="1150"/>
      <c r="F48" s="1150"/>
      <c r="G48" s="1150"/>
      <c r="H48" s="1150"/>
      <c r="I48" s="1150"/>
      <c r="J48" s="1150"/>
      <c r="K48" s="1150"/>
      <c r="L48" s="1150"/>
      <c r="M48" s="1150"/>
      <c r="N48" s="1150"/>
      <c r="O48" s="1150"/>
      <c r="P48" s="1150"/>
      <c r="Q48" s="1150"/>
      <c r="R48" s="1150"/>
      <c r="S48" s="1150"/>
      <c r="T48" s="1150"/>
      <c r="U48" s="1150"/>
      <c r="V48" s="1150"/>
      <c r="W48" s="1150"/>
      <c r="X48" s="1150"/>
      <c r="Y48" s="1150"/>
      <c r="Z48" s="1150"/>
      <c r="AA48" s="1150"/>
      <c r="AB48" s="1150"/>
      <c r="AC48" s="1150"/>
      <c r="AD48" s="1150"/>
      <c r="AE48" s="1150"/>
      <c r="AF48" s="1150"/>
      <c r="AG48" s="1150"/>
      <c r="AH48" s="1150"/>
      <c r="AI48" s="1150"/>
      <c r="AJ48" s="1150"/>
      <c r="AK48" s="1150"/>
      <c r="AL48" s="1150"/>
      <c r="AM48" s="1150"/>
      <c r="AN48" s="1150"/>
      <c r="AO48" s="1150"/>
      <c r="AP48" s="1150"/>
      <c r="AQ48" s="1150"/>
      <c r="AR48" s="1150"/>
      <c r="AS48" s="1150"/>
      <c r="AT48" s="1150"/>
      <c r="AU48" s="1150"/>
      <c r="AV48" s="1150"/>
      <c r="AW48" s="1150"/>
      <c r="AX48" s="1150"/>
      <c r="AY48" s="1150"/>
      <c r="AZ48" s="1150"/>
      <c r="BA48" s="1150"/>
      <c r="BB48" s="1150"/>
      <c r="BC48" s="1150"/>
      <c r="BD48" s="1150"/>
      <c r="BE48" s="1150"/>
      <c r="BF48" s="1150"/>
      <c r="BG48" s="1150"/>
      <c r="BH48" s="1150"/>
      <c r="BI48" s="1150"/>
    </row>
    <row r="49" spans="1:61" s="78" customFormat="1" ht="24" customHeight="1">
      <c r="A49" s="99"/>
      <c r="B49" s="1146" t="s">
        <v>71</v>
      </c>
      <c r="C49" s="1146"/>
      <c r="D49" s="1146"/>
      <c r="E49" s="1146"/>
      <c r="F49" s="1146"/>
      <c r="G49" s="1146"/>
      <c r="H49" s="1146"/>
      <c r="I49" s="1146"/>
      <c r="J49" s="1146"/>
      <c r="K49" s="1146"/>
      <c r="L49" s="1146"/>
      <c r="M49" s="1146"/>
      <c r="N49" s="1146"/>
      <c r="O49" s="1146"/>
      <c r="P49" s="1146"/>
      <c r="Q49" s="1146"/>
      <c r="R49" s="1146"/>
      <c r="S49" s="1146"/>
      <c r="T49" s="1146"/>
      <c r="U49" s="1146"/>
      <c r="V49" s="1146"/>
      <c r="W49" s="1146"/>
      <c r="X49" s="1146"/>
      <c r="Y49" s="1146"/>
      <c r="Z49" s="1146"/>
      <c r="AA49" s="1146"/>
      <c r="AB49" s="1146"/>
      <c r="AC49" s="1146"/>
      <c r="AD49" s="1146"/>
      <c r="AE49" s="1146"/>
      <c r="AF49" s="1146"/>
      <c r="AG49" s="1146"/>
      <c r="AH49" s="1146"/>
      <c r="AI49" s="1146"/>
      <c r="AJ49" s="1146"/>
      <c r="AK49" s="1146"/>
      <c r="AL49" s="1146"/>
      <c r="AM49" s="1146"/>
      <c r="AN49" s="1146"/>
      <c r="AO49" s="1146"/>
      <c r="AP49" s="1146"/>
      <c r="AQ49" s="1146"/>
      <c r="AR49" s="1146"/>
      <c r="AS49" s="1146"/>
      <c r="AT49" s="1146"/>
      <c r="AU49" s="1146"/>
      <c r="AV49" s="1146"/>
      <c r="AW49" s="1146"/>
      <c r="AX49" s="1146"/>
      <c r="AY49" s="1146"/>
      <c r="AZ49" s="1146"/>
      <c r="BA49" s="1146"/>
      <c r="BB49" s="1146"/>
      <c r="BC49" s="1146"/>
      <c r="BD49" s="1146"/>
      <c r="BE49" s="1146"/>
      <c r="BF49" s="1146"/>
      <c r="BG49" s="1146"/>
      <c r="BH49" s="1146"/>
      <c r="BI49" s="1146"/>
    </row>
    <row r="50" spans="1:61" s="78" customFormat="1" ht="41.85" customHeight="1">
      <c r="A50" s="99"/>
      <c r="B50" s="1144" t="s">
        <v>72</v>
      </c>
      <c r="C50" s="1144"/>
      <c r="D50" s="1144"/>
      <c r="E50" s="1144"/>
      <c r="F50" s="1144"/>
      <c r="G50" s="1144"/>
      <c r="H50" s="1144"/>
      <c r="I50" s="1144"/>
      <c r="J50" s="1144"/>
      <c r="K50" s="1144"/>
      <c r="L50" s="1144"/>
      <c r="M50" s="1144"/>
      <c r="N50" s="1144"/>
      <c r="O50" s="1144"/>
      <c r="P50" s="1144"/>
      <c r="Q50" s="1144"/>
      <c r="R50" s="1144"/>
      <c r="S50" s="1144"/>
      <c r="T50" s="1144"/>
      <c r="U50" s="1144"/>
      <c r="V50" s="1144"/>
      <c r="W50" s="1144"/>
      <c r="X50" s="1144"/>
      <c r="Y50" s="1144"/>
      <c r="Z50" s="1144"/>
      <c r="AA50" s="1144"/>
      <c r="AB50" s="1144"/>
      <c r="AC50" s="1144"/>
      <c r="AD50" s="1144"/>
      <c r="AE50" s="1144"/>
      <c r="AF50" s="1144"/>
      <c r="AG50" s="1144"/>
      <c r="AH50" s="1144"/>
      <c r="AI50" s="1144"/>
      <c r="AJ50" s="1144"/>
      <c r="AK50" s="1144"/>
      <c r="AL50" s="1144"/>
      <c r="AM50" s="1144"/>
      <c r="AN50" s="1144"/>
      <c r="AO50" s="1144"/>
      <c r="AP50" s="1144"/>
      <c r="AQ50" s="1144"/>
      <c r="AR50" s="1144"/>
      <c r="AS50" s="1144"/>
      <c r="AT50" s="1144"/>
      <c r="AU50" s="1144"/>
      <c r="AV50" s="1144"/>
      <c r="AW50" s="1144"/>
      <c r="AX50" s="1144"/>
      <c r="AY50" s="1144"/>
      <c r="AZ50" s="1144"/>
      <c r="BA50" s="1144"/>
      <c r="BB50" s="1144"/>
      <c r="BC50" s="1144"/>
      <c r="BD50" s="1144"/>
      <c r="BE50" s="1144"/>
      <c r="BF50" s="1144"/>
      <c r="BG50" s="1144"/>
      <c r="BH50" s="1144"/>
      <c r="BI50" s="1144"/>
    </row>
    <row r="51" spans="1:61" ht="23.1" customHeight="1">
      <c r="B51" s="1142" t="s">
        <v>97</v>
      </c>
      <c r="C51" s="1143"/>
      <c r="D51" s="1143"/>
      <c r="E51" s="1143"/>
      <c r="F51" s="1143"/>
      <c r="G51" s="1143"/>
      <c r="H51" s="1143"/>
      <c r="I51" s="1143"/>
      <c r="J51" s="1143"/>
      <c r="K51" s="1143"/>
      <c r="L51" s="1143"/>
      <c r="M51" s="1143"/>
      <c r="N51" s="1143"/>
      <c r="O51" s="1143"/>
      <c r="P51" s="1143"/>
      <c r="Q51" s="1143"/>
      <c r="R51" s="1143"/>
      <c r="S51" s="1143"/>
      <c r="T51" s="1143"/>
      <c r="U51" s="1143"/>
      <c r="V51" s="1143"/>
      <c r="W51" s="1143"/>
      <c r="X51" s="1143"/>
      <c r="Y51" s="1143"/>
      <c r="Z51" s="1143"/>
      <c r="AA51" s="1143"/>
      <c r="AB51" s="1143"/>
      <c r="AC51" s="1143"/>
      <c r="AD51" s="1143"/>
      <c r="AE51" s="1143"/>
      <c r="AF51" s="1143"/>
      <c r="AG51" s="1143"/>
      <c r="AH51" s="1143"/>
      <c r="AI51" s="1143"/>
      <c r="AJ51" s="1143"/>
      <c r="AK51" s="1143"/>
      <c r="AL51" s="1143"/>
      <c r="AM51" s="1143"/>
      <c r="AN51" s="1143"/>
      <c r="AO51" s="1143"/>
      <c r="AP51" s="1143"/>
      <c r="AQ51" s="1143"/>
      <c r="AR51" s="1143"/>
      <c r="AS51" s="1143"/>
      <c r="AT51" s="1143"/>
      <c r="AU51" s="1143"/>
      <c r="AV51" s="1143"/>
      <c r="AW51" s="1143"/>
      <c r="AX51" s="1143"/>
      <c r="AY51" s="1143"/>
      <c r="AZ51" s="1143"/>
      <c r="BA51" s="1143"/>
      <c r="BB51" s="1143"/>
      <c r="BC51" s="1143"/>
      <c r="BD51" s="1143"/>
      <c r="BE51" s="1143"/>
      <c r="BF51" s="1143"/>
      <c r="BG51" s="1143"/>
      <c r="BH51" s="1143"/>
      <c r="BI51" s="1143"/>
    </row>
    <row r="52" spans="1:6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1:6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row>
    <row r="54" spans="1:6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row>
    <row r="55" spans="1:6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1:6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row>
    <row r="57" spans="1:6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row>
    <row r="58" spans="1:6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row>
    <row r="59" spans="1:6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1:6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row>
    <row r="61" spans="1:6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row>
    <row r="62" spans="1:6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row>
    <row r="63" spans="1:6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1:6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row>
    <row r="65" spans="1:6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row>
    <row r="66" spans="1:6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row>
    <row r="67" spans="1:6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row>
    <row r="68" spans="1:6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row>
    <row r="69" spans="1:6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row>
    <row r="70" spans="1:6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row>
    <row r="71" spans="1:6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row>
    <row r="72" spans="1:6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row>
    <row r="73" spans="1:6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1:6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row>
    <row r="76" spans="1:6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row>
    <row r="77" spans="1:6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row>
    <row r="78" spans="1:6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row>
    <row r="79" spans="1:6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row>
    <row r="80" spans="1:6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row>
    <row r="81" spans="1:6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1:6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row>
    <row r="83" spans="1:6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row>
    <row r="84" spans="1:6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row>
    <row r="85" spans="1:6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row>
    <row r="86" spans="1:6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1:6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1:6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row>
    <row r="89" spans="1:6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row>
    <row r="90" spans="1:6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row>
    <row r="91" spans="1:6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row>
    <row r="92" spans="1:6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row>
    <row r="93" spans="1:6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row>
    <row r="94" spans="1:6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row>
    <row r="95" spans="1:6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row>
    <row r="96" spans="1:6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row>
    <row r="97" spans="1:6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row>
    <row r="98" spans="1:6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1:6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row>
    <row r="100" spans="1:6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row>
    <row r="101" spans="1:6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row>
    <row r="102" spans="1:6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row>
    <row r="103" spans="1:6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row>
    <row r="104" spans="1:6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1:6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row>
    <row r="106" spans="1:6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row>
    <row r="107" spans="1:6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row>
    <row r="108" spans="1:6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row>
    <row r="109" spans="1:6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row>
    <row r="110" spans="1:6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row>
    <row r="111" spans="1:6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row>
    <row r="112" spans="1:6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row>
    <row r="113" spans="1:6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row>
    <row r="114" spans="1:6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row>
    <row r="115" spans="1:6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row>
    <row r="116" spans="1:6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1:6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row>
    <row r="118" spans="1:6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row>
    <row r="119" spans="1:6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row>
    <row r="120" spans="1:6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1:6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row>
    <row r="122" spans="1:6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row>
    <row r="123" spans="1:6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row>
    <row r="124" spans="1:6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row>
    <row r="125" spans="1:6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row>
    <row r="126" spans="1:6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row>
    <row r="127" spans="1:6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1:6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row>
    <row r="129" spans="1:6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row>
    <row r="130" spans="1:6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1:6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row>
    <row r="132" spans="1:6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row>
    <row r="133" spans="1:6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row>
    <row r="134" spans="1:6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row>
    <row r="135" spans="1:6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row>
    <row r="136" spans="1:6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row>
    <row r="137" spans="1:6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row>
    <row r="138" spans="1:6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row>
    <row r="139" spans="1:6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1:6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row>
    <row r="141" spans="1:6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row>
    <row r="142" spans="1:6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row>
    <row r="143" spans="1:6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row>
    <row r="144" spans="1:6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row>
    <row r="145" spans="1:6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row>
    <row r="146" spans="1:6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row>
    <row r="147" spans="1:6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row>
    <row r="148" spans="1:6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row>
    <row r="149" spans="1:6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row>
    <row r="153" spans="1:6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row>
    <row r="154" spans="1:6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row>
    <row r="155" spans="1:6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row>
    <row r="156" spans="1:6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row>
    <row r="158" spans="1:6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row>
    <row r="160" spans="1:6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row>
    <row r="161" spans="1:6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row>
    <row r="162" spans="1:6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row>
    <row r="163" spans="1:6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row>
    <row r="164" spans="1:6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row>
    <row r="165" spans="1:6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row>
    <row r="166" spans="1:6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row>
    <row r="167" spans="1:6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row>
    <row r="168" spans="1:6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row>
    <row r="169" spans="1:6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row>
    <row r="170" spans="1:6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row>
    <row r="171" spans="1:6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row>
    <row r="172" spans="1:6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row>
    <row r="173" spans="1:6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row>
    <row r="174" spans="1:6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row>
    <row r="175" spans="1:6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row>
    <row r="176" spans="1:6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row>
    <row r="177" spans="1:6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row>
    <row r="178" spans="1:6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row>
    <row r="179" spans="1:6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row>
    <row r="180" spans="1:6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row>
    <row r="181" spans="1:6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row>
    <row r="182" spans="1:6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row>
    <row r="183" spans="1:6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row>
    <row r="184" spans="1:6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row>
    <row r="185" spans="1:6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row>
    <row r="186" spans="1:6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row>
    <row r="187" spans="1:6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row>
    <row r="188" spans="1:6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row>
    <row r="189" spans="1:6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row>
    <row r="190" spans="1:6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row>
    <row r="191" spans="1:6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row>
    <row r="192" spans="1:6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row>
    <row r="193" spans="1:6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row>
    <row r="194" spans="1:6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row>
    <row r="195" spans="1:6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row>
    <row r="196" spans="1:6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row>
    <row r="197" spans="1:6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row>
    <row r="198" spans="1:6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row>
    <row r="199" spans="1:6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row>
    <row r="200" spans="1:6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row>
    <row r="201" spans="1:6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row>
    <row r="202" spans="1:6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row>
    <row r="203" spans="1:6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row>
    <row r="204" spans="1:6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row>
    <row r="205" spans="1:6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row>
    <row r="206" spans="1:6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row>
    <row r="207" spans="1:6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row>
    <row r="208" spans="1:6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row>
    <row r="209" spans="1:6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row>
    <row r="210" spans="1:6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row>
    <row r="211" spans="1:6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row>
    <row r="212" spans="1:6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row>
    <row r="213" spans="1:6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row>
    <row r="214" spans="1:6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row>
    <row r="215" spans="1:6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row>
    <row r="216" spans="1:6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row>
    <row r="217" spans="1:6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row>
    <row r="218" spans="1:6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row>
    <row r="219" spans="1:6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row>
    <row r="220" spans="1:6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row>
    <row r="221" spans="1:6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row>
    <row r="222" spans="1:6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row>
    <row r="223" spans="1:6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row>
    <row r="224" spans="1:6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row>
    <row r="225" spans="1:6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row>
    <row r="226" spans="1:6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row>
    <row r="227" spans="1:6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row>
    <row r="228" spans="1:6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row>
    <row r="229" spans="1:6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row>
    <row r="230" spans="1:6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row>
    <row r="231" spans="1:6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row>
    <row r="232" spans="1:6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row>
    <row r="233" spans="1:6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row>
    <row r="234" spans="1:6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row>
    <row r="235" spans="1:6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row>
    <row r="236" spans="1:6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row>
    <row r="237" spans="1:6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row>
    <row r="238" spans="1:6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row>
    <row r="239" spans="1:6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row>
    <row r="240" spans="1:6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row>
    <row r="241" spans="1:6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row>
    <row r="242" spans="1:6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row>
    <row r="243" spans="1:6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row>
    <row r="244" spans="1:6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row>
    <row r="245" spans="1:6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row>
    <row r="246" spans="1:6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row>
    <row r="247" spans="1:6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row>
    <row r="248" spans="1:6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row>
    <row r="249" spans="1:6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row>
    <row r="250" spans="1:6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row>
    <row r="251" spans="1:6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row>
    <row r="252" spans="1:6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row>
    <row r="253" spans="1:6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row>
    <row r="254" spans="1:6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row>
    <row r="255" spans="1:6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row>
    <row r="256" spans="1:6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row>
    <row r="257" spans="1:6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row>
    <row r="258" spans="1:6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row>
    <row r="259" spans="1:6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row>
    <row r="260" spans="1:6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row>
    <row r="261" spans="1:6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row>
    <row r="262" spans="1:6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row>
    <row r="263" spans="1:6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row>
    <row r="264" spans="1:6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row>
    <row r="265" spans="1:6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row>
    <row r="266" spans="1:6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row>
    <row r="267" spans="1:6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row>
    <row r="268" spans="1:6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row>
    <row r="269" spans="1:6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row>
    <row r="270" spans="1:6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row>
    <row r="271" spans="1:6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row>
    <row r="272" spans="1:6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row>
    <row r="273" spans="1:6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row>
    <row r="274" spans="1:6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row>
    <row r="275" spans="1:6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row>
    <row r="276" spans="1:6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row>
    <row r="277" spans="1:6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row>
    <row r="278" spans="1:6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row>
    <row r="279" spans="1:6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row>
    <row r="280" spans="1:6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row>
    <row r="281" spans="1:6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row>
    <row r="282" spans="1:6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row>
    <row r="283" spans="1:6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row>
    <row r="284" spans="1:6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row>
    <row r="285" spans="1:6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row>
    <row r="286" spans="1:6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row>
    <row r="287" spans="1:6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row>
    <row r="288" spans="1:6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row>
    <row r="289" spans="1:6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row>
    <row r="290" spans="1:6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row>
    <row r="291" spans="1:6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row>
    <row r="292" spans="1:6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row>
    <row r="293" spans="1:6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row>
    <row r="294" spans="1:6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row>
    <row r="295" spans="1:6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row>
    <row r="296" spans="1:6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row>
    <row r="297" spans="1:6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row>
    <row r="298" spans="1:6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row>
    <row r="299" spans="1:6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row>
    <row r="300" spans="1:6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row>
    <row r="301" spans="1:6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row>
    <row r="302" spans="1:6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row>
    <row r="303" spans="1:6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row>
    <row r="304" spans="1:6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row>
    <row r="305" spans="1:6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row>
    <row r="306" spans="1:6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row>
    <row r="307" spans="1:6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row>
    <row r="308" spans="1:6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row>
    <row r="309" spans="1:6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row>
    <row r="310" spans="1:6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row>
    <row r="311" spans="1:6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row>
    <row r="312" spans="1:6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row>
    <row r="313" spans="1:6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row>
    <row r="314" spans="1:6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row>
    <row r="315" spans="1:6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row>
    <row r="316" spans="1:6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row>
    <row r="317" spans="1:6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row>
    <row r="318" spans="1:6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row>
    <row r="319" spans="1:6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row>
    <row r="320" spans="1:6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row>
    <row r="321" spans="1:6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row>
    <row r="322" spans="1:6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row>
    <row r="323" spans="1:6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row>
    <row r="324" spans="1:6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row>
    <row r="325" spans="1:6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row>
    <row r="326" spans="1:6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row>
    <row r="327" spans="1:6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row>
    <row r="328" spans="1:6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row>
    <row r="329" spans="1:6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row>
    <row r="330" spans="1:6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row>
    <row r="331" spans="1:6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row>
    <row r="332" spans="1:6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row>
    <row r="333" spans="1:6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row>
    <row r="334" spans="1:6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row>
    <row r="335" spans="1:6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row>
    <row r="336" spans="1:6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row>
    <row r="337" spans="1:6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row>
    <row r="338" spans="1:6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row>
    <row r="339" spans="1:6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row>
  </sheetData>
  <mergeCells count="113">
    <mergeCell ref="V12:W12"/>
    <mergeCell ref="V13:V14"/>
    <mergeCell ref="W13:W14"/>
    <mergeCell ref="BE7:BH7"/>
    <mergeCell ref="BE8:BE14"/>
    <mergeCell ref="BF8:BH8"/>
    <mergeCell ref="BF9:BG9"/>
    <mergeCell ref="BH9:BH14"/>
    <mergeCell ref="BF10:BF14"/>
    <mergeCell ref="BG10:BG14"/>
    <mergeCell ref="AU12:AU14"/>
    <mergeCell ref="AE8:AI8"/>
    <mergeCell ref="AE9:AH10"/>
    <mergeCell ref="AI9:AI14"/>
    <mergeCell ref="AP9:AP14"/>
    <mergeCell ref="AK10:AK14"/>
    <mergeCell ref="AL10:AO10"/>
    <mergeCell ref="F7:F14"/>
    <mergeCell ref="G7:G14"/>
    <mergeCell ref="N12:O12"/>
    <mergeCell ref="N13:N14"/>
    <mergeCell ref="O13:O14"/>
    <mergeCell ref="J9:O9"/>
    <mergeCell ref="AX7:BD7"/>
    <mergeCell ref="AK8:AP8"/>
    <mergeCell ref="AK9:AO9"/>
    <mergeCell ref="P8:P14"/>
    <mergeCell ref="Q8:W8"/>
    <mergeCell ref="Q9:Q14"/>
    <mergeCell ref="AB11:AB14"/>
    <mergeCell ref="AQ7:AW7"/>
    <mergeCell ref="AQ8:AQ14"/>
    <mergeCell ref="AR8:AW8"/>
    <mergeCell ref="AR9:AV9"/>
    <mergeCell ref="AW9:AW14"/>
    <mergeCell ref="AR10:AR14"/>
    <mergeCell ref="AS10:AV10"/>
    <mergeCell ref="AV12:AV14"/>
    <mergeCell ref="AU11:AV11"/>
    <mergeCell ref="AS12:AS14"/>
    <mergeCell ref="AT12:AT14"/>
    <mergeCell ref="A6:BI6"/>
    <mergeCell ref="J12:J14"/>
    <mergeCell ref="M12:M14"/>
    <mergeCell ref="R9:W9"/>
    <mergeCell ref="A7:A14"/>
    <mergeCell ref="B7:B14"/>
    <mergeCell ref="C7:C14"/>
    <mergeCell ref="D7:D14"/>
    <mergeCell ref="H7:O7"/>
    <mergeCell ref="E7:E14"/>
    <mergeCell ref="H8:H14"/>
    <mergeCell ref="I9:I14"/>
    <mergeCell ref="M10:O11"/>
    <mergeCell ref="X7:AC7"/>
    <mergeCell ref="I8:O8"/>
    <mergeCell ref="AG11:AG14"/>
    <mergeCell ref="AH11:AH14"/>
    <mergeCell ref="U10:W11"/>
    <mergeCell ref="R12:R14"/>
    <mergeCell ref="AD8:AD14"/>
    <mergeCell ref="AZ10:BC10"/>
    <mergeCell ref="AY9:BC9"/>
    <mergeCell ref="AO12:AO14"/>
    <mergeCell ref="AS11:AT11"/>
    <mergeCell ref="A1:BI1"/>
    <mergeCell ref="A2:BI2"/>
    <mergeCell ref="A3:BI3"/>
    <mergeCell ref="A4:BI4"/>
    <mergeCell ref="A5:BI5"/>
    <mergeCell ref="U12:U14"/>
    <mergeCell ref="AX8:AX14"/>
    <mergeCell ref="AY8:BD8"/>
    <mergeCell ref="BD9:BD14"/>
    <mergeCell ref="AL11:AM11"/>
    <mergeCell ref="AN11:AO11"/>
    <mergeCell ref="X8:X14"/>
    <mergeCell ref="Y9:AB10"/>
    <mergeCell ref="Y11:Y14"/>
    <mergeCell ref="AZ11:BA11"/>
    <mergeCell ref="BB11:BC11"/>
    <mergeCell ref="AZ12:AZ14"/>
    <mergeCell ref="BA12:BA14"/>
    <mergeCell ref="BB12:BB14"/>
    <mergeCell ref="BC12:BC14"/>
    <mergeCell ref="AC9:AC14"/>
    <mergeCell ref="Z11:Z14"/>
    <mergeCell ref="AN12:AN14"/>
    <mergeCell ref="AF11:AF14"/>
    <mergeCell ref="B51:BI51"/>
    <mergeCell ref="B50:BI50"/>
    <mergeCell ref="BI7:BI14"/>
    <mergeCell ref="B47:BI47"/>
    <mergeCell ref="B49:BI49"/>
    <mergeCell ref="Y8:AC8"/>
    <mergeCell ref="AY10:AY14"/>
    <mergeCell ref="AA11:AA14"/>
    <mergeCell ref="AE11:AE14"/>
    <mergeCell ref="P7:W7"/>
    <mergeCell ref="AJ7:AP7"/>
    <mergeCell ref="AJ8:AJ14"/>
    <mergeCell ref="AD7:AI7"/>
    <mergeCell ref="AL12:AL14"/>
    <mergeCell ref="AM12:AM14"/>
    <mergeCell ref="B48:BI48"/>
    <mergeCell ref="J10:L11"/>
    <mergeCell ref="K12:L12"/>
    <mergeCell ref="K13:K14"/>
    <mergeCell ref="L13:L14"/>
    <mergeCell ref="R10:T11"/>
    <mergeCell ref="S12:T12"/>
    <mergeCell ref="S13:S14"/>
    <mergeCell ref="T13:T14"/>
  </mergeCells>
  <printOptions horizontalCentered="1"/>
  <pageMargins left="0.19685039370078741" right="0.19685039370078741" top="0.78740157480314965" bottom="0.78740157480314965" header="0.23622047244094491" footer="0.35433070866141736"/>
  <pageSetup paperSize="8" scale="45" fitToWidth="0" fitToHeight="0" orientation="landscape" r:id="rId1"/>
  <headerFooter alignWithMargins="0">
    <oddFooter>&amp;R&amp;14&amp;P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Y328"/>
  <sheetViews>
    <sheetView zoomScale="85" zoomScaleNormal="85" workbookViewId="0">
      <pane xSplit="2" ySplit="14" topLeftCell="N15" activePane="bottomRight" state="frozen"/>
      <selection activeCell="O12" sqref="O12"/>
      <selection pane="topRight" activeCell="O12" sqref="O12"/>
      <selection pane="bottomLeft" activeCell="O12" sqref="O12"/>
      <selection pane="bottomRight" activeCell="AW5" sqref="AW5"/>
    </sheetView>
  </sheetViews>
  <sheetFormatPr defaultRowHeight="18.75"/>
  <cols>
    <col min="1" max="1" width="5.140625" style="8" customWidth="1"/>
    <col min="2" max="2" width="24" style="10" customWidth="1"/>
    <col min="3" max="3" width="7.7109375" style="11" customWidth="1"/>
    <col min="4" max="4" width="9" style="11" customWidth="1"/>
    <col min="5" max="5" width="9.140625" style="11" customWidth="1"/>
    <col min="6" max="6" width="10.140625" style="11" customWidth="1"/>
    <col min="7" max="7" width="10.7109375" style="9" customWidth="1"/>
    <col min="8" max="8" width="10" style="9" customWidth="1"/>
    <col min="9" max="9" width="9" style="9" bestFit="1" customWidth="1"/>
    <col min="10" max="10" width="11.140625" style="9" customWidth="1"/>
    <col min="11" max="11" width="10.28515625" style="9" customWidth="1"/>
    <col min="12" max="12" width="10.42578125" style="9" customWidth="1"/>
    <col min="13" max="14" width="8.85546875" style="9" customWidth="1"/>
    <col min="15" max="15" width="11.28515625" style="9" customWidth="1"/>
    <col min="16" max="16" width="10.28515625" style="9" customWidth="1"/>
    <col min="17" max="17" width="10.42578125" style="9" customWidth="1"/>
    <col min="18" max="19" width="8.85546875" style="9" customWidth="1"/>
    <col min="20" max="20" width="11.28515625" style="9" customWidth="1"/>
    <col min="21" max="21" width="10.28515625" style="9" customWidth="1"/>
    <col min="22" max="22" width="10.140625" style="9" hidden="1" customWidth="1"/>
    <col min="23" max="24" width="9.5703125" style="9" hidden="1" customWidth="1"/>
    <col min="25" max="25" width="11.7109375" style="9" hidden="1" customWidth="1"/>
    <col min="26" max="26" width="10.28515625" style="9" hidden="1" customWidth="1"/>
    <col min="27" max="27" width="10.140625" style="9" hidden="1" customWidth="1"/>
    <col min="28" max="29" width="9.5703125" style="9" hidden="1" customWidth="1"/>
    <col min="30" max="30" width="10.7109375" style="9" hidden="1" customWidth="1"/>
    <col min="31" max="31" width="10.28515625" style="9" hidden="1" customWidth="1"/>
    <col min="32" max="32" width="10.140625" style="9" customWidth="1"/>
    <col min="33" max="34" width="9.5703125" style="9" customWidth="1"/>
    <col min="35" max="35" width="12.140625" style="9" customWidth="1"/>
    <col min="36" max="36" width="10.28515625" style="9" customWidth="1"/>
    <col min="37" max="37" width="10.140625" style="9" customWidth="1"/>
    <col min="38" max="39" width="9.85546875" style="9" customWidth="1"/>
    <col min="40" max="40" width="12.5703125" style="9" customWidth="1"/>
    <col min="41" max="41" width="10.28515625" style="9" customWidth="1"/>
    <col min="42" max="42" width="10.140625" style="9" customWidth="1"/>
    <col min="43" max="44" width="9.85546875" style="9" customWidth="1"/>
    <col min="45" max="45" width="11.85546875" style="9" customWidth="1"/>
    <col min="46" max="46" width="10.28515625" style="9" customWidth="1"/>
    <col min="47" max="47" width="9.42578125" style="9" customWidth="1"/>
    <col min="48" max="266" width="9.140625" style="4"/>
    <col min="267" max="267" width="5.140625" style="4" customWidth="1"/>
    <col min="268" max="268" width="24" style="4" customWidth="1"/>
    <col min="269" max="269" width="7.7109375" style="4" customWidth="1"/>
    <col min="270" max="270" width="9" style="4" customWidth="1"/>
    <col min="271" max="271" width="9.140625" style="4" customWidth="1"/>
    <col min="272" max="272" width="10.140625" style="4" customWidth="1"/>
    <col min="273" max="273" width="10.7109375" style="4" customWidth="1"/>
    <col min="274" max="275" width="10" style="4" customWidth="1"/>
    <col min="276" max="276" width="11.85546875" style="4" customWidth="1"/>
    <col min="277" max="277" width="11" style="4" customWidth="1"/>
    <col min="278" max="278" width="10.42578125" style="4" customWidth="1"/>
    <col min="279" max="280" width="8.85546875" style="4" customWidth="1"/>
    <col min="281" max="281" width="11.28515625" style="4" customWidth="1"/>
    <col min="282" max="282" width="11.5703125" style="4" customWidth="1"/>
    <col min="283" max="283" width="10.140625" style="4" customWidth="1"/>
    <col min="284" max="285" width="9.5703125" style="4" customWidth="1"/>
    <col min="286" max="286" width="11.7109375" style="4" customWidth="1"/>
    <col min="287" max="287" width="10.7109375" style="4" customWidth="1"/>
    <col min="288" max="288" width="10.140625" style="4" customWidth="1"/>
    <col min="289" max="290" width="9.5703125" style="4" customWidth="1"/>
    <col min="291" max="291" width="10.7109375" style="4" customWidth="1"/>
    <col min="292" max="292" width="9.85546875" style="4" customWidth="1"/>
    <col min="293" max="293" width="10.140625" style="4" customWidth="1"/>
    <col min="294" max="295" width="9.5703125" style="4" customWidth="1"/>
    <col min="296" max="296" width="13.42578125" style="4" customWidth="1"/>
    <col min="297" max="297" width="11.28515625" style="4" customWidth="1"/>
    <col min="298" max="298" width="10.140625" style="4" customWidth="1"/>
    <col min="299" max="300" width="9.85546875" style="4" customWidth="1"/>
    <col min="301" max="301" width="12.5703125" style="4" customWidth="1"/>
    <col min="302" max="302" width="11.28515625" style="4" customWidth="1"/>
    <col min="303" max="303" width="9.42578125" style="4" customWidth="1"/>
    <col min="304" max="522" width="9.140625" style="4"/>
    <col min="523" max="523" width="5.140625" style="4" customWidth="1"/>
    <col min="524" max="524" width="24" style="4" customWidth="1"/>
    <col min="525" max="525" width="7.7109375" style="4" customWidth="1"/>
    <col min="526" max="526" width="9" style="4" customWidth="1"/>
    <col min="527" max="527" width="9.140625" style="4" customWidth="1"/>
    <col min="528" max="528" width="10.140625" style="4" customWidth="1"/>
    <col min="529" max="529" width="10.7109375" style="4" customWidth="1"/>
    <col min="530" max="531" width="10" style="4" customWidth="1"/>
    <col min="532" max="532" width="11.85546875" style="4" customWidth="1"/>
    <col min="533" max="533" width="11" style="4" customWidth="1"/>
    <col min="534" max="534" width="10.42578125" style="4" customWidth="1"/>
    <col min="535" max="536" width="8.85546875" style="4" customWidth="1"/>
    <col min="537" max="537" width="11.28515625" style="4" customWidth="1"/>
    <col min="538" max="538" width="11.5703125" style="4" customWidth="1"/>
    <col min="539" max="539" width="10.140625" style="4" customWidth="1"/>
    <col min="540" max="541" width="9.5703125" style="4" customWidth="1"/>
    <col min="542" max="542" width="11.7109375" style="4" customWidth="1"/>
    <col min="543" max="543" width="10.7109375" style="4" customWidth="1"/>
    <col min="544" max="544" width="10.140625" style="4" customWidth="1"/>
    <col min="545" max="546" width="9.5703125" style="4" customWidth="1"/>
    <col min="547" max="547" width="10.7109375" style="4" customWidth="1"/>
    <col min="548" max="548" width="9.85546875" style="4" customWidth="1"/>
    <col min="549" max="549" width="10.140625" style="4" customWidth="1"/>
    <col min="550" max="551" width="9.5703125" style="4" customWidth="1"/>
    <col min="552" max="552" width="13.42578125" style="4" customWidth="1"/>
    <col min="553" max="553" width="11.28515625" style="4" customWidth="1"/>
    <col min="554" max="554" width="10.140625" style="4" customWidth="1"/>
    <col min="555" max="556" width="9.85546875" style="4" customWidth="1"/>
    <col min="557" max="557" width="12.5703125" style="4" customWidth="1"/>
    <col min="558" max="558" width="11.28515625" style="4" customWidth="1"/>
    <col min="559" max="559" width="9.42578125" style="4" customWidth="1"/>
    <col min="560" max="778" width="9.140625" style="4"/>
    <col min="779" max="779" width="5.140625" style="4" customWidth="1"/>
    <col min="780" max="780" width="24" style="4" customWidth="1"/>
    <col min="781" max="781" width="7.7109375" style="4" customWidth="1"/>
    <col min="782" max="782" width="9" style="4" customWidth="1"/>
    <col min="783" max="783" width="9.140625" style="4" customWidth="1"/>
    <col min="784" max="784" width="10.140625" style="4" customWidth="1"/>
    <col min="785" max="785" width="10.7109375" style="4" customWidth="1"/>
    <col min="786" max="787" width="10" style="4" customWidth="1"/>
    <col min="788" max="788" width="11.85546875" style="4" customWidth="1"/>
    <col min="789" max="789" width="11" style="4" customWidth="1"/>
    <col min="790" max="790" width="10.42578125" style="4" customWidth="1"/>
    <col min="791" max="792" width="8.85546875" style="4" customWidth="1"/>
    <col min="793" max="793" width="11.28515625" style="4" customWidth="1"/>
    <col min="794" max="794" width="11.5703125" style="4" customWidth="1"/>
    <col min="795" max="795" width="10.140625" style="4" customWidth="1"/>
    <col min="796" max="797" width="9.5703125" style="4" customWidth="1"/>
    <col min="798" max="798" width="11.7109375" style="4" customWidth="1"/>
    <col min="799" max="799" width="10.7109375" style="4" customWidth="1"/>
    <col min="800" max="800" width="10.140625" style="4" customWidth="1"/>
    <col min="801" max="802" width="9.5703125" style="4" customWidth="1"/>
    <col min="803" max="803" width="10.7109375" style="4" customWidth="1"/>
    <col min="804" max="804" width="9.85546875" style="4" customWidth="1"/>
    <col min="805" max="805" width="10.140625" style="4" customWidth="1"/>
    <col min="806" max="807" width="9.5703125" style="4" customWidth="1"/>
    <col min="808" max="808" width="13.42578125" style="4" customWidth="1"/>
    <col min="809" max="809" width="11.28515625" style="4" customWidth="1"/>
    <col min="810" max="810" width="10.140625" style="4" customWidth="1"/>
    <col min="811" max="812" width="9.85546875" style="4" customWidth="1"/>
    <col min="813" max="813" width="12.5703125" style="4" customWidth="1"/>
    <col min="814" max="814" width="11.28515625" style="4" customWidth="1"/>
    <col min="815" max="815" width="9.42578125" style="4" customWidth="1"/>
    <col min="816" max="1034" width="9.140625" style="4"/>
    <col min="1035" max="1035" width="5.140625" style="4" customWidth="1"/>
    <col min="1036" max="1036" width="24" style="4" customWidth="1"/>
    <col min="1037" max="1037" width="7.7109375" style="4" customWidth="1"/>
    <col min="1038" max="1038" width="9" style="4" customWidth="1"/>
    <col min="1039" max="1039" width="9.140625" style="4" customWidth="1"/>
    <col min="1040" max="1040" width="10.140625" style="4" customWidth="1"/>
    <col min="1041" max="1041" width="10.7109375" style="4" customWidth="1"/>
    <col min="1042" max="1043" width="10" style="4" customWidth="1"/>
    <col min="1044" max="1044" width="11.85546875" style="4" customWidth="1"/>
    <col min="1045" max="1045" width="11" style="4" customWidth="1"/>
    <col min="1046" max="1046" width="10.42578125" style="4" customWidth="1"/>
    <col min="1047" max="1048" width="8.85546875" style="4" customWidth="1"/>
    <col min="1049" max="1049" width="11.28515625" style="4" customWidth="1"/>
    <col min="1050" max="1050" width="11.5703125" style="4" customWidth="1"/>
    <col min="1051" max="1051" width="10.140625" style="4" customWidth="1"/>
    <col min="1052" max="1053" width="9.5703125" style="4" customWidth="1"/>
    <col min="1054" max="1054" width="11.7109375" style="4" customWidth="1"/>
    <col min="1055" max="1055" width="10.7109375" style="4" customWidth="1"/>
    <col min="1056" max="1056" width="10.140625" style="4" customWidth="1"/>
    <col min="1057" max="1058" width="9.5703125" style="4" customWidth="1"/>
    <col min="1059" max="1059" width="10.7109375" style="4" customWidth="1"/>
    <col min="1060" max="1060" width="9.85546875" style="4" customWidth="1"/>
    <col min="1061" max="1061" width="10.140625" style="4" customWidth="1"/>
    <col min="1062" max="1063" width="9.5703125" style="4" customWidth="1"/>
    <col min="1064" max="1064" width="13.42578125" style="4" customWidth="1"/>
    <col min="1065" max="1065" width="11.28515625" style="4" customWidth="1"/>
    <col min="1066" max="1066" width="10.140625" style="4" customWidth="1"/>
    <col min="1067" max="1068" width="9.85546875" style="4" customWidth="1"/>
    <col min="1069" max="1069" width="12.5703125" style="4" customWidth="1"/>
    <col min="1070" max="1070" width="11.28515625" style="4" customWidth="1"/>
    <col min="1071" max="1071" width="9.42578125" style="4" customWidth="1"/>
    <col min="1072" max="1290" width="9.140625" style="4"/>
    <col min="1291" max="1291" width="5.140625" style="4" customWidth="1"/>
    <col min="1292" max="1292" width="24" style="4" customWidth="1"/>
    <col min="1293" max="1293" width="7.7109375" style="4" customWidth="1"/>
    <col min="1294" max="1294" width="9" style="4" customWidth="1"/>
    <col min="1295" max="1295" width="9.140625" style="4" customWidth="1"/>
    <col min="1296" max="1296" width="10.140625" style="4" customWidth="1"/>
    <col min="1297" max="1297" width="10.7109375" style="4" customWidth="1"/>
    <col min="1298" max="1299" width="10" style="4" customWidth="1"/>
    <col min="1300" max="1300" width="11.85546875" style="4" customWidth="1"/>
    <col min="1301" max="1301" width="11" style="4" customWidth="1"/>
    <col min="1302" max="1302" width="10.42578125" style="4" customWidth="1"/>
    <col min="1303" max="1304" width="8.85546875" style="4" customWidth="1"/>
    <col min="1305" max="1305" width="11.28515625" style="4" customWidth="1"/>
    <col min="1306" max="1306" width="11.5703125" style="4" customWidth="1"/>
    <col min="1307" max="1307" width="10.140625" style="4" customWidth="1"/>
    <col min="1308" max="1309" width="9.5703125" style="4" customWidth="1"/>
    <col min="1310" max="1310" width="11.7109375" style="4" customWidth="1"/>
    <col min="1311" max="1311" width="10.7109375" style="4" customWidth="1"/>
    <col min="1312" max="1312" width="10.140625" style="4" customWidth="1"/>
    <col min="1313" max="1314" width="9.5703125" style="4" customWidth="1"/>
    <col min="1315" max="1315" width="10.7109375" style="4" customWidth="1"/>
    <col min="1316" max="1316" width="9.85546875" style="4" customWidth="1"/>
    <col min="1317" max="1317" width="10.140625" style="4" customWidth="1"/>
    <col min="1318" max="1319" width="9.5703125" style="4" customWidth="1"/>
    <col min="1320" max="1320" width="13.42578125" style="4" customWidth="1"/>
    <col min="1321" max="1321" width="11.28515625" style="4" customWidth="1"/>
    <col min="1322" max="1322" width="10.140625" style="4" customWidth="1"/>
    <col min="1323" max="1324" width="9.85546875" style="4" customWidth="1"/>
    <col min="1325" max="1325" width="12.5703125" style="4" customWidth="1"/>
    <col min="1326" max="1326" width="11.28515625" style="4" customWidth="1"/>
    <col min="1327" max="1327" width="9.42578125" style="4" customWidth="1"/>
    <col min="1328" max="1546" width="9.140625" style="4"/>
    <col min="1547" max="1547" width="5.140625" style="4" customWidth="1"/>
    <col min="1548" max="1548" width="24" style="4" customWidth="1"/>
    <col min="1549" max="1549" width="7.7109375" style="4" customWidth="1"/>
    <col min="1550" max="1550" width="9" style="4" customWidth="1"/>
    <col min="1551" max="1551" width="9.140625" style="4" customWidth="1"/>
    <col min="1552" max="1552" width="10.140625" style="4" customWidth="1"/>
    <col min="1553" max="1553" width="10.7109375" style="4" customWidth="1"/>
    <col min="1554" max="1555" width="10" style="4" customWidth="1"/>
    <col min="1556" max="1556" width="11.85546875" style="4" customWidth="1"/>
    <col min="1557" max="1557" width="11" style="4" customWidth="1"/>
    <col min="1558" max="1558" width="10.42578125" style="4" customWidth="1"/>
    <col min="1559" max="1560" width="8.85546875" style="4" customWidth="1"/>
    <col min="1561" max="1561" width="11.28515625" style="4" customWidth="1"/>
    <col min="1562" max="1562" width="11.5703125" style="4" customWidth="1"/>
    <col min="1563" max="1563" width="10.140625" style="4" customWidth="1"/>
    <col min="1564" max="1565" width="9.5703125" style="4" customWidth="1"/>
    <col min="1566" max="1566" width="11.7109375" style="4" customWidth="1"/>
    <col min="1567" max="1567" width="10.7109375" style="4" customWidth="1"/>
    <col min="1568" max="1568" width="10.140625" style="4" customWidth="1"/>
    <col min="1569" max="1570" width="9.5703125" style="4" customWidth="1"/>
    <col min="1571" max="1571" width="10.7109375" style="4" customWidth="1"/>
    <col min="1572" max="1572" width="9.85546875" style="4" customWidth="1"/>
    <col min="1573" max="1573" width="10.140625" style="4" customWidth="1"/>
    <col min="1574" max="1575" width="9.5703125" style="4" customWidth="1"/>
    <col min="1576" max="1576" width="13.42578125" style="4" customWidth="1"/>
    <col min="1577" max="1577" width="11.28515625" style="4" customWidth="1"/>
    <col min="1578" max="1578" width="10.140625" style="4" customWidth="1"/>
    <col min="1579" max="1580" width="9.85546875" style="4" customWidth="1"/>
    <col min="1581" max="1581" width="12.5703125" style="4" customWidth="1"/>
    <col min="1582" max="1582" width="11.28515625" style="4" customWidth="1"/>
    <col min="1583" max="1583" width="9.42578125" style="4" customWidth="1"/>
    <col min="1584" max="1802" width="9.140625" style="4"/>
    <col min="1803" max="1803" width="5.140625" style="4" customWidth="1"/>
    <col min="1804" max="1804" width="24" style="4" customWidth="1"/>
    <col min="1805" max="1805" width="7.7109375" style="4" customWidth="1"/>
    <col min="1806" max="1806" width="9" style="4" customWidth="1"/>
    <col min="1807" max="1807" width="9.140625" style="4" customWidth="1"/>
    <col min="1808" max="1808" width="10.140625" style="4" customWidth="1"/>
    <col min="1809" max="1809" width="10.7109375" style="4" customWidth="1"/>
    <col min="1810" max="1811" width="10" style="4" customWidth="1"/>
    <col min="1812" max="1812" width="11.85546875" style="4" customWidth="1"/>
    <col min="1813" max="1813" width="11" style="4" customWidth="1"/>
    <col min="1814" max="1814" width="10.42578125" style="4" customWidth="1"/>
    <col min="1815" max="1816" width="8.85546875" style="4" customWidth="1"/>
    <col min="1817" max="1817" width="11.28515625" style="4" customWidth="1"/>
    <col min="1818" max="1818" width="11.5703125" style="4" customWidth="1"/>
    <col min="1819" max="1819" width="10.140625" style="4" customWidth="1"/>
    <col min="1820" max="1821" width="9.5703125" style="4" customWidth="1"/>
    <col min="1822" max="1822" width="11.7109375" style="4" customWidth="1"/>
    <col min="1823" max="1823" width="10.7109375" style="4" customWidth="1"/>
    <col min="1824" max="1824" width="10.140625" style="4" customWidth="1"/>
    <col min="1825" max="1826" width="9.5703125" style="4" customWidth="1"/>
    <col min="1827" max="1827" width="10.7109375" style="4" customWidth="1"/>
    <col min="1828" max="1828" width="9.85546875" style="4" customWidth="1"/>
    <col min="1829" max="1829" width="10.140625" style="4" customWidth="1"/>
    <col min="1830" max="1831" width="9.5703125" style="4" customWidth="1"/>
    <col min="1832" max="1832" width="13.42578125" style="4" customWidth="1"/>
    <col min="1833" max="1833" width="11.28515625" style="4" customWidth="1"/>
    <col min="1834" max="1834" width="10.140625" style="4" customWidth="1"/>
    <col min="1835" max="1836" width="9.85546875" style="4" customWidth="1"/>
    <col min="1837" max="1837" width="12.5703125" style="4" customWidth="1"/>
    <col min="1838" max="1838" width="11.28515625" style="4" customWidth="1"/>
    <col min="1839" max="1839" width="9.42578125" style="4" customWidth="1"/>
    <col min="1840" max="2058" width="9.140625" style="4"/>
    <col min="2059" max="2059" width="5.140625" style="4" customWidth="1"/>
    <col min="2060" max="2060" width="24" style="4" customWidth="1"/>
    <col min="2061" max="2061" width="7.7109375" style="4" customWidth="1"/>
    <col min="2062" max="2062" width="9" style="4" customWidth="1"/>
    <col min="2063" max="2063" width="9.140625" style="4" customWidth="1"/>
    <col min="2064" max="2064" width="10.140625" style="4" customWidth="1"/>
    <col min="2065" max="2065" width="10.7109375" style="4" customWidth="1"/>
    <col min="2066" max="2067" width="10" style="4" customWidth="1"/>
    <col min="2068" max="2068" width="11.85546875" style="4" customWidth="1"/>
    <col min="2069" max="2069" width="11" style="4" customWidth="1"/>
    <col min="2070" max="2070" width="10.42578125" style="4" customWidth="1"/>
    <col min="2071" max="2072" width="8.85546875" style="4" customWidth="1"/>
    <col min="2073" max="2073" width="11.28515625" style="4" customWidth="1"/>
    <col min="2074" max="2074" width="11.5703125" style="4" customWidth="1"/>
    <col min="2075" max="2075" width="10.140625" style="4" customWidth="1"/>
    <col min="2076" max="2077" width="9.5703125" style="4" customWidth="1"/>
    <col min="2078" max="2078" width="11.7109375" style="4" customWidth="1"/>
    <col min="2079" max="2079" width="10.7109375" style="4" customWidth="1"/>
    <col min="2080" max="2080" width="10.140625" style="4" customWidth="1"/>
    <col min="2081" max="2082" width="9.5703125" style="4" customWidth="1"/>
    <col min="2083" max="2083" width="10.7109375" style="4" customWidth="1"/>
    <col min="2084" max="2084" width="9.85546875" style="4" customWidth="1"/>
    <col min="2085" max="2085" width="10.140625" style="4" customWidth="1"/>
    <col min="2086" max="2087" width="9.5703125" style="4" customWidth="1"/>
    <col min="2088" max="2088" width="13.42578125" style="4" customWidth="1"/>
    <col min="2089" max="2089" width="11.28515625" style="4" customWidth="1"/>
    <col min="2090" max="2090" width="10.140625" style="4" customWidth="1"/>
    <col min="2091" max="2092" width="9.85546875" style="4" customWidth="1"/>
    <col min="2093" max="2093" width="12.5703125" style="4" customWidth="1"/>
    <col min="2094" max="2094" width="11.28515625" style="4" customWidth="1"/>
    <col min="2095" max="2095" width="9.42578125" style="4" customWidth="1"/>
    <col min="2096" max="2314" width="9.140625" style="4"/>
    <col min="2315" max="2315" width="5.140625" style="4" customWidth="1"/>
    <col min="2316" max="2316" width="24" style="4" customWidth="1"/>
    <col min="2317" max="2317" width="7.7109375" style="4" customWidth="1"/>
    <col min="2318" max="2318" width="9" style="4" customWidth="1"/>
    <col min="2319" max="2319" width="9.140625" style="4" customWidth="1"/>
    <col min="2320" max="2320" width="10.140625" style="4" customWidth="1"/>
    <col min="2321" max="2321" width="10.7109375" style="4" customWidth="1"/>
    <col min="2322" max="2323" width="10" style="4" customWidth="1"/>
    <col min="2324" max="2324" width="11.85546875" style="4" customWidth="1"/>
    <col min="2325" max="2325" width="11" style="4" customWidth="1"/>
    <col min="2326" max="2326" width="10.42578125" style="4" customWidth="1"/>
    <col min="2327" max="2328" width="8.85546875" style="4" customWidth="1"/>
    <col min="2329" max="2329" width="11.28515625" style="4" customWidth="1"/>
    <col min="2330" max="2330" width="11.5703125" style="4" customWidth="1"/>
    <col min="2331" max="2331" width="10.140625" style="4" customWidth="1"/>
    <col min="2332" max="2333" width="9.5703125" style="4" customWidth="1"/>
    <col min="2334" max="2334" width="11.7109375" style="4" customWidth="1"/>
    <col min="2335" max="2335" width="10.7109375" style="4" customWidth="1"/>
    <col min="2336" max="2336" width="10.140625" style="4" customWidth="1"/>
    <col min="2337" max="2338" width="9.5703125" style="4" customWidth="1"/>
    <col min="2339" max="2339" width="10.7109375" style="4" customWidth="1"/>
    <col min="2340" max="2340" width="9.85546875" style="4" customWidth="1"/>
    <col min="2341" max="2341" width="10.140625" style="4" customWidth="1"/>
    <col min="2342" max="2343" width="9.5703125" style="4" customWidth="1"/>
    <col min="2344" max="2344" width="13.42578125" style="4" customWidth="1"/>
    <col min="2345" max="2345" width="11.28515625" style="4" customWidth="1"/>
    <col min="2346" max="2346" width="10.140625" style="4" customWidth="1"/>
    <col min="2347" max="2348" width="9.85546875" style="4" customWidth="1"/>
    <col min="2349" max="2349" width="12.5703125" style="4" customWidth="1"/>
    <col min="2350" max="2350" width="11.28515625" style="4" customWidth="1"/>
    <col min="2351" max="2351" width="9.42578125" style="4" customWidth="1"/>
    <col min="2352" max="2570" width="9.140625" style="4"/>
    <col min="2571" max="2571" width="5.140625" style="4" customWidth="1"/>
    <col min="2572" max="2572" width="24" style="4" customWidth="1"/>
    <col min="2573" max="2573" width="7.7109375" style="4" customWidth="1"/>
    <col min="2574" max="2574" width="9" style="4" customWidth="1"/>
    <col min="2575" max="2575" width="9.140625" style="4" customWidth="1"/>
    <col min="2576" max="2576" width="10.140625" style="4" customWidth="1"/>
    <col min="2577" max="2577" width="10.7109375" style="4" customWidth="1"/>
    <col min="2578" max="2579" width="10" style="4" customWidth="1"/>
    <col min="2580" max="2580" width="11.85546875" style="4" customWidth="1"/>
    <col min="2581" max="2581" width="11" style="4" customWidth="1"/>
    <col min="2582" max="2582" width="10.42578125" style="4" customWidth="1"/>
    <col min="2583" max="2584" width="8.85546875" style="4" customWidth="1"/>
    <col min="2585" max="2585" width="11.28515625" style="4" customWidth="1"/>
    <col min="2586" max="2586" width="11.5703125" style="4" customWidth="1"/>
    <col min="2587" max="2587" width="10.140625" style="4" customWidth="1"/>
    <col min="2588" max="2589" width="9.5703125" style="4" customWidth="1"/>
    <col min="2590" max="2590" width="11.7109375" style="4" customWidth="1"/>
    <col min="2591" max="2591" width="10.7109375" style="4" customWidth="1"/>
    <col min="2592" max="2592" width="10.140625" style="4" customWidth="1"/>
    <col min="2593" max="2594" width="9.5703125" style="4" customWidth="1"/>
    <col min="2595" max="2595" width="10.7109375" style="4" customWidth="1"/>
    <col min="2596" max="2596" width="9.85546875" style="4" customWidth="1"/>
    <col min="2597" max="2597" width="10.140625" style="4" customWidth="1"/>
    <col min="2598" max="2599" width="9.5703125" style="4" customWidth="1"/>
    <col min="2600" max="2600" width="13.42578125" style="4" customWidth="1"/>
    <col min="2601" max="2601" width="11.28515625" style="4" customWidth="1"/>
    <col min="2602" max="2602" width="10.140625" style="4" customWidth="1"/>
    <col min="2603" max="2604" width="9.85546875" style="4" customWidth="1"/>
    <col min="2605" max="2605" width="12.5703125" style="4" customWidth="1"/>
    <col min="2606" max="2606" width="11.28515625" style="4" customWidth="1"/>
    <col min="2607" max="2607" width="9.42578125" style="4" customWidth="1"/>
    <col min="2608" max="2826" width="9.140625" style="4"/>
    <col min="2827" max="2827" width="5.140625" style="4" customWidth="1"/>
    <col min="2828" max="2828" width="24" style="4" customWidth="1"/>
    <col min="2829" max="2829" width="7.7109375" style="4" customWidth="1"/>
    <col min="2830" max="2830" width="9" style="4" customWidth="1"/>
    <col min="2831" max="2831" width="9.140625" style="4" customWidth="1"/>
    <col min="2832" max="2832" width="10.140625" style="4" customWidth="1"/>
    <col min="2833" max="2833" width="10.7109375" style="4" customWidth="1"/>
    <col min="2834" max="2835" width="10" style="4" customWidth="1"/>
    <col min="2836" max="2836" width="11.85546875" style="4" customWidth="1"/>
    <col min="2837" max="2837" width="11" style="4" customWidth="1"/>
    <col min="2838" max="2838" width="10.42578125" style="4" customWidth="1"/>
    <col min="2839" max="2840" width="8.85546875" style="4" customWidth="1"/>
    <col min="2841" max="2841" width="11.28515625" style="4" customWidth="1"/>
    <col min="2842" max="2842" width="11.5703125" style="4" customWidth="1"/>
    <col min="2843" max="2843" width="10.140625" style="4" customWidth="1"/>
    <col min="2844" max="2845" width="9.5703125" style="4" customWidth="1"/>
    <col min="2846" max="2846" width="11.7109375" style="4" customWidth="1"/>
    <col min="2847" max="2847" width="10.7109375" style="4" customWidth="1"/>
    <col min="2848" max="2848" width="10.140625" style="4" customWidth="1"/>
    <col min="2849" max="2850" width="9.5703125" style="4" customWidth="1"/>
    <col min="2851" max="2851" width="10.7109375" style="4" customWidth="1"/>
    <col min="2852" max="2852" width="9.85546875" style="4" customWidth="1"/>
    <col min="2853" max="2853" width="10.140625" style="4" customWidth="1"/>
    <col min="2854" max="2855" width="9.5703125" style="4" customWidth="1"/>
    <col min="2856" max="2856" width="13.42578125" style="4" customWidth="1"/>
    <col min="2857" max="2857" width="11.28515625" style="4" customWidth="1"/>
    <col min="2858" max="2858" width="10.140625" style="4" customWidth="1"/>
    <col min="2859" max="2860" width="9.85546875" style="4" customWidth="1"/>
    <col min="2861" max="2861" width="12.5703125" style="4" customWidth="1"/>
    <col min="2862" max="2862" width="11.28515625" style="4" customWidth="1"/>
    <col min="2863" max="2863" width="9.42578125" style="4" customWidth="1"/>
    <col min="2864" max="3082" width="9.140625" style="4"/>
    <col min="3083" max="3083" width="5.140625" style="4" customWidth="1"/>
    <col min="3084" max="3084" width="24" style="4" customWidth="1"/>
    <col min="3085" max="3085" width="7.7109375" style="4" customWidth="1"/>
    <col min="3086" max="3086" width="9" style="4" customWidth="1"/>
    <col min="3087" max="3087" width="9.140625" style="4" customWidth="1"/>
    <col min="3088" max="3088" width="10.140625" style="4" customWidth="1"/>
    <col min="3089" max="3089" width="10.7109375" style="4" customWidth="1"/>
    <col min="3090" max="3091" width="10" style="4" customWidth="1"/>
    <col min="3092" max="3092" width="11.85546875" style="4" customWidth="1"/>
    <col min="3093" max="3093" width="11" style="4" customWidth="1"/>
    <col min="3094" max="3094" width="10.42578125" style="4" customWidth="1"/>
    <col min="3095" max="3096" width="8.85546875" style="4" customWidth="1"/>
    <col min="3097" max="3097" width="11.28515625" style="4" customWidth="1"/>
    <col min="3098" max="3098" width="11.5703125" style="4" customWidth="1"/>
    <col min="3099" max="3099" width="10.140625" style="4" customWidth="1"/>
    <col min="3100" max="3101" width="9.5703125" style="4" customWidth="1"/>
    <col min="3102" max="3102" width="11.7109375" style="4" customWidth="1"/>
    <col min="3103" max="3103" width="10.7109375" style="4" customWidth="1"/>
    <col min="3104" max="3104" width="10.140625" style="4" customWidth="1"/>
    <col min="3105" max="3106" width="9.5703125" style="4" customWidth="1"/>
    <col min="3107" max="3107" width="10.7109375" style="4" customWidth="1"/>
    <col min="3108" max="3108" width="9.85546875" style="4" customWidth="1"/>
    <col min="3109" max="3109" width="10.140625" style="4" customWidth="1"/>
    <col min="3110" max="3111" width="9.5703125" style="4" customWidth="1"/>
    <col min="3112" max="3112" width="13.42578125" style="4" customWidth="1"/>
    <col min="3113" max="3113" width="11.28515625" style="4" customWidth="1"/>
    <col min="3114" max="3114" width="10.140625" style="4" customWidth="1"/>
    <col min="3115" max="3116" width="9.85546875" style="4" customWidth="1"/>
    <col min="3117" max="3117" width="12.5703125" style="4" customWidth="1"/>
    <col min="3118" max="3118" width="11.28515625" style="4" customWidth="1"/>
    <col min="3119" max="3119" width="9.42578125" style="4" customWidth="1"/>
    <col min="3120" max="3338" width="9.140625" style="4"/>
    <col min="3339" max="3339" width="5.140625" style="4" customWidth="1"/>
    <col min="3340" max="3340" width="24" style="4" customWidth="1"/>
    <col min="3341" max="3341" width="7.7109375" style="4" customWidth="1"/>
    <col min="3342" max="3342" width="9" style="4" customWidth="1"/>
    <col min="3343" max="3343" width="9.140625" style="4" customWidth="1"/>
    <col min="3344" max="3344" width="10.140625" style="4" customWidth="1"/>
    <col min="3345" max="3345" width="10.7109375" style="4" customWidth="1"/>
    <col min="3346" max="3347" width="10" style="4" customWidth="1"/>
    <col min="3348" max="3348" width="11.85546875" style="4" customWidth="1"/>
    <col min="3349" max="3349" width="11" style="4" customWidth="1"/>
    <col min="3350" max="3350" width="10.42578125" style="4" customWidth="1"/>
    <col min="3351" max="3352" width="8.85546875" style="4" customWidth="1"/>
    <col min="3353" max="3353" width="11.28515625" style="4" customWidth="1"/>
    <col min="3354" max="3354" width="11.5703125" style="4" customWidth="1"/>
    <col min="3355" max="3355" width="10.140625" style="4" customWidth="1"/>
    <col min="3356" max="3357" width="9.5703125" style="4" customWidth="1"/>
    <col min="3358" max="3358" width="11.7109375" style="4" customWidth="1"/>
    <col min="3359" max="3359" width="10.7109375" style="4" customWidth="1"/>
    <col min="3360" max="3360" width="10.140625" style="4" customWidth="1"/>
    <col min="3361" max="3362" width="9.5703125" style="4" customWidth="1"/>
    <col min="3363" max="3363" width="10.7109375" style="4" customWidth="1"/>
    <col min="3364" max="3364" width="9.85546875" style="4" customWidth="1"/>
    <col min="3365" max="3365" width="10.140625" style="4" customWidth="1"/>
    <col min="3366" max="3367" width="9.5703125" style="4" customWidth="1"/>
    <col min="3368" max="3368" width="13.42578125" style="4" customWidth="1"/>
    <col min="3369" max="3369" width="11.28515625" style="4" customWidth="1"/>
    <col min="3370" max="3370" width="10.140625" style="4" customWidth="1"/>
    <col min="3371" max="3372" width="9.85546875" style="4" customWidth="1"/>
    <col min="3373" max="3373" width="12.5703125" style="4" customWidth="1"/>
    <col min="3374" max="3374" width="11.28515625" style="4" customWidth="1"/>
    <col min="3375" max="3375" width="9.42578125" style="4" customWidth="1"/>
    <col min="3376" max="3594" width="9.140625" style="4"/>
    <col min="3595" max="3595" width="5.140625" style="4" customWidth="1"/>
    <col min="3596" max="3596" width="24" style="4" customWidth="1"/>
    <col min="3597" max="3597" width="7.7109375" style="4" customWidth="1"/>
    <col min="3598" max="3598" width="9" style="4" customWidth="1"/>
    <col min="3599" max="3599" width="9.140625" style="4" customWidth="1"/>
    <col min="3600" max="3600" width="10.140625" style="4" customWidth="1"/>
    <col min="3601" max="3601" width="10.7109375" style="4" customWidth="1"/>
    <col min="3602" max="3603" width="10" style="4" customWidth="1"/>
    <col min="3604" max="3604" width="11.85546875" style="4" customWidth="1"/>
    <col min="3605" max="3605" width="11" style="4" customWidth="1"/>
    <col min="3606" max="3606" width="10.42578125" style="4" customWidth="1"/>
    <col min="3607" max="3608" width="8.85546875" style="4" customWidth="1"/>
    <col min="3609" max="3609" width="11.28515625" style="4" customWidth="1"/>
    <col min="3610" max="3610" width="11.5703125" style="4" customWidth="1"/>
    <col min="3611" max="3611" width="10.140625" style="4" customWidth="1"/>
    <col min="3612" max="3613" width="9.5703125" style="4" customWidth="1"/>
    <col min="3614" max="3614" width="11.7109375" style="4" customWidth="1"/>
    <col min="3615" max="3615" width="10.7109375" style="4" customWidth="1"/>
    <col min="3616" max="3616" width="10.140625" style="4" customWidth="1"/>
    <col min="3617" max="3618" width="9.5703125" style="4" customWidth="1"/>
    <col min="3619" max="3619" width="10.7109375" style="4" customWidth="1"/>
    <col min="3620" max="3620" width="9.85546875" style="4" customWidth="1"/>
    <col min="3621" max="3621" width="10.140625" style="4" customWidth="1"/>
    <col min="3622" max="3623" width="9.5703125" style="4" customWidth="1"/>
    <col min="3624" max="3624" width="13.42578125" style="4" customWidth="1"/>
    <col min="3625" max="3625" width="11.28515625" style="4" customWidth="1"/>
    <col min="3626" max="3626" width="10.140625" style="4" customWidth="1"/>
    <col min="3627" max="3628" width="9.85546875" style="4" customWidth="1"/>
    <col min="3629" max="3629" width="12.5703125" style="4" customWidth="1"/>
    <col min="3630" max="3630" width="11.28515625" style="4" customWidth="1"/>
    <col min="3631" max="3631" width="9.42578125" style="4" customWidth="1"/>
    <col min="3632" max="3850" width="9.140625" style="4"/>
    <col min="3851" max="3851" width="5.140625" style="4" customWidth="1"/>
    <col min="3852" max="3852" width="24" style="4" customWidth="1"/>
    <col min="3853" max="3853" width="7.7109375" style="4" customWidth="1"/>
    <col min="3854" max="3854" width="9" style="4" customWidth="1"/>
    <col min="3855" max="3855" width="9.140625" style="4" customWidth="1"/>
    <col min="3856" max="3856" width="10.140625" style="4" customWidth="1"/>
    <col min="3857" max="3857" width="10.7109375" style="4" customWidth="1"/>
    <col min="3858" max="3859" width="10" style="4" customWidth="1"/>
    <col min="3860" max="3860" width="11.85546875" style="4" customWidth="1"/>
    <col min="3861" max="3861" width="11" style="4" customWidth="1"/>
    <col min="3862" max="3862" width="10.42578125" style="4" customWidth="1"/>
    <col min="3863" max="3864" width="8.85546875" style="4" customWidth="1"/>
    <col min="3865" max="3865" width="11.28515625" style="4" customWidth="1"/>
    <col min="3866" max="3866" width="11.5703125" style="4" customWidth="1"/>
    <col min="3867" max="3867" width="10.140625" style="4" customWidth="1"/>
    <col min="3868" max="3869" width="9.5703125" style="4" customWidth="1"/>
    <col min="3870" max="3870" width="11.7109375" style="4" customWidth="1"/>
    <col min="3871" max="3871" width="10.7109375" style="4" customWidth="1"/>
    <col min="3872" max="3872" width="10.140625" style="4" customWidth="1"/>
    <col min="3873" max="3874" width="9.5703125" style="4" customWidth="1"/>
    <col min="3875" max="3875" width="10.7109375" style="4" customWidth="1"/>
    <col min="3876" max="3876" width="9.85546875" style="4" customWidth="1"/>
    <col min="3877" max="3877" width="10.140625" style="4" customWidth="1"/>
    <col min="3878" max="3879" width="9.5703125" style="4" customWidth="1"/>
    <col min="3880" max="3880" width="13.42578125" style="4" customWidth="1"/>
    <col min="3881" max="3881" width="11.28515625" style="4" customWidth="1"/>
    <col min="3882" max="3882" width="10.140625" style="4" customWidth="1"/>
    <col min="3883" max="3884" width="9.85546875" style="4" customWidth="1"/>
    <col min="3885" max="3885" width="12.5703125" style="4" customWidth="1"/>
    <col min="3886" max="3886" width="11.28515625" style="4" customWidth="1"/>
    <col min="3887" max="3887" width="9.42578125" style="4" customWidth="1"/>
    <col min="3888" max="4106" width="9.140625" style="4"/>
    <col min="4107" max="4107" width="5.140625" style="4" customWidth="1"/>
    <col min="4108" max="4108" width="24" style="4" customWidth="1"/>
    <col min="4109" max="4109" width="7.7109375" style="4" customWidth="1"/>
    <col min="4110" max="4110" width="9" style="4" customWidth="1"/>
    <col min="4111" max="4111" width="9.140625" style="4" customWidth="1"/>
    <col min="4112" max="4112" width="10.140625" style="4" customWidth="1"/>
    <col min="4113" max="4113" width="10.7109375" style="4" customWidth="1"/>
    <col min="4114" max="4115" width="10" style="4" customWidth="1"/>
    <col min="4116" max="4116" width="11.85546875" style="4" customWidth="1"/>
    <col min="4117" max="4117" width="11" style="4" customWidth="1"/>
    <col min="4118" max="4118" width="10.42578125" style="4" customWidth="1"/>
    <col min="4119" max="4120" width="8.85546875" style="4" customWidth="1"/>
    <col min="4121" max="4121" width="11.28515625" style="4" customWidth="1"/>
    <col min="4122" max="4122" width="11.5703125" style="4" customWidth="1"/>
    <col min="4123" max="4123" width="10.140625" style="4" customWidth="1"/>
    <col min="4124" max="4125" width="9.5703125" style="4" customWidth="1"/>
    <col min="4126" max="4126" width="11.7109375" style="4" customWidth="1"/>
    <col min="4127" max="4127" width="10.7109375" style="4" customWidth="1"/>
    <col min="4128" max="4128" width="10.140625" style="4" customWidth="1"/>
    <col min="4129" max="4130" width="9.5703125" style="4" customWidth="1"/>
    <col min="4131" max="4131" width="10.7109375" style="4" customWidth="1"/>
    <col min="4132" max="4132" width="9.85546875" style="4" customWidth="1"/>
    <col min="4133" max="4133" width="10.140625" style="4" customWidth="1"/>
    <col min="4134" max="4135" width="9.5703125" style="4" customWidth="1"/>
    <col min="4136" max="4136" width="13.42578125" style="4" customWidth="1"/>
    <col min="4137" max="4137" width="11.28515625" style="4" customWidth="1"/>
    <col min="4138" max="4138" width="10.140625" style="4" customWidth="1"/>
    <col min="4139" max="4140" width="9.85546875" style="4" customWidth="1"/>
    <col min="4141" max="4141" width="12.5703125" style="4" customWidth="1"/>
    <col min="4142" max="4142" width="11.28515625" style="4" customWidth="1"/>
    <col min="4143" max="4143" width="9.42578125" style="4" customWidth="1"/>
    <col min="4144" max="4362" width="9.140625" style="4"/>
    <col min="4363" max="4363" width="5.140625" style="4" customWidth="1"/>
    <col min="4364" max="4364" width="24" style="4" customWidth="1"/>
    <col min="4365" max="4365" width="7.7109375" style="4" customWidth="1"/>
    <col min="4366" max="4366" width="9" style="4" customWidth="1"/>
    <col min="4367" max="4367" width="9.140625" style="4" customWidth="1"/>
    <col min="4368" max="4368" width="10.140625" style="4" customWidth="1"/>
    <col min="4369" max="4369" width="10.7109375" style="4" customWidth="1"/>
    <col min="4370" max="4371" width="10" style="4" customWidth="1"/>
    <col min="4372" max="4372" width="11.85546875" style="4" customWidth="1"/>
    <col min="4373" max="4373" width="11" style="4" customWidth="1"/>
    <col min="4374" max="4374" width="10.42578125" style="4" customWidth="1"/>
    <col min="4375" max="4376" width="8.85546875" style="4" customWidth="1"/>
    <col min="4377" max="4377" width="11.28515625" style="4" customWidth="1"/>
    <col min="4378" max="4378" width="11.5703125" style="4" customWidth="1"/>
    <col min="4379" max="4379" width="10.140625" style="4" customWidth="1"/>
    <col min="4380" max="4381" width="9.5703125" style="4" customWidth="1"/>
    <col min="4382" max="4382" width="11.7109375" style="4" customWidth="1"/>
    <col min="4383" max="4383" width="10.7109375" style="4" customWidth="1"/>
    <col min="4384" max="4384" width="10.140625" style="4" customWidth="1"/>
    <col min="4385" max="4386" width="9.5703125" style="4" customWidth="1"/>
    <col min="4387" max="4387" width="10.7109375" style="4" customWidth="1"/>
    <col min="4388" max="4388" width="9.85546875" style="4" customWidth="1"/>
    <col min="4389" max="4389" width="10.140625" style="4" customWidth="1"/>
    <col min="4390" max="4391" width="9.5703125" style="4" customWidth="1"/>
    <col min="4392" max="4392" width="13.42578125" style="4" customWidth="1"/>
    <col min="4393" max="4393" width="11.28515625" style="4" customWidth="1"/>
    <col min="4394" max="4394" width="10.140625" style="4" customWidth="1"/>
    <col min="4395" max="4396" width="9.85546875" style="4" customWidth="1"/>
    <col min="4397" max="4397" width="12.5703125" style="4" customWidth="1"/>
    <col min="4398" max="4398" width="11.28515625" style="4" customWidth="1"/>
    <col min="4399" max="4399" width="9.42578125" style="4" customWidth="1"/>
    <col min="4400" max="4618" width="9.140625" style="4"/>
    <col min="4619" max="4619" width="5.140625" style="4" customWidth="1"/>
    <col min="4620" max="4620" width="24" style="4" customWidth="1"/>
    <col min="4621" max="4621" width="7.7109375" style="4" customWidth="1"/>
    <col min="4622" max="4622" width="9" style="4" customWidth="1"/>
    <col min="4623" max="4623" width="9.140625" style="4" customWidth="1"/>
    <col min="4624" max="4624" width="10.140625" style="4" customWidth="1"/>
    <col min="4625" max="4625" width="10.7109375" style="4" customWidth="1"/>
    <col min="4626" max="4627" width="10" style="4" customWidth="1"/>
    <col min="4628" max="4628" width="11.85546875" style="4" customWidth="1"/>
    <col min="4629" max="4629" width="11" style="4" customWidth="1"/>
    <col min="4630" max="4630" width="10.42578125" style="4" customWidth="1"/>
    <col min="4631" max="4632" width="8.85546875" style="4" customWidth="1"/>
    <col min="4633" max="4633" width="11.28515625" style="4" customWidth="1"/>
    <col min="4634" max="4634" width="11.5703125" style="4" customWidth="1"/>
    <col min="4635" max="4635" width="10.140625" style="4" customWidth="1"/>
    <col min="4636" max="4637" width="9.5703125" style="4" customWidth="1"/>
    <col min="4638" max="4638" width="11.7109375" style="4" customWidth="1"/>
    <col min="4639" max="4639" width="10.7109375" style="4" customWidth="1"/>
    <col min="4640" max="4640" width="10.140625" style="4" customWidth="1"/>
    <col min="4641" max="4642" width="9.5703125" style="4" customWidth="1"/>
    <col min="4643" max="4643" width="10.7109375" style="4" customWidth="1"/>
    <col min="4644" max="4644" width="9.85546875" style="4" customWidth="1"/>
    <col min="4645" max="4645" width="10.140625" style="4" customWidth="1"/>
    <col min="4646" max="4647" width="9.5703125" style="4" customWidth="1"/>
    <col min="4648" max="4648" width="13.42578125" style="4" customWidth="1"/>
    <col min="4649" max="4649" width="11.28515625" style="4" customWidth="1"/>
    <col min="4650" max="4650" width="10.140625" style="4" customWidth="1"/>
    <col min="4651" max="4652" width="9.85546875" style="4" customWidth="1"/>
    <col min="4653" max="4653" width="12.5703125" style="4" customWidth="1"/>
    <col min="4654" max="4654" width="11.28515625" style="4" customWidth="1"/>
    <col min="4655" max="4655" width="9.42578125" style="4" customWidth="1"/>
    <col min="4656" max="4874" width="9.140625" style="4"/>
    <col min="4875" max="4875" width="5.140625" style="4" customWidth="1"/>
    <col min="4876" max="4876" width="24" style="4" customWidth="1"/>
    <col min="4877" max="4877" width="7.7109375" style="4" customWidth="1"/>
    <col min="4878" max="4878" width="9" style="4" customWidth="1"/>
    <col min="4879" max="4879" width="9.140625" style="4" customWidth="1"/>
    <col min="4880" max="4880" width="10.140625" style="4" customWidth="1"/>
    <col min="4881" max="4881" width="10.7109375" style="4" customWidth="1"/>
    <col min="4882" max="4883" width="10" style="4" customWidth="1"/>
    <col min="4884" max="4884" width="11.85546875" style="4" customWidth="1"/>
    <col min="4885" max="4885" width="11" style="4" customWidth="1"/>
    <col min="4886" max="4886" width="10.42578125" style="4" customWidth="1"/>
    <col min="4887" max="4888" width="8.85546875" style="4" customWidth="1"/>
    <col min="4889" max="4889" width="11.28515625" style="4" customWidth="1"/>
    <col min="4890" max="4890" width="11.5703125" style="4" customWidth="1"/>
    <col min="4891" max="4891" width="10.140625" style="4" customWidth="1"/>
    <col min="4892" max="4893" width="9.5703125" style="4" customWidth="1"/>
    <col min="4894" max="4894" width="11.7109375" style="4" customWidth="1"/>
    <col min="4895" max="4895" width="10.7109375" style="4" customWidth="1"/>
    <col min="4896" max="4896" width="10.140625" style="4" customWidth="1"/>
    <col min="4897" max="4898" width="9.5703125" style="4" customWidth="1"/>
    <col min="4899" max="4899" width="10.7109375" style="4" customWidth="1"/>
    <col min="4900" max="4900" width="9.85546875" style="4" customWidth="1"/>
    <col min="4901" max="4901" width="10.140625" style="4" customWidth="1"/>
    <col min="4902" max="4903" width="9.5703125" style="4" customWidth="1"/>
    <col min="4904" max="4904" width="13.42578125" style="4" customWidth="1"/>
    <col min="4905" max="4905" width="11.28515625" style="4" customWidth="1"/>
    <col min="4906" max="4906" width="10.140625" style="4" customWidth="1"/>
    <col min="4907" max="4908" width="9.85546875" style="4" customWidth="1"/>
    <col min="4909" max="4909" width="12.5703125" style="4" customWidth="1"/>
    <col min="4910" max="4910" width="11.28515625" style="4" customWidth="1"/>
    <col min="4911" max="4911" width="9.42578125" style="4" customWidth="1"/>
    <col min="4912" max="5130" width="9.140625" style="4"/>
    <col min="5131" max="5131" width="5.140625" style="4" customWidth="1"/>
    <col min="5132" max="5132" width="24" style="4" customWidth="1"/>
    <col min="5133" max="5133" width="7.7109375" style="4" customWidth="1"/>
    <col min="5134" max="5134" width="9" style="4" customWidth="1"/>
    <col min="5135" max="5135" width="9.140625" style="4" customWidth="1"/>
    <col min="5136" max="5136" width="10.140625" style="4" customWidth="1"/>
    <col min="5137" max="5137" width="10.7109375" style="4" customWidth="1"/>
    <col min="5138" max="5139" width="10" style="4" customWidth="1"/>
    <col min="5140" max="5140" width="11.85546875" style="4" customWidth="1"/>
    <col min="5141" max="5141" width="11" style="4" customWidth="1"/>
    <col min="5142" max="5142" width="10.42578125" style="4" customWidth="1"/>
    <col min="5143" max="5144" width="8.85546875" style="4" customWidth="1"/>
    <col min="5145" max="5145" width="11.28515625" style="4" customWidth="1"/>
    <col min="5146" max="5146" width="11.5703125" style="4" customWidth="1"/>
    <col min="5147" max="5147" width="10.140625" style="4" customWidth="1"/>
    <col min="5148" max="5149" width="9.5703125" style="4" customWidth="1"/>
    <col min="5150" max="5150" width="11.7109375" style="4" customWidth="1"/>
    <col min="5151" max="5151" width="10.7109375" style="4" customWidth="1"/>
    <col min="5152" max="5152" width="10.140625" style="4" customWidth="1"/>
    <col min="5153" max="5154" width="9.5703125" style="4" customWidth="1"/>
    <col min="5155" max="5155" width="10.7109375" style="4" customWidth="1"/>
    <col min="5156" max="5156" width="9.85546875" style="4" customWidth="1"/>
    <col min="5157" max="5157" width="10.140625" style="4" customWidth="1"/>
    <col min="5158" max="5159" width="9.5703125" style="4" customWidth="1"/>
    <col min="5160" max="5160" width="13.42578125" style="4" customWidth="1"/>
    <col min="5161" max="5161" width="11.28515625" style="4" customWidth="1"/>
    <col min="5162" max="5162" width="10.140625" style="4" customWidth="1"/>
    <col min="5163" max="5164" width="9.85546875" style="4" customWidth="1"/>
    <col min="5165" max="5165" width="12.5703125" style="4" customWidth="1"/>
    <col min="5166" max="5166" width="11.28515625" style="4" customWidth="1"/>
    <col min="5167" max="5167" width="9.42578125" style="4" customWidth="1"/>
    <col min="5168" max="5386" width="9.140625" style="4"/>
    <col min="5387" max="5387" width="5.140625" style="4" customWidth="1"/>
    <col min="5388" max="5388" width="24" style="4" customWidth="1"/>
    <col min="5389" max="5389" width="7.7109375" style="4" customWidth="1"/>
    <col min="5390" max="5390" width="9" style="4" customWidth="1"/>
    <col min="5391" max="5391" width="9.140625" style="4" customWidth="1"/>
    <col min="5392" max="5392" width="10.140625" style="4" customWidth="1"/>
    <col min="5393" max="5393" width="10.7109375" style="4" customWidth="1"/>
    <col min="5394" max="5395" width="10" style="4" customWidth="1"/>
    <col min="5396" max="5396" width="11.85546875" style="4" customWidth="1"/>
    <col min="5397" max="5397" width="11" style="4" customWidth="1"/>
    <col min="5398" max="5398" width="10.42578125" style="4" customWidth="1"/>
    <col min="5399" max="5400" width="8.85546875" style="4" customWidth="1"/>
    <col min="5401" max="5401" width="11.28515625" style="4" customWidth="1"/>
    <col min="5402" max="5402" width="11.5703125" style="4" customWidth="1"/>
    <col min="5403" max="5403" width="10.140625" style="4" customWidth="1"/>
    <col min="5404" max="5405" width="9.5703125" style="4" customWidth="1"/>
    <col min="5406" max="5406" width="11.7109375" style="4" customWidth="1"/>
    <col min="5407" max="5407" width="10.7109375" style="4" customWidth="1"/>
    <col min="5408" max="5408" width="10.140625" style="4" customWidth="1"/>
    <col min="5409" max="5410" width="9.5703125" style="4" customWidth="1"/>
    <col min="5411" max="5411" width="10.7109375" style="4" customWidth="1"/>
    <col min="5412" max="5412" width="9.85546875" style="4" customWidth="1"/>
    <col min="5413" max="5413" width="10.140625" style="4" customWidth="1"/>
    <col min="5414" max="5415" width="9.5703125" style="4" customWidth="1"/>
    <col min="5416" max="5416" width="13.42578125" style="4" customWidth="1"/>
    <col min="5417" max="5417" width="11.28515625" style="4" customWidth="1"/>
    <col min="5418" max="5418" width="10.140625" style="4" customWidth="1"/>
    <col min="5419" max="5420" width="9.85546875" style="4" customWidth="1"/>
    <col min="5421" max="5421" width="12.5703125" style="4" customWidth="1"/>
    <col min="5422" max="5422" width="11.28515625" style="4" customWidth="1"/>
    <col min="5423" max="5423" width="9.42578125" style="4" customWidth="1"/>
    <col min="5424" max="5642" width="9.140625" style="4"/>
    <col min="5643" max="5643" width="5.140625" style="4" customWidth="1"/>
    <col min="5644" max="5644" width="24" style="4" customWidth="1"/>
    <col min="5645" max="5645" width="7.7109375" style="4" customWidth="1"/>
    <col min="5646" max="5646" width="9" style="4" customWidth="1"/>
    <col min="5647" max="5647" width="9.140625" style="4" customWidth="1"/>
    <col min="5648" max="5648" width="10.140625" style="4" customWidth="1"/>
    <col min="5649" max="5649" width="10.7109375" style="4" customWidth="1"/>
    <col min="5650" max="5651" width="10" style="4" customWidth="1"/>
    <col min="5652" max="5652" width="11.85546875" style="4" customWidth="1"/>
    <col min="5653" max="5653" width="11" style="4" customWidth="1"/>
    <col min="5654" max="5654" width="10.42578125" style="4" customWidth="1"/>
    <col min="5655" max="5656" width="8.85546875" style="4" customWidth="1"/>
    <col min="5657" max="5657" width="11.28515625" style="4" customWidth="1"/>
    <col min="5658" max="5658" width="11.5703125" style="4" customWidth="1"/>
    <col min="5659" max="5659" width="10.140625" style="4" customWidth="1"/>
    <col min="5660" max="5661" width="9.5703125" style="4" customWidth="1"/>
    <col min="5662" max="5662" width="11.7109375" style="4" customWidth="1"/>
    <col min="5663" max="5663" width="10.7109375" style="4" customWidth="1"/>
    <col min="5664" max="5664" width="10.140625" style="4" customWidth="1"/>
    <col min="5665" max="5666" width="9.5703125" style="4" customWidth="1"/>
    <col min="5667" max="5667" width="10.7109375" style="4" customWidth="1"/>
    <col min="5668" max="5668" width="9.85546875" style="4" customWidth="1"/>
    <col min="5669" max="5669" width="10.140625" style="4" customWidth="1"/>
    <col min="5670" max="5671" width="9.5703125" style="4" customWidth="1"/>
    <col min="5672" max="5672" width="13.42578125" style="4" customWidth="1"/>
    <col min="5673" max="5673" width="11.28515625" style="4" customWidth="1"/>
    <col min="5674" max="5674" width="10.140625" style="4" customWidth="1"/>
    <col min="5675" max="5676" width="9.85546875" style="4" customWidth="1"/>
    <col min="5677" max="5677" width="12.5703125" style="4" customWidth="1"/>
    <col min="5678" max="5678" width="11.28515625" style="4" customWidth="1"/>
    <col min="5679" max="5679" width="9.42578125" style="4" customWidth="1"/>
    <col min="5680" max="5898" width="9.140625" style="4"/>
    <col min="5899" max="5899" width="5.140625" style="4" customWidth="1"/>
    <col min="5900" max="5900" width="24" style="4" customWidth="1"/>
    <col min="5901" max="5901" width="7.7109375" style="4" customWidth="1"/>
    <col min="5902" max="5902" width="9" style="4" customWidth="1"/>
    <col min="5903" max="5903" width="9.140625" style="4" customWidth="1"/>
    <col min="5904" max="5904" width="10.140625" style="4" customWidth="1"/>
    <col min="5905" max="5905" width="10.7109375" style="4" customWidth="1"/>
    <col min="5906" max="5907" width="10" style="4" customWidth="1"/>
    <col min="5908" max="5908" width="11.85546875" style="4" customWidth="1"/>
    <col min="5909" max="5909" width="11" style="4" customWidth="1"/>
    <col min="5910" max="5910" width="10.42578125" style="4" customWidth="1"/>
    <col min="5911" max="5912" width="8.85546875" style="4" customWidth="1"/>
    <col min="5913" max="5913" width="11.28515625" style="4" customWidth="1"/>
    <col min="5914" max="5914" width="11.5703125" style="4" customWidth="1"/>
    <col min="5915" max="5915" width="10.140625" style="4" customWidth="1"/>
    <col min="5916" max="5917" width="9.5703125" style="4" customWidth="1"/>
    <col min="5918" max="5918" width="11.7109375" style="4" customWidth="1"/>
    <col min="5919" max="5919" width="10.7109375" style="4" customWidth="1"/>
    <col min="5920" max="5920" width="10.140625" style="4" customWidth="1"/>
    <col min="5921" max="5922" width="9.5703125" style="4" customWidth="1"/>
    <col min="5923" max="5923" width="10.7109375" style="4" customWidth="1"/>
    <col min="5924" max="5924" width="9.85546875" style="4" customWidth="1"/>
    <col min="5925" max="5925" width="10.140625" style="4" customWidth="1"/>
    <col min="5926" max="5927" width="9.5703125" style="4" customWidth="1"/>
    <col min="5928" max="5928" width="13.42578125" style="4" customWidth="1"/>
    <col min="5929" max="5929" width="11.28515625" style="4" customWidth="1"/>
    <col min="5930" max="5930" width="10.140625" style="4" customWidth="1"/>
    <col min="5931" max="5932" width="9.85546875" style="4" customWidth="1"/>
    <col min="5933" max="5933" width="12.5703125" style="4" customWidth="1"/>
    <col min="5934" max="5934" width="11.28515625" style="4" customWidth="1"/>
    <col min="5935" max="5935" width="9.42578125" style="4" customWidth="1"/>
    <col min="5936" max="6154" width="9.140625" style="4"/>
    <col min="6155" max="6155" width="5.140625" style="4" customWidth="1"/>
    <col min="6156" max="6156" width="24" style="4" customWidth="1"/>
    <col min="6157" max="6157" width="7.7109375" style="4" customWidth="1"/>
    <col min="6158" max="6158" width="9" style="4" customWidth="1"/>
    <col min="6159" max="6159" width="9.140625" style="4" customWidth="1"/>
    <col min="6160" max="6160" width="10.140625" style="4" customWidth="1"/>
    <col min="6161" max="6161" width="10.7109375" style="4" customWidth="1"/>
    <col min="6162" max="6163" width="10" style="4" customWidth="1"/>
    <col min="6164" max="6164" width="11.85546875" style="4" customWidth="1"/>
    <col min="6165" max="6165" width="11" style="4" customWidth="1"/>
    <col min="6166" max="6166" width="10.42578125" style="4" customWidth="1"/>
    <col min="6167" max="6168" width="8.85546875" style="4" customWidth="1"/>
    <col min="6169" max="6169" width="11.28515625" style="4" customWidth="1"/>
    <col min="6170" max="6170" width="11.5703125" style="4" customWidth="1"/>
    <col min="6171" max="6171" width="10.140625" style="4" customWidth="1"/>
    <col min="6172" max="6173" width="9.5703125" style="4" customWidth="1"/>
    <col min="6174" max="6174" width="11.7109375" style="4" customWidth="1"/>
    <col min="6175" max="6175" width="10.7109375" style="4" customWidth="1"/>
    <col min="6176" max="6176" width="10.140625" style="4" customWidth="1"/>
    <col min="6177" max="6178" width="9.5703125" style="4" customWidth="1"/>
    <col min="6179" max="6179" width="10.7109375" style="4" customWidth="1"/>
    <col min="6180" max="6180" width="9.85546875" style="4" customWidth="1"/>
    <col min="6181" max="6181" width="10.140625" style="4" customWidth="1"/>
    <col min="6182" max="6183" width="9.5703125" style="4" customWidth="1"/>
    <col min="6184" max="6184" width="13.42578125" style="4" customWidth="1"/>
    <col min="6185" max="6185" width="11.28515625" style="4" customWidth="1"/>
    <col min="6186" max="6186" width="10.140625" style="4" customWidth="1"/>
    <col min="6187" max="6188" width="9.85546875" style="4" customWidth="1"/>
    <col min="6189" max="6189" width="12.5703125" style="4" customWidth="1"/>
    <col min="6190" max="6190" width="11.28515625" style="4" customWidth="1"/>
    <col min="6191" max="6191" width="9.42578125" style="4" customWidth="1"/>
    <col min="6192" max="6410" width="9.140625" style="4"/>
    <col min="6411" max="6411" width="5.140625" style="4" customWidth="1"/>
    <col min="6412" max="6412" width="24" style="4" customWidth="1"/>
    <col min="6413" max="6413" width="7.7109375" style="4" customWidth="1"/>
    <col min="6414" max="6414" width="9" style="4" customWidth="1"/>
    <col min="6415" max="6415" width="9.140625" style="4" customWidth="1"/>
    <col min="6416" max="6416" width="10.140625" style="4" customWidth="1"/>
    <col min="6417" max="6417" width="10.7109375" style="4" customWidth="1"/>
    <col min="6418" max="6419" width="10" style="4" customWidth="1"/>
    <col min="6420" max="6420" width="11.85546875" style="4" customWidth="1"/>
    <col min="6421" max="6421" width="11" style="4" customWidth="1"/>
    <col min="6422" max="6422" width="10.42578125" style="4" customWidth="1"/>
    <col min="6423" max="6424" width="8.85546875" style="4" customWidth="1"/>
    <col min="6425" max="6425" width="11.28515625" style="4" customWidth="1"/>
    <col min="6426" max="6426" width="11.5703125" style="4" customWidth="1"/>
    <col min="6427" max="6427" width="10.140625" style="4" customWidth="1"/>
    <col min="6428" max="6429" width="9.5703125" style="4" customWidth="1"/>
    <col min="6430" max="6430" width="11.7109375" style="4" customWidth="1"/>
    <col min="6431" max="6431" width="10.7109375" style="4" customWidth="1"/>
    <col min="6432" max="6432" width="10.140625" style="4" customWidth="1"/>
    <col min="6433" max="6434" width="9.5703125" style="4" customWidth="1"/>
    <col min="6435" max="6435" width="10.7109375" style="4" customWidth="1"/>
    <col min="6436" max="6436" width="9.85546875" style="4" customWidth="1"/>
    <col min="6437" max="6437" width="10.140625" style="4" customWidth="1"/>
    <col min="6438" max="6439" width="9.5703125" style="4" customWidth="1"/>
    <col min="6440" max="6440" width="13.42578125" style="4" customWidth="1"/>
    <col min="6441" max="6441" width="11.28515625" style="4" customWidth="1"/>
    <col min="6442" max="6442" width="10.140625" style="4" customWidth="1"/>
    <col min="6443" max="6444" width="9.85546875" style="4" customWidth="1"/>
    <col min="6445" max="6445" width="12.5703125" style="4" customWidth="1"/>
    <col min="6446" max="6446" width="11.28515625" style="4" customWidth="1"/>
    <col min="6447" max="6447" width="9.42578125" style="4" customWidth="1"/>
    <col min="6448" max="6666" width="9.140625" style="4"/>
    <col min="6667" max="6667" width="5.140625" style="4" customWidth="1"/>
    <col min="6668" max="6668" width="24" style="4" customWidth="1"/>
    <col min="6669" max="6669" width="7.7109375" style="4" customWidth="1"/>
    <col min="6670" max="6670" width="9" style="4" customWidth="1"/>
    <col min="6671" max="6671" width="9.140625" style="4" customWidth="1"/>
    <col min="6672" max="6672" width="10.140625" style="4" customWidth="1"/>
    <col min="6673" max="6673" width="10.7109375" style="4" customWidth="1"/>
    <col min="6674" max="6675" width="10" style="4" customWidth="1"/>
    <col min="6676" max="6676" width="11.85546875" style="4" customWidth="1"/>
    <col min="6677" max="6677" width="11" style="4" customWidth="1"/>
    <col min="6678" max="6678" width="10.42578125" style="4" customWidth="1"/>
    <col min="6679" max="6680" width="8.85546875" style="4" customWidth="1"/>
    <col min="6681" max="6681" width="11.28515625" style="4" customWidth="1"/>
    <col min="6682" max="6682" width="11.5703125" style="4" customWidth="1"/>
    <col min="6683" max="6683" width="10.140625" style="4" customWidth="1"/>
    <col min="6684" max="6685" width="9.5703125" style="4" customWidth="1"/>
    <col min="6686" max="6686" width="11.7109375" style="4" customWidth="1"/>
    <col min="6687" max="6687" width="10.7109375" style="4" customWidth="1"/>
    <col min="6688" max="6688" width="10.140625" style="4" customWidth="1"/>
    <col min="6689" max="6690" width="9.5703125" style="4" customWidth="1"/>
    <col min="6691" max="6691" width="10.7109375" style="4" customWidth="1"/>
    <col min="6692" max="6692" width="9.85546875" style="4" customWidth="1"/>
    <col min="6693" max="6693" width="10.140625" style="4" customWidth="1"/>
    <col min="6694" max="6695" width="9.5703125" style="4" customWidth="1"/>
    <col min="6696" max="6696" width="13.42578125" style="4" customWidth="1"/>
    <col min="6697" max="6697" width="11.28515625" style="4" customWidth="1"/>
    <col min="6698" max="6698" width="10.140625" style="4" customWidth="1"/>
    <col min="6699" max="6700" width="9.85546875" style="4" customWidth="1"/>
    <col min="6701" max="6701" width="12.5703125" style="4" customWidth="1"/>
    <col min="6702" max="6702" width="11.28515625" style="4" customWidth="1"/>
    <col min="6703" max="6703" width="9.42578125" style="4" customWidth="1"/>
    <col min="6704" max="6922" width="9.140625" style="4"/>
    <col min="6923" max="6923" width="5.140625" style="4" customWidth="1"/>
    <col min="6924" max="6924" width="24" style="4" customWidth="1"/>
    <col min="6925" max="6925" width="7.7109375" style="4" customWidth="1"/>
    <col min="6926" max="6926" width="9" style="4" customWidth="1"/>
    <col min="6927" max="6927" width="9.140625" style="4" customWidth="1"/>
    <col min="6928" max="6928" width="10.140625" style="4" customWidth="1"/>
    <col min="6929" max="6929" width="10.7109375" style="4" customWidth="1"/>
    <col min="6930" max="6931" width="10" style="4" customWidth="1"/>
    <col min="6932" max="6932" width="11.85546875" style="4" customWidth="1"/>
    <col min="6933" max="6933" width="11" style="4" customWidth="1"/>
    <col min="6934" max="6934" width="10.42578125" style="4" customWidth="1"/>
    <col min="6935" max="6936" width="8.85546875" style="4" customWidth="1"/>
    <col min="6937" max="6937" width="11.28515625" style="4" customWidth="1"/>
    <col min="6938" max="6938" width="11.5703125" style="4" customWidth="1"/>
    <col min="6939" max="6939" width="10.140625" style="4" customWidth="1"/>
    <col min="6940" max="6941" width="9.5703125" style="4" customWidth="1"/>
    <col min="6942" max="6942" width="11.7109375" style="4" customWidth="1"/>
    <col min="6943" max="6943" width="10.7109375" style="4" customWidth="1"/>
    <col min="6944" max="6944" width="10.140625" style="4" customWidth="1"/>
    <col min="6945" max="6946" width="9.5703125" style="4" customWidth="1"/>
    <col min="6947" max="6947" width="10.7109375" style="4" customWidth="1"/>
    <col min="6948" max="6948" width="9.85546875" style="4" customWidth="1"/>
    <col min="6949" max="6949" width="10.140625" style="4" customWidth="1"/>
    <col min="6950" max="6951" width="9.5703125" style="4" customWidth="1"/>
    <col min="6952" max="6952" width="13.42578125" style="4" customWidth="1"/>
    <col min="6953" max="6953" width="11.28515625" style="4" customWidth="1"/>
    <col min="6954" max="6954" width="10.140625" style="4" customWidth="1"/>
    <col min="6955" max="6956" width="9.85546875" style="4" customWidth="1"/>
    <col min="6957" max="6957" width="12.5703125" style="4" customWidth="1"/>
    <col min="6958" max="6958" width="11.28515625" style="4" customWidth="1"/>
    <col min="6959" max="6959" width="9.42578125" style="4" customWidth="1"/>
    <col min="6960" max="7178" width="9.140625" style="4"/>
    <col min="7179" max="7179" width="5.140625" style="4" customWidth="1"/>
    <col min="7180" max="7180" width="24" style="4" customWidth="1"/>
    <col min="7181" max="7181" width="7.7109375" style="4" customWidth="1"/>
    <col min="7182" max="7182" width="9" style="4" customWidth="1"/>
    <col min="7183" max="7183" width="9.140625" style="4" customWidth="1"/>
    <col min="7184" max="7184" width="10.140625" style="4" customWidth="1"/>
    <col min="7185" max="7185" width="10.7109375" style="4" customWidth="1"/>
    <col min="7186" max="7187" width="10" style="4" customWidth="1"/>
    <col min="7188" max="7188" width="11.85546875" style="4" customWidth="1"/>
    <col min="7189" max="7189" width="11" style="4" customWidth="1"/>
    <col min="7190" max="7190" width="10.42578125" style="4" customWidth="1"/>
    <col min="7191" max="7192" width="8.85546875" style="4" customWidth="1"/>
    <col min="7193" max="7193" width="11.28515625" style="4" customWidth="1"/>
    <col min="7194" max="7194" width="11.5703125" style="4" customWidth="1"/>
    <col min="7195" max="7195" width="10.140625" style="4" customWidth="1"/>
    <col min="7196" max="7197" width="9.5703125" style="4" customWidth="1"/>
    <col min="7198" max="7198" width="11.7109375" style="4" customWidth="1"/>
    <col min="7199" max="7199" width="10.7109375" style="4" customWidth="1"/>
    <col min="7200" max="7200" width="10.140625" style="4" customWidth="1"/>
    <col min="7201" max="7202" width="9.5703125" style="4" customWidth="1"/>
    <col min="7203" max="7203" width="10.7109375" style="4" customWidth="1"/>
    <col min="7204" max="7204" width="9.85546875" style="4" customWidth="1"/>
    <col min="7205" max="7205" width="10.140625" style="4" customWidth="1"/>
    <col min="7206" max="7207" width="9.5703125" style="4" customWidth="1"/>
    <col min="7208" max="7208" width="13.42578125" style="4" customWidth="1"/>
    <col min="7209" max="7209" width="11.28515625" style="4" customWidth="1"/>
    <col min="7210" max="7210" width="10.140625" style="4" customWidth="1"/>
    <col min="7211" max="7212" width="9.85546875" style="4" customWidth="1"/>
    <col min="7213" max="7213" width="12.5703125" style="4" customWidth="1"/>
    <col min="7214" max="7214" width="11.28515625" style="4" customWidth="1"/>
    <col min="7215" max="7215" width="9.42578125" style="4" customWidth="1"/>
    <col min="7216" max="7434" width="9.140625" style="4"/>
    <col min="7435" max="7435" width="5.140625" style="4" customWidth="1"/>
    <col min="7436" max="7436" width="24" style="4" customWidth="1"/>
    <col min="7437" max="7437" width="7.7109375" style="4" customWidth="1"/>
    <col min="7438" max="7438" width="9" style="4" customWidth="1"/>
    <col min="7439" max="7439" width="9.140625" style="4" customWidth="1"/>
    <col min="7440" max="7440" width="10.140625" style="4" customWidth="1"/>
    <col min="7441" max="7441" width="10.7109375" style="4" customWidth="1"/>
    <col min="7442" max="7443" width="10" style="4" customWidth="1"/>
    <col min="7444" max="7444" width="11.85546875" style="4" customWidth="1"/>
    <col min="7445" max="7445" width="11" style="4" customWidth="1"/>
    <col min="7446" max="7446" width="10.42578125" style="4" customWidth="1"/>
    <col min="7447" max="7448" width="8.85546875" style="4" customWidth="1"/>
    <col min="7449" max="7449" width="11.28515625" style="4" customWidth="1"/>
    <col min="7450" max="7450" width="11.5703125" style="4" customWidth="1"/>
    <col min="7451" max="7451" width="10.140625" style="4" customWidth="1"/>
    <col min="7452" max="7453" width="9.5703125" style="4" customWidth="1"/>
    <col min="7454" max="7454" width="11.7109375" style="4" customWidth="1"/>
    <col min="7455" max="7455" width="10.7109375" style="4" customWidth="1"/>
    <col min="7456" max="7456" width="10.140625" style="4" customWidth="1"/>
    <col min="7457" max="7458" width="9.5703125" style="4" customWidth="1"/>
    <col min="7459" max="7459" width="10.7109375" style="4" customWidth="1"/>
    <col min="7460" max="7460" width="9.85546875" style="4" customWidth="1"/>
    <col min="7461" max="7461" width="10.140625" style="4" customWidth="1"/>
    <col min="7462" max="7463" width="9.5703125" style="4" customWidth="1"/>
    <col min="7464" max="7464" width="13.42578125" style="4" customWidth="1"/>
    <col min="7465" max="7465" width="11.28515625" style="4" customWidth="1"/>
    <col min="7466" max="7466" width="10.140625" style="4" customWidth="1"/>
    <col min="7467" max="7468" width="9.85546875" style="4" customWidth="1"/>
    <col min="7469" max="7469" width="12.5703125" style="4" customWidth="1"/>
    <col min="7470" max="7470" width="11.28515625" style="4" customWidth="1"/>
    <col min="7471" max="7471" width="9.42578125" style="4" customWidth="1"/>
    <col min="7472" max="7690" width="9.140625" style="4"/>
    <col min="7691" max="7691" width="5.140625" style="4" customWidth="1"/>
    <col min="7692" max="7692" width="24" style="4" customWidth="1"/>
    <col min="7693" max="7693" width="7.7109375" style="4" customWidth="1"/>
    <col min="7694" max="7694" width="9" style="4" customWidth="1"/>
    <col min="7695" max="7695" width="9.140625" style="4" customWidth="1"/>
    <col min="7696" max="7696" width="10.140625" style="4" customWidth="1"/>
    <col min="7697" max="7697" width="10.7109375" style="4" customWidth="1"/>
    <col min="7698" max="7699" width="10" style="4" customWidth="1"/>
    <col min="7700" max="7700" width="11.85546875" style="4" customWidth="1"/>
    <col min="7701" max="7701" width="11" style="4" customWidth="1"/>
    <col min="7702" max="7702" width="10.42578125" style="4" customWidth="1"/>
    <col min="7703" max="7704" width="8.85546875" style="4" customWidth="1"/>
    <col min="7705" max="7705" width="11.28515625" style="4" customWidth="1"/>
    <col min="7706" max="7706" width="11.5703125" style="4" customWidth="1"/>
    <col min="7707" max="7707" width="10.140625" style="4" customWidth="1"/>
    <col min="7708" max="7709" width="9.5703125" style="4" customWidth="1"/>
    <col min="7710" max="7710" width="11.7109375" style="4" customWidth="1"/>
    <col min="7711" max="7711" width="10.7109375" style="4" customWidth="1"/>
    <col min="7712" max="7712" width="10.140625" style="4" customWidth="1"/>
    <col min="7713" max="7714" width="9.5703125" style="4" customWidth="1"/>
    <col min="7715" max="7715" width="10.7109375" style="4" customWidth="1"/>
    <col min="7716" max="7716" width="9.85546875" style="4" customWidth="1"/>
    <col min="7717" max="7717" width="10.140625" style="4" customWidth="1"/>
    <col min="7718" max="7719" width="9.5703125" style="4" customWidth="1"/>
    <col min="7720" max="7720" width="13.42578125" style="4" customWidth="1"/>
    <col min="7721" max="7721" width="11.28515625" style="4" customWidth="1"/>
    <col min="7722" max="7722" width="10.140625" style="4" customWidth="1"/>
    <col min="7723" max="7724" width="9.85546875" style="4" customWidth="1"/>
    <col min="7725" max="7725" width="12.5703125" style="4" customWidth="1"/>
    <col min="7726" max="7726" width="11.28515625" style="4" customWidth="1"/>
    <col min="7727" max="7727" width="9.42578125" style="4" customWidth="1"/>
    <col min="7728" max="7946" width="9.140625" style="4"/>
    <col min="7947" max="7947" width="5.140625" style="4" customWidth="1"/>
    <col min="7948" max="7948" width="24" style="4" customWidth="1"/>
    <col min="7949" max="7949" width="7.7109375" style="4" customWidth="1"/>
    <col min="7950" max="7950" width="9" style="4" customWidth="1"/>
    <col min="7951" max="7951" width="9.140625" style="4" customWidth="1"/>
    <col min="7952" max="7952" width="10.140625" style="4" customWidth="1"/>
    <col min="7953" max="7953" width="10.7109375" style="4" customWidth="1"/>
    <col min="7954" max="7955" width="10" style="4" customWidth="1"/>
    <col min="7956" max="7956" width="11.85546875" style="4" customWidth="1"/>
    <col min="7957" max="7957" width="11" style="4" customWidth="1"/>
    <col min="7958" max="7958" width="10.42578125" style="4" customWidth="1"/>
    <col min="7959" max="7960" width="8.85546875" style="4" customWidth="1"/>
    <col min="7961" max="7961" width="11.28515625" style="4" customWidth="1"/>
    <col min="7962" max="7962" width="11.5703125" style="4" customWidth="1"/>
    <col min="7963" max="7963" width="10.140625" style="4" customWidth="1"/>
    <col min="7964" max="7965" width="9.5703125" style="4" customWidth="1"/>
    <col min="7966" max="7966" width="11.7109375" style="4" customWidth="1"/>
    <col min="7967" max="7967" width="10.7109375" style="4" customWidth="1"/>
    <col min="7968" max="7968" width="10.140625" style="4" customWidth="1"/>
    <col min="7969" max="7970" width="9.5703125" style="4" customWidth="1"/>
    <col min="7971" max="7971" width="10.7109375" style="4" customWidth="1"/>
    <col min="7972" max="7972" width="9.85546875" style="4" customWidth="1"/>
    <col min="7973" max="7973" width="10.140625" style="4" customWidth="1"/>
    <col min="7974" max="7975" width="9.5703125" style="4" customWidth="1"/>
    <col min="7976" max="7976" width="13.42578125" style="4" customWidth="1"/>
    <col min="7977" max="7977" width="11.28515625" style="4" customWidth="1"/>
    <col min="7978" max="7978" width="10.140625" style="4" customWidth="1"/>
    <col min="7979" max="7980" width="9.85546875" style="4" customWidth="1"/>
    <col min="7981" max="7981" width="12.5703125" style="4" customWidth="1"/>
    <col min="7982" max="7982" width="11.28515625" style="4" customWidth="1"/>
    <col min="7983" max="7983" width="9.42578125" style="4" customWidth="1"/>
    <col min="7984" max="8202" width="9.140625" style="4"/>
    <col min="8203" max="8203" width="5.140625" style="4" customWidth="1"/>
    <col min="8204" max="8204" width="24" style="4" customWidth="1"/>
    <col min="8205" max="8205" width="7.7109375" style="4" customWidth="1"/>
    <col min="8206" max="8206" width="9" style="4" customWidth="1"/>
    <col min="8207" max="8207" width="9.140625" style="4" customWidth="1"/>
    <col min="8208" max="8208" width="10.140625" style="4" customWidth="1"/>
    <col min="8209" max="8209" width="10.7109375" style="4" customWidth="1"/>
    <col min="8210" max="8211" width="10" style="4" customWidth="1"/>
    <col min="8212" max="8212" width="11.85546875" style="4" customWidth="1"/>
    <col min="8213" max="8213" width="11" style="4" customWidth="1"/>
    <col min="8214" max="8214" width="10.42578125" style="4" customWidth="1"/>
    <col min="8215" max="8216" width="8.85546875" style="4" customWidth="1"/>
    <col min="8217" max="8217" width="11.28515625" style="4" customWidth="1"/>
    <col min="8218" max="8218" width="11.5703125" style="4" customWidth="1"/>
    <col min="8219" max="8219" width="10.140625" style="4" customWidth="1"/>
    <col min="8220" max="8221" width="9.5703125" style="4" customWidth="1"/>
    <col min="8222" max="8222" width="11.7109375" style="4" customWidth="1"/>
    <col min="8223" max="8223" width="10.7109375" style="4" customWidth="1"/>
    <col min="8224" max="8224" width="10.140625" style="4" customWidth="1"/>
    <col min="8225" max="8226" width="9.5703125" style="4" customWidth="1"/>
    <col min="8227" max="8227" width="10.7109375" style="4" customWidth="1"/>
    <col min="8228" max="8228" width="9.85546875" style="4" customWidth="1"/>
    <col min="8229" max="8229" width="10.140625" style="4" customWidth="1"/>
    <col min="8230" max="8231" width="9.5703125" style="4" customWidth="1"/>
    <col min="8232" max="8232" width="13.42578125" style="4" customWidth="1"/>
    <col min="8233" max="8233" width="11.28515625" style="4" customWidth="1"/>
    <col min="8234" max="8234" width="10.140625" style="4" customWidth="1"/>
    <col min="8235" max="8236" width="9.85546875" style="4" customWidth="1"/>
    <col min="8237" max="8237" width="12.5703125" style="4" customWidth="1"/>
    <col min="8238" max="8238" width="11.28515625" style="4" customWidth="1"/>
    <col min="8239" max="8239" width="9.42578125" style="4" customWidth="1"/>
    <col min="8240" max="8458" width="9.140625" style="4"/>
    <col min="8459" max="8459" width="5.140625" style="4" customWidth="1"/>
    <col min="8460" max="8460" width="24" style="4" customWidth="1"/>
    <col min="8461" max="8461" width="7.7109375" style="4" customWidth="1"/>
    <col min="8462" max="8462" width="9" style="4" customWidth="1"/>
    <col min="8463" max="8463" width="9.140625" style="4" customWidth="1"/>
    <col min="8464" max="8464" width="10.140625" style="4" customWidth="1"/>
    <col min="8465" max="8465" width="10.7109375" style="4" customWidth="1"/>
    <col min="8466" max="8467" width="10" style="4" customWidth="1"/>
    <col min="8468" max="8468" width="11.85546875" style="4" customWidth="1"/>
    <col min="8469" max="8469" width="11" style="4" customWidth="1"/>
    <col min="8470" max="8470" width="10.42578125" style="4" customWidth="1"/>
    <col min="8471" max="8472" width="8.85546875" style="4" customWidth="1"/>
    <col min="8473" max="8473" width="11.28515625" style="4" customWidth="1"/>
    <col min="8474" max="8474" width="11.5703125" style="4" customWidth="1"/>
    <col min="8475" max="8475" width="10.140625" style="4" customWidth="1"/>
    <col min="8476" max="8477" width="9.5703125" style="4" customWidth="1"/>
    <col min="8478" max="8478" width="11.7109375" style="4" customWidth="1"/>
    <col min="8479" max="8479" width="10.7109375" style="4" customWidth="1"/>
    <col min="8480" max="8480" width="10.140625" style="4" customWidth="1"/>
    <col min="8481" max="8482" width="9.5703125" style="4" customWidth="1"/>
    <col min="8483" max="8483" width="10.7109375" style="4" customWidth="1"/>
    <col min="8484" max="8484" width="9.85546875" style="4" customWidth="1"/>
    <col min="8485" max="8485" width="10.140625" style="4" customWidth="1"/>
    <col min="8486" max="8487" width="9.5703125" style="4" customWidth="1"/>
    <col min="8488" max="8488" width="13.42578125" style="4" customWidth="1"/>
    <col min="8489" max="8489" width="11.28515625" style="4" customWidth="1"/>
    <col min="8490" max="8490" width="10.140625" style="4" customWidth="1"/>
    <col min="8491" max="8492" width="9.85546875" style="4" customWidth="1"/>
    <col min="8493" max="8493" width="12.5703125" style="4" customWidth="1"/>
    <col min="8494" max="8494" width="11.28515625" style="4" customWidth="1"/>
    <col min="8495" max="8495" width="9.42578125" style="4" customWidth="1"/>
    <col min="8496" max="8714" width="9.140625" style="4"/>
    <col min="8715" max="8715" width="5.140625" style="4" customWidth="1"/>
    <col min="8716" max="8716" width="24" style="4" customWidth="1"/>
    <col min="8717" max="8717" width="7.7109375" style="4" customWidth="1"/>
    <col min="8718" max="8718" width="9" style="4" customWidth="1"/>
    <col min="8719" max="8719" width="9.140625" style="4" customWidth="1"/>
    <col min="8720" max="8720" width="10.140625" style="4" customWidth="1"/>
    <col min="8721" max="8721" width="10.7109375" style="4" customWidth="1"/>
    <col min="8722" max="8723" width="10" style="4" customWidth="1"/>
    <col min="8724" max="8724" width="11.85546875" style="4" customWidth="1"/>
    <col min="8725" max="8725" width="11" style="4" customWidth="1"/>
    <col min="8726" max="8726" width="10.42578125" style="4" customWidth="1"/>
    <col min="8727" max="8728" width="8.85546875" style="4" customWidth="1"/>
    <col min="8729" max="8729" width="11.28515625" style="4" customWidth="1"/>
    <col min="8730" max="8730" width="11.5703125" style="4" customWidth="1"/>
    <col min="8731" max="8731" width="10.140625" style="4" customWidth="1"/>
    <col min="8732" max="8733" width="9.5703125" style="4" customWidth="1"/>
    <col min="8734" max="8734" width="11.7109375" style="4" customWidth="1"/>
    <col min="8735" max="8735" width="10.7109375" style="4" customWidth="1"/>
    <col min="8736" max="8736" width="10.140625" style="4" customWidth="1"/>
    <col min="8737" max="8738" width="9.5703125" style="4" customWidth="1"/>
    <col min="8739" max="8739" width="10.7109375" style="4" customWidth="1"/>
    <col min="8740" max="8740" width="9.85546875" style="4" customWidth="1"/>
    <col min="8741" max="8741" width="10.140625" style="4" customWidth="1"/>
    <col min="8742" max="8743" width="9.5703125" style="4" customWidth="1"/>
    <col min="8744" max="8744" width="13.42578125" style="4" customWidth="1"/>
    <col min="8745" max="8745" width="11.28515625" style="4" customWidth="1"/>
    <col min="8746" max="8746" width="10.140625" style="4" customWidth="1"/>
    <col min="8747" max="8748" width="9.85546875" style="4" customWidth="1"/>
    <col min="8749" max="8749" width="12.5703125" style="4" customWidth="1"/>
    <col min="8750" max="8750" width="11.28515625" style="4" customWidth="1"/>
    <col min="8751" max="8751" width="9.42578125" style="4" customWidth="1"/>
    <col min="8752" max="8970" width="9.140625" style="4"/>
    <col min="8971" max="8971" width="5.140625" style="4" customWidth="1"/>
    <col min="8972" max="8972" width="24" style="4" customWidth="1"/>
    <col min="8973" max="8973" width="7.7109375" style="4" customWidth="1"/>
    <col min="8974" max="8974" width="9" style="4" customWidth="1"/>
    <col min="8975" max="8975" width="9.140625" style="4" customWidth="1"/>
    <col min="8976" max="8976" width="10.140625" style="4" customWidth="1"/>
    <col min="8977" max="8977" width="10.7109375" style="4" customWidth="1"/>
    <col min="8978" max="8979" width="10" style="4" customWidth="1"/>
    <col min="8980" max="8980" width="11.85546875" style="4" customWidth="1"/>
    <col min="8981" max="8981" width="11" style="4" customWidth="1"/>
    <col min="8982" max="8982" width="10.42578125" style="4" customWidth="1"/>
    <col min="8983" max="8984" width="8.85546875" style="4" customWidth="1"/>
    <col min="8985" max="8985" width="11.28515625" style="4" customWidth="1"/>
    <col min="8986" max="8986" width="11.5703125" style="4" customWidth="1"/>
    <col min="8987" max="8987" width="10.140625" style="4" customWidth="1"/>
    <col min="8988" max="8989" width="9.5703125" style="4" customWidth="1"/>
    <col min="8990" max="8990" width="11.7109375" style="4" customWidth="1"/>
    <col min="8991" max="8991" width="10.7109375" style="4" customWidth="1"/>
    <col min="8992" max="8992" width="10.140625" style="4" customWidth="1"/>
    <col min="8993" max="8994" width="9.5703125" style="4" customWidth="1"/>
    <col min="8995" max="8995" width="10.7109375" style="4" customWidth="1"/>
    <col min="8996" max="8996" width="9.85546875" style="4" customWidth="1"/>
    <col min="8997" max="8997" width="10.140625" style="4" customWidth="1"/>
    <col min="8998" max="8999" width="9.5703125" style="4" customWidth="1"/>
    <col min="9000" max="9000" width="13.42578125" style="4" customWidth="1"/>
    <col min="9001" max="9001" width="11.28515625" style="4" customWidth="1"/>
    <col min="9002" max="9002" width="10.140625" style="4" customWidth="1"/>
    <col min="9003" max="9004" width="9.85546875" style="4" customWidth="1"/>
    <col min="9005" max="9005" width="12.5703125" style="4" customWidth="1"/>
    <col min="9006" max="9006" width="11.28515625" style="4" customWidth="1"/>
    <col min="9007" max="9007" width="9.42578125" style="4" customWidth="1"/>
    <col min="9008" max="9226" width="9.140625" style="4"/>
    <col min="9227" max="9227" width="5.140625" style="4" customWidth="1"/>
    <col min="9228" max="9228" width="24" style="4" customWidth="1"/>
    <col min="9229" max="9229" width="7.7109375" style="4" customWidth="1"/>
    <col min="9230" max="9230" width="9" style="4" customWidth="1"/>
    <col min="9231" max="9231" width="9.140625" style="4" customWidth="1"/>
    <col min="9232" max="9232" width="10.140625" style="4" customWidth="1"/>
    <col min="9233" max="9233" width="10.7109375" style="4" customWidth="1"/>
    <col min="9234" max="9235" width="10" style="4" customWidth="1"/>
    <col min="9236" max="9236" width="11.85546875" style="4" customWidth="1"/>
    <col min="9237" max="9237" width="11" style="4" customWidth="1"/>
    <col min="9238" max="9238" width="10.42578125" style="4" customWidth="1"/>
    <col min="9239" max="9240" width="8.85546875" style="4" customWidth="1"/>
    <col min="9241" max="9241" width="11.28515625" style="4" customWidth="1"/>
    <col min="9242" max="9242" width="11.5703125" style="4" customWidth="1"/>
    <col min="9243" max="9243" width="10.140625" style="4" customWidth="1"/>
    <col min="9244" max="9245" width="9.5703125" style="4" customWidth="1"/>
    <col min="9246" max="9246" width="11.7109375" style="4" customWidth="1"/>
    <col min="9247" max="9247" width="10.7109375" style="4" customWidth="1"/>
    <col min="9248" max="9248" width="10.140625" style="4" customWidth="1"/>
    <col min="9249" max="9250" width="9.5703125" style="4" customWidth="1"/>
    <col min="9251" max="9251" width="10.7109375" style="4" customWidth="1"/>
    <col min="9252" max="9252" width="9.85546875" style="4" customWidth="1"/>
    <col min="9253" max="9253" width="10.140625" style="4" customWidth="1"/>
    <col min="9254" max="9255" width="9.5703125" style="4" customWidth="1"/>
    <col min="9256" max="9256" width="13.42578125" style="4" customWidth="1"/>
    <col min="9257" max="9257" width="11.28515625" style="4" customWidth="1"/>
    <col min="9258" max="9258" width="10.140625" style="4" customWidth="1"/>
    <col min="9259" max="9260" width="9.85546875" style="4" customWidth="1"/>
    <col min="9261" max="9261" width="12.5703125" style="4" customWidth="1"/>
    <col min="9262" max="9262" width="11.28515625" style="4" customWidth="1"/>
    <col min="9263" max="9263" width="9.42578125" style="4" customWidth="1"/>
    <col min="9264" max="9482" width="9.140625" style="4"/>
    <col min="9483" max="9483" width="5.140625" style="4" customWidth="1"/>
    <col min="9484" max="9484" width="24" style="4" customWidth="1"/>
    <col min="9485" max="9485" width="7.7109375" style="4" customWidth="1"/>
    <col min="9486" max="9486" width="9" style="4" customWidth="1"/>
    <col min="9487" max="9487" width="9.140625" style="4" customWidth="1"/>
    <col min="9488" max="9488" width="10.140625" style="4" customWidth="1"/>
    <col min="9489" max="9489" width="10.7109375" style="4" customWidth="1"/>
    <col min="9490" max="9491" width="10" style="4" customWidth="1"/>
    <col min="9492" max="9492" width="11.85546875" style="4" customWidth="1"/>
    <col min="9493" max="9493" width="11" style="4" customWidth="1"/>
    <col min="9494" max="9494" width="10.42578125" style="4" customWidth="1"/>
    <col min="9495" max="9496" width="8.85546875" style="4" customWidth="1"/>
    <col min="9497" max="9497" width="11.28515625" style="4" customWidth="1"/>
    <col min="9498" max="9498" width="11.5703125" style="4" customWidth="1"/>
    <col min="9499" max="9499" width="10.140625" style="4" customWidth="1"/>
    <col min="9500" max="9501" width="9.5703125" style="4" customWidth="1"/>
    <col min="9502" max="9502" width="11.7109375" style="4" customWidth="1"/>
    <col min="9503" max="9503" width="10.7109375" style="4" customWidth="1"/>
    <col min="9504" max="9504" width="10.140625" style="4" customWidth="1"/>
    <col min="9505" max="9506" width="9.5703125" style="4" customWidth="1"/>
    <col min="9507" max="9507" width="10.7109375" style="4" customWidth="1"/>
    <col min="9508" max="9508" width="9.85546875" style="4" customWidth="1"/>
    <col min="9509" max="9509" width="10.140625" style="4" customWidth="1"/>
    <col min="9510" max="9511" width="9.5703125" style="4" customWidth="1"/>
    <col min="9512" max="9512" width="13.42578125" style="4" customWidth="1"/>
    <col min="9513" max="9513" width="11.28515625" style="4" customWidth="1"/>
    <col min="9514" max="9514" width="10.140625" style="4" customWidth="1"/>
    <col min="9515" max="9516" width="9.85546875" style="4" customWidth="1"/>
    <col min="9517" max="9517" width="12.5703125" style="4" customWidth="1"/>
    <col min="9518" max="9518" width="11.28515625" style="4" customWidth="1"/>
    <col min="9519" max="9519" width="9.42578125" style="4" customWidth="1"/>
    <col min="9520" max="9738" width="9.140625" style="4"/>
    <col min="9739" max="9739" width="5.140625" style="4" customWidth="1"/>
    <col min="9740" max="9740" width="24" style="4" customWidth="1"/>
    <col min="9741" max="9741" width="7.7109375" style="4" customWidth="1"/>
    <col min="9742" max="9742" width="9" style="4" customWidth="1"/>
    <col min="9743" max="9743" width="9.140625" style="4" customWidth="1"/>
    <col min="9744" max="9744" width="10.140625" style="4" customWidth="1"/>
    <col min="9745" max="9745" width="10.7109375" style="4" customWidth="1"/>
    <col min="9746" max="9747" width="10" style="4" customWidth="1"/>
    <col min="9748" max="9748" width="11.85546875" style="4" customWidth="1"/>
    <col min="9749" max="9749" width="11" style="4" customWidth="1"/>
    <col min="9750" max="9750" width="10.42578125" style="4" customWidth="1"/>
    <col min="9751" max="9752" width="8.85546875" style="4" customWidth="1"/>
    <col min="9753" max="9753" width="11.28515625" style="4" customWidth="1"/>
    <col min="9754" max="9754" width="11.5703125" style="4" customWidth="1"/>
    <col min="9755" max="9755" width="10.140625" style="4" customWidth="1"/>
    <col min="9756" max="9757" width="9.5703125" style="4" customWidth="1"/>
    <col min="9758" max="9758" width="11.7109375" style="4" customWidth="1"/>
    <col min="9759" max="9759" width="10.7109375" style="4" customWidth="1"/>
    <col min="9760" max="9760" width="10.140625" style="4" customWidth="1"/>
    <col min="9761" max="9762" width="9.5703125" style="4" customWidth="1"/>
    <col min="9763" max="9763" width="10.7109375" style="4" customWidth="1"/>
    <col min="9764" max="9764" width="9.85546875" style="4" customWidth="1"/>
    <col min="9765" max="9765" width="10.140625" style="4" customWidth="1"/>
    <col min="9766" max="9767" width="9.5703125" style="4" customWidth="1"/>
    <col min="9768" max="9768" width="13.42578125" style="4" customWidth="1"/>
    <col min="9769" max="9769" width="11.28515625" style="4" customWidth="1"/>
    <col min="9770" max="9770" width="10.140625" style="4" customWidth="1"/>
    <col min="9771" max="9772" width="9.85546875" style="4" customWidth="1"/>
    <col min="9773" max="9773" width="12.5703125" style="4" customWidth="1"/>
    <col min="9774" max="9774" width="11.28515625" style="4" customWidth="1"/>
    <col min="9775" max="9775" width="9.42578125" style="4" customWidth="1"/>
    <col min="9776" max="9994" width="9.140625" style="4"/>
    <col min="9995" max="9995" width="5.140625" style="4" customWidth="1"/>
    <col min="9996" max="9996" width="24" style="4" customWidth="1"/>
    <col min="9997" max="9997" width="7.7109375" style="4" customWidth="1"/>
    <col min="9998" max="9998" width="9" style="4" customWidth="1"/>
    <col min="9999" max="9999" width="9.140625" style="4" customWidth="1"/>
    <col min="10000" max="10000" width="10.140625" style="4" customWidth="1"/>
    <col min="10001" max="10001" width="10.7109375" style="4" customWidth="1"/>
    <col min="10002" max="10003" width="10" style="4" customWidth="1"/>
    <col min="10004" max="10004" width="11.85546875" style="4" customWidth="1"/>
    <col min="10005" max="10005" width="11" style="4" customWidth="1"/>
    <col min="10006" max="10006" width="10.42578125" style="4" customWidth="1"/>
    <col min="10007" max="10008" width="8.85546875" style="4" customWidth="1"/>
    <col min="10009" max="10009" width="11.28515625" style="4" customWidth="1"/>
    <col min="10010" max="10010" width="11.5703125" style="4" customWidth="1"/>
    <col min="10011" max="10011" width="10.140625" style="4" customWidth="1"/>
    <col min="10012" max="10013" width="9.5703125" style="4" customWidth="1"/>
    <col min="10014" max="10014" width="11.7109375" style="4" customWidth="1"/>
    <col min="10015" max="10015" width="10.7109375" style="4" customWidth="1"/>
    <col min="10016" max="10016" width="10.140625" style="4" customWidth="1"/>
    <col min="10017" max="10018" width="9.5703125" style="4" customWidth="1"/>
    <col min="10019" max="10019" width="10.7109375" style="4" customWidth="1"/>
    <col min="10020" max="10020" width="9.85546875" style="4" customWidth="1"/>
    <col min="10021" max="10021" width="10.140625" style="4" customWidth="1"/>
    <col min="10022" max="10023" width="9.5703125" style="4" customWidth="1"/>
    <col min="10024" max="10024" width="13.42578125" style="4" customWidth="1"/>
    <col min="10025" max="10025" width="11.28515625" style="4" customWidth="1"/>
    <col min="10026" max="10026" width="10.140625" style="4" customWidth="1"/>
    <col min="10027" max="10028" width="9.85546875" style="4" customWidth="1"/>
    <col min="10029" max="10029" width="12.5703125" style="4" customWidth="1"/>
    <col min="10030" max="10030" width="11.28515625" style="4" customWidth="1"/>
    <col min="10031" max="10031" width="9.42578125" style="4" customWidth="1"/>
    <col min="10032" max="10250" width="9.140625" style="4"/>
    <col min="10251" max="10251" width="5.140625" style="4" customWidth="1"/>
    <col min="10252" max="10252" width="24" style="4" customWidth="1"/>
    <col min="10253" max="10253" width="7.7109375" style="4" customWidth="1"/>
    <col min="10254" max="10254" width="9" style="4" customWidth="1"/>
    <col min="10255" max="10255" width="9.140625" style="4" customWidth="1"/>
    <col min="10256" max="10256" width="10.140625" style="4" customWidth="1"/>
    <col min="10257" max="10257" width="10.7109375" style="4" customWidth="1"/>
    <col min="10258" max="10259" width="10" style="4" customWidth="1"/>
    <col min="10260" max="10260" width="11.85546875" style="4" customWidth="1"/>
    <col min="10261" max="10261" width="11" style="4" customWidth="1"/>
    <col min="10262" max="10262" width="10.42578125" style="4" customWidth="1"/>
    <col min="10263" max="10264" width="8.85546875" style="4" customWidth="1"/>
    <col min="10265" max="10265" width="11.28515625" style="4" customWidth="1"/>
    <col min="10266" max="10266" width="11.5703125" style="4" customWidth="1"/>
    <col min="10267" max="10267" width="10.140625" style="4" customWidth="1"/>
    <col min="10268" max="10269" width="9.5703125" style="4" customWidth="1"/>
    <col min="10270" max="10270" width="11.7109375" style="4" customWidth="1"/>
    <col min="10271" max="10271" width="10.7109375" style="4" customWidth="1"/>
    <col min="10272" max="10272" width="10.140625" style="4" customWidth="1"/>
    <col min="10273" max="10274" width="9.5703125" style="4" customWidth="1"/>
    <col min="10275" max="10275" width="10.7109375" style="4" customWidth="1"/>
    <col min="10276" max="10276" width="9.85546875" style="4" customWidth="1"/>
    <col min="10277" max="10277" width="10.140625" style="4" customWidth="1"/>
    <col min="10278" max="10279" width="9.5703125" style="4" customWidth="1"/>
    <col min="10280" max="10280" width="13.42578125" style="4" customWidth="1"/>
    <col min="10281" max="10281" width="11.28515625" style="4" customWidth="1"/>
    <col min="10282" max="10282" width="10.140625" style="4" customWidth="1"/>
    <col min="10283" max="10284" width="9.85546875" style="4" customWidth="1"/>
    <col min="10285" max="10285" width="12.5703125" style="4" customWidth="1"/>
    <col min="10286" max="10286" width="11.28515625" style="4" customWidth="1"/>
    <col min="10287" max="10287" width="9.42578125" style="4" customWidth="1"/>
    <col min="10288" max="10506" width="9.140625" style="4"/>
    <col min="10507" max="10507" width="5.140625" style="4" customWidth="1"/>
    <col min="10508" max="10508" width="24" style="4" customWidth="1"/>
    <col min="10509" max="10509" width="7.7109375" style="4" customWidth="1"/>
    <col min="10510" max="10510" width="9" style="4" customWidth="1"/>
    <col min="10511" max="10511" width="9.140625" style="4" customWidth="1"/>
    <col min="10512" max="10512" width="10.140625" style="4" customWidth="1"/>
    <col min="10513" max="10513" width="10.7109375" style="4" customWidth="1"/>
    <col min="10514" max="10515" width="10" style="4" customWidth="1"/>
    <col min="10516" max="10516" width="11.85546875" style="4" customWidth="1"/>
    <col min="10517" max="10517" width="11" style="4" customWidth="1"/>
    <col min="10518" max="10518" width="10.42578125" style="4" customWidth="1"/>
    <col min="10519" max="10520" width="8.85546875" style="4" customWidth="1"/>
    <col min="10521" max="10521" width="11.28515625" style="4" customWidth="1"/>
    <col min="10522" max="10522" width="11.5703125" style="4" customWidth="1"/>
    <col min="10523" max="10523" width="10.140625" style="4" customWidth="1"/>
    <col min="10524" max="10525" width="9.5703125" style="4" customWidth="1"/>
    <col min="10526" max="10526" width="11.7109375" style="4" customWidth="1"/>
    <col min="10527" max="10527" width="10.7109375" style="4" customWidth="1"/>
    <col min="10528" max="10528" width="10.140625" style="4" customWidth="1"/>
    <col min="10529" max="10530" width="9.5703125" style="4" customWidth="1"/>
    <col min="10531" max="10531" width="10.7109375" style="4" customWidth="1"/>
    <col min="10532" max="10532" width="9.85546875" style="4" customWidth="1"/>
    <col min="10533" max="10533" width="10.140625" style="4" customWidth="1"/>
    <col min="10534" max="10535" width="9.5703125" style="4" customWidth="1"/>
    <col min="10536" max="10536" width="13.42578125" style="4" customWidth="1"/>
    <col min="10537" max="10537" width="11.28515625" style="4" customWidth="1"/>
    <col min="10538" max="10538" width="10.140625" style="4" customWidth="1"/>
    <col min="10539" max="10540" width="9.85546875" style="4" customWidth="1"/>
    <col min="10541" max="10541" width="12.5703125" style="4" customWidth="1"/>
    <col min="10542" max="10542" width="11.28515625" style="4" customWidth="1"/>
    <col min="10543" max="10543" width="9.42578125" style="4" customWidth="1"/>
    <col min="10544" max="10762" width="9.140625" style="4"/>
    <col min="10763" max="10763" width="5.140625" style="4" customWidth="1"/>
    <col min="10764" max="10764" width="24" style="4" customWidth="1"/>
    <col min="10765" max="10765" width="7.7109375" style="4" customWidth="1"/>
    <col min="10766" max="10766" width="9" style="4" customWidth="1"/>
    <col min="10767" max="10767" width="9.140625" style="4" customWidth="1"/>
    <col min="10768" max="10768" width="10.140625" style="4" customWidth="1"/>
    <col min="10769" max="10769" width="10.7109375" style="4" customWidth="1"/>
    <col min="10770" max="10771" width="10" style="4" customWidth="1"/>
    <col min="10772" max="10772" width="11.85546875" style="4" customWidth="1"/>
    <col min="10773" max="10773" width="11" style="4" customWidth="1"/>
    <col min="10774" max="10774" width="10.42578125" style="4" customWidth="1"/>
    <col min="10775" max="10776" width="8.85546875" style="4" customWidth="1"/>
    <col min="10777" max="10777" width="11.28515625" style="4" customWidth="1"/>
    <col min="10778" max="10778" width="11.5703125" style="4" customWidth="1"/>
    <col min="10779" max="10779" width="10.140625" style="4" customWidth="1"/>
    <col min="10780" max="10781" width="9.5703125" style="4" customWidth="1"/>
    <col min="10782" max="10782" width="11.7109375" style="4" customWidth="1"/>
    <col min="10783" max="10783" width="10.7109375" style="4" customWidth="1"/>
    <col min="10784" max="10784" width="10.140625" style="4" customWidth="1"/>
    <col min="10785" max="10786" width="9.5703125" style="4" customWidth="1"/>
    <col min="10787" max="10787" width="10.7109375" style="4" customWidth="1"/>
    <col min="10788" max="10788" width="9.85546875" style="4" customWidth="1"/>
    <col min="10789" max="10789" width="10.140625" style="4" customWidth="1"/>
    <col min="10790" max="10791" width="9.5703125" style="4" customWidth="1"/>
    <col min="10792" max="10792" width="13.42578125" style="4" customWidth="1"/>
    <col min="10793" max="10793" width="11.28515625" style="4" customWidth="1"/>
    <col min="10794" max="10794" width="10.140625" style="4" customWidth="1"/>
    <col min="10795" max="10796" width="9.85546875" style="4" customWidth="1"/>
    <col min="10797" max="10797" width="12.5703125" style="4" customWidth="1"/>
    <col min="10798" max="10798" width="11.28515625" style="4" customWidth="1"/>
    <col min="10799" max="10799" width="9.42578125" style="4" customWidth="1"/>
    <col min="10800" max="11018" width="9.140625" style="4"/>
    <col min="11019" max="11019" width="5.140625" style="4" customWidth="1"/>
    <col min="11020" max="11020" width="24" style="4" customWidth="1"/>
    <col min="11021" max="11021" width="7.7109375" style="4" customWidth="1"/>
    <col min="11022" max="11022" width="9" style="4" customWidth="1"/>
    <col min="11023" max="11023" width="9.140625" style="4" customWidth="1"/>
    <col min="11024" max="11024" width="10.140625" style="4" customWidth="1"/>
    <col min="11025" max="11025" width="10.7109375" style="4" customWidth="1"/>
    <col min="11026" max="11027" width="10" style="4" customWidth="1"/>
    <col min="11028" max="11028" width="11.85546875" style="4" customWidth="1"/>
    <col min="11029" max="11029" width="11" style="4" customWidth="1"/>
    <col min="11030" max="11030" width="10.42578125" style="4" customWidth="1"/>
    <col min="11031" max="11032" width="8.85546875" style="4" customWidth="1"/>
    <col min="11033" max="11033" width="11.28515625" style="4" customWidth="1"/>
    <col min="11034" max="11034" width="11.5703125" style="4" customWidth="1"/>
    <col min="11035" max="11035" width="10.140625" style="4" customWidth="1"/>
    <col min="11036" max="11037" width="9.5703125" style="4" customWidth="1"/>
    <col min="11038" max="11038" width="11.7109375" style="4" customWidth="1"/>
    <col min="11039" max="11039" width="10.7109375" style="4" customWidth="1"/>
    <col min="11040" max="11040" width="10.140625" style="4" customWidth="1"/>
    <col min="11041" max="11042" width="9.5703125" style="4" customWidth="1"/>
    <col min="11043" max="11043" width="10.7109375" style="4" customWidth="1"/>
    <col min="11044" max="11044" width="9.85546875" style="4" customWidth="1"/>
    <col min="11045" max="11045" width="10.140625" style="4" customWidth="1"/>
    <col min="11046" max="11047" width="9.5703125" style="4" customWidth="1"/>
    <col min="11048" max="11048" width="13.42578125" style="4" customWidth="1"/>
    <col min="11049" max="11049" width="11.28515625" style="4" customWidth="1"/>
    <col min="11050" max="11050" width="10.140625" style="4" customWidth="1"/>
    <col min="11051" max="11052" width="9.85546875" style="4" customWidth="1"/>
    <col min="11053" max="11053" width="12.5703125" style="4" customWidth="1"/>
    <col min="11054" max="11054" width="11.28515625" style="4" customWidth="1"/>
    <col min="11055" max="11055" width="9.42578125" style="4" customWidth="1"/>
    <col min="11056" max="11274" width="9.140625" style="4"/>
    <col min="11275" max="11275" width="5.140625" style="4" customWidth="1"/>
    <col min="11276" max="11276" width="24" style="4" customWidth="1"/>
    <col min="11277" max="11277" width="7.7109375" style="4" customWidth="1"/>
    <col min="11278" max="11278" width="9" style="4" customWidth="1"/>
    <col min="11279" max="11279" width="9.140625" style="4" customWidth="1"/>
    <col min="11280" max="11280" width="10.140625" style="4" customWidth="1"/>
    <col min="11281" max="11281" width="10.7109375" style="4" customWidth="1"/>
    <col min="11282" max="11283" width="10" style="4" customWidth="1"/>
    <col min="11284" max="11284" width="11.85546875" style="4" customWidth="1"/>
    <col min="11285" max="11285" width="11" style="4" customWidth="1"/>
    <col min="11286" max="11286" width="10.42578125" style="4" customWidth="1"/>
    <col min="11287" max="11288" width="8.85546875" style="4" customWidth="1"/>
    <col min="11289" max="11289" width="11.28515625" style="4" customWidth="1"/>
    <col min="11290" max="11290" width="11.5703125" style="4" customWidth="1"/>
    <col min="11291" max="11291" width="10.140625" style="4" customWidth="1"/>
    <col min="11292" max="11293" width="9.5703125" style="4" customWidth="1"/>
    <col min="11294" max="11294" width="11.7109375" style="4" customWidth="1"/>
    <col min="11295" max="11295" width="10.7109375" style="4" customWidth="1"/>
    <col min="11296" max="11296" width="10.140625" style="4" customWidth="1"/>
    <col min="11297" max="11298" width="9.5703125" style="4" customWidth="1"/>
    <col min="11299" max="11299" width="10.7109375" style="4" customWidth="1"/>
    <col min="11300" max="11300" width="9.85546875" style="4" customWidth="1"/>
    <col min="11301" max="11301" width="10.140625" style="4" customWidth="1"/>
    <col min="11302" max="11303" width="9.5703125" style="4" customWidth="1"/>
    <col min="11304" max="11304" width="13.42578125" style="4" customWidth="1"/>
    <col min="11305" max="11305" width="11.28515625" style="4" customWidth="1"/>
    <col min="11306" max="11306" width="10.140625" style="4" customWidth="1"/>
    <col min="11307" max="11308" width="9.85546875" style="4" customWidth="1"/>
    <col min="11309" max="11309" width="12.5703125" style="4" customWidth="1"/>
    <col min="11310" max="11310" width="11.28515625" style="4" customWidth="1"/>
    <col min="11311" max="11311" width="9.42578125" style="4" customWidth="1"/>
    <col min="11312" max="11530" width="9.140625" style="4"/>
    <col min="11531" max="11531" width="5.140625" style="4" customWidth="1"/>
    <col min="11532" max="11532" width="24" style="4" customWidth="1"/>
    <col min="11533" max="11533" width="7.7109375" style="4" customWidth="1"/>
    <col min="11534" max="11534" width="9" style="4" customWidth="1"/>
    <col min="11535" max="11535" width="9.140625" style="4" customWidth="1"/>
    <col min="11536" max="11536" width="10.140625" style="4" customWidth="1"/>
    <col min="11537" max="11537" width="10.7109375" style="4" customWidth="1"/>
    <col min="11538" max="11539" width="10" style="4" customWidth="1"/>
    <col min="11540" max="11540" width="11.85546875" style="4" customWidth="1"/>
    <col min="11541" max="11541" width="11" style="4" customWidth="1"/>
    <col min="11542" max="11542" width="10.42578125" style="4" customWidth="1"/>
    <col min="11543" max="11544" width="8.85546875" style="4" customWidth="1"/>
    <col min="11545" max="11545" width="11.28515625" style="4" customWidth="1"/>
    <col min="11546" max="11546" width="11.5703125" style="4" customWidth="1"/>
    <col min="11547" max="11547" width="10.140625" style="4" customWidth="1"/>
    <col min="11548" max="11549" width="9.5703125" style="4" customWidth="1"/>
    <col min="11550" max="11550" width="11.7109375" style="4" customWidth="1"/>
    <col min="11551" max="11551" width="10.7109375" style="4" customWidth="1"/>
    <col min="11552" max="11552" width="10.140625" style="4" customWidth="1"/>
    <col min="11553" max="11554" width="9.5703125" style="4" customWidth="1"/>
    <col min="11555" max="11555" width="10.7109375" style="4" customWidth="1"/>
    <col min="11556" max="11556" width="9.85546875" style="4" customWidth="1"/>
    <col min="11557" max="11557" width="10.140625" style="4" customWidth="1"/>
    <col min="11558" max="11559" width="9.5703125" style="4" customWidth="1"/>
    <col min="11560" max="11560" width="13.42578125" style="4" customWidth="1"/>
    <col min="11561" max="11561" width="11.28515625" style="4" customWidth="1"/>
    <col min="11562" max="11562" width="10.140625" style="4" customWidth="1"/>
    <col min="11563" max="11564" width="9.85546875" style="4" customWidth="1"/>
    <col min="11565" max="11565" width="12.5703125" style="4" customWidth="1"/>
    <col min="11566" max="11566" width="11.28515625" style="4" customWidth="1"/>
    <col min="11567" max="11567" width="9.42578125" style="4" customWidth="1"/>
    <col min="11568" max="11786" width="9.140625" style="4"/>
    <col min="11787" max="11787" width="5.140625" style="4" customWidth="1"/>
    <col min="11788" max="11788" width="24" style="4" customWidth="1"/>
    <col min="11789" max="11789" width="7.7109375" style="4" customWidth="1"/>
    <col min="11790" max="11790" width="9" style="4" customWidth="1"/>
    <col min="11791" max="11791" width="9.140625" style="4" customWidth="1"/>
    <col min="11792" max="11792" width="10.140625" style="4" customWidth="1"/>
    <col min="11793" max="11793" width="10.7109375" style="4" customWidth="1"/>
    <col min="11794" max="11795" width="10" style="4" customWidth="1"/>
    <col min="11796" max="11796" width="11.85546875" style="4" customWidth="1"/>
    <col min="11797" max="11797" width="11" style="4" customWidth="1"/>
    <col min="11798" max="11798" width="10.42578125" style="4" customWidth="1"/>
    <col min="11799" max="11800" width="8.85546875" style="4" customWidth="1"/>
    <col min="11801" max="11801" width="11.28515625" style="4" customWidth="1"/>
    <col min="11802" max="11802" width="11.5703125" style="4" customWidth="1"/>
    <col min="11803" max="11803" width="10.140625" style="4" customWidth="1"/>
    <col min="11804" max="11805" width="9.5703125" style="4" customWidth="1"/>
    <col min="11806" max="11806" width="11.7109375" style="4" customWidth="1"/>
    <col min="11807" max="11807" width="10.7109375" style="4" customWidth="1"/>
    <col min="11808" max="11808" width="10.140625" style="4" customWidth="1"/>
    <col min="11809" max="11810" width="9.5703125" style="4" customWidth="1"/>
    <col min="11811" max="11811" width="10.7109375" style="4" customWidth="1"/>
    <col min="11812" max="11812" width="9.85546875" style="4" customWidth="1"/>
    <col min="11813" max="11813" width="10.140625" style="4" customWidth="1"/>
    <col min="11814" max="11815" width="9.5703125" style="4" customWidth="1"/>
    <col min="11816" max="11816" width="13.42578125" style="4" customWidth="1"/>
    <col min="11817" max="11817" width="11.28515625" style="4" customWidth="1"/>
    <col min="11818" max="11818" width="10.140625" style="4" customWidth="1"/>
    <col min="11819" max="11820" width="9.85546875" style="4" customWidth="1"/>
    <col min="11821" max="11821" width="12.5703125" style="4" customWidth="1"/>
    <col min="11822" max="11822" width="11.28515625" style="4" customWidth="1"/>
    <col min="11823" max="11823" width="9.42578125" style="4" customWidth="1"/>
    <col min="11824" max="12042" width="9.140625" style="4"/>
    <col min="12043" max="12043" width="5.140625" style="4" customWidth="1"/>
    <col min="12044" max="12044" width="24" style="4" customWidth="1"/>
    <col min="12045" max="12045" width="7.7109375" style="4" customWidth="1"/>
    <col min="12046" max="12046" width="9" style="4" customWidth="1"/>
    <col min="12047" max="12047" width="9.140625" style="4" customWidth="1"/>
    <col min="12048" max="12048" width="10.140625" style="4" customWidth="1"/>
    <col min="12049" max="12049" width="10.7109375" style="4" customWidth="1"/>
    <col min="12050" max="12051" width="10" style="4" customWidth="1"/>
    <col min="12052" max="12052" width="11.85546875" style="4" customWidth="1"/>
    <col min="12053" max="12053" width="11" style="4" customWidth="1"/>
    <col min="12054" max="12054" width="10.42578125" style="4" customWidth="1"/>
    <col min="12055" max="12056" width="8.85546875" style="4" customWidth="1"/>
    <col min="12057" max="12057" width="11.28515625" style="4" customWidth="1"/>
    <col min="12058" max="12058" width="11.5703125" style="4" customWidth="1"/>
    <col min="12059" max="12059" width="10.140625" style="4" customWidth="1"/>
    <col min="12060" max="12061" width="9.5703125" style="4" customWidth="1"/>
    <col min="12062" max="12062" width="11.7109375" style="4" customWidth="1"/>
    <col min="12063" max="12063" width="10.7109375" style="4" customWidth="1"/>
    <col min="12064" max="12064" width="10.140625" style="4" customWidth="1"/>
    <col min="12065" max="12066" width="9.5703125" style="4" customWidth="1"/>
    <col min="12067" max="12067" width="10.7109375" style="4" customWidth="1"/>
    <col min="12068" max="12068" width="9.85546875" style="4" customWidth="1"/>
    <col min="12069" max="12069" width="10.140625" style="4" customWidth="1"/>
    <col min="12070" max="12071" width="9.5703125" style="4" customWidth="1"/>
    <col min="12072" max="12072" width="13.42578125" style="4" customWidth="1"/>
    <col min="12073" max="12073" width="11.28515625" style="4" customWidth="1"/>
    <col min="12074" max="12074" width="10.140625" style="4" customWidth="1"/>
    <col min="12075" max="12076" width="9.85546875" style="4" customWidth="1"/>
    <col min="12077" max="12077" width="12.5703125" style="4" customWidth="1"/>
    <col min="12078" max="12078" width="11.28515625" style="4" customWidth="1"/>
    <col min="12079" max="12079" width="9.42578125" style="4" customWidth="1"/>
    <col min="12080" max="12298" width="9.140625" style="4"/>
    <col min="12299" max="12299" width="5.140625" style="4" customWidth="1"/>
    <col min="12300" max="12300" width="24" style="4" customWidth="1"/>
    <col min="12301" max="12301" width="7.7109375" style="4" customWidth="1"/>
    <col min="12302" max="12302" width="9" style="4" customWidth="1"/>
    <col min="12303" max="12303" width="9.140625" style="4" customWidth="1"/>
    <col min="12304" max="12304" width="10.140625" style="4" customWidth="1"/>
    <col min="12305" max="12305" width="10.7109375" style="4" customWidth="1"/>
    <col min="12306" max="12307" width="10" style="4" customWidth="1"/>
    <col min="12308" max="12308" width="11.85546875" style="4" customWidth="1"/>
    <col min="12309" max="12309" width="11" style="4" customWidth="1"/>
    <col min="12310" max="12310" width="10.42578125" style="4" customWidth="1"/>
    <col min="12311" max="12312" width="8.85546875" style="4" customWidth="1"/>
    <col min="12313" max="12313" width="11.28515625" style="4" customWidth="1"/>
    <col min="12314" max="12314" width="11.5703125" style="4" customWidth="1"/>
    <col min="12315" max="12315" width="10.140625" style="4" customWidth="1"/>
    <col min="12316" max="12317" width="9.5703125" style="4" customWidth="1"/>
    <col min="12318" max="12318" width="11.7109375" style="4" customWidth="1"/>
    <col min="12319" max="12319" width="10.7109375" style="4" customWidth="1"/>
    <col min="12320" max="12320" width="10.140625" style="4" customWidth="1"/>
    <col min="12321" max="12322" width="9.5703125" style="4" customWidth="1"/>
    <col min="12323" max="12323" width="10.7109375" style="4" customWidth="1"/>
    <col min="12324" max="12324" width="9.85546875" style="4" customWidth="1"/>
    <col min="12325" max="12325" width="10.140625" style="4" customWidth="1"/>
    <col min="12326" max="12327" width="9.5703125" style="4" customWidth="1"/>
    <col min="12328" max="12328" width="13.42578125" style="4" customWidth="1"/>
    <col min="12329" max="12329" width="11.28515625" style="4" customWidth="1"/>
    <col min="12330" max="12330" width="10.140625" style="4" customWidth="1"/>
    <col min="12331" max="12332" width="9.85546875" style="4" customWidth="1"/>
    <col min="12333" max="12333" width="12.5703125" style="4" customWidth="1"/>
    <col min="12334" max="12334" width="11.28515625" style="4" customWidth="1"/>
    <col min="12335" max="12335" width="9.42578125" style="4" customWidth="1"/>
    <col min="12336" max="12554" width="9.140625" style="4"/>
    <col min="12555" max="12555" width="5.140625" style="4" customWidth="1"/>
    <col min="12556" max="12556" width="24" style="4" customWidth="1"/>
    <col min="12557" max="12557" width="7.7109375" style="4" customWidth="1"/>
    <col min="12558" max="12558" width="9" style="4" customWidth="1"/>
    <col min="12559" max="12559" width="9.140625" style="4" customWidth="1"/>
    <col min="12560" max="12560" width="10.140625" style="4" customWidth="1"/>
    <col min="12561" max="12561" width="10.7109375" style="4" customWidth="1"/>
    <col min="12562" max="12563" width="10" style="4" customWidth="1"/>
    <col min="12564" max="12564" width="11.85546875" style="4" customWidth="1"/>
    <col min="12565" max="12565" width="11" style="4" customWidth="1"/>
    <col min="12566" max="12566" width="10.42578125" style="4" customWidth="1"/>
    <col min="12567" max="12568" width="8.85546875" style="4" customWidth="1"/>
    <col min="12569" max="12569" width="11.28515625" style="4" customWidth="1"/>
    <col min="12570" max="12570" width="11.5703125" style="4" customWidth="1"/>
    <col min="12571" max="12571" width="10.140625" style="4" customWidth="1"/>
    <col min="12572" max="12573" width="9.5703125" style="4" customWidth="1"/>
    <col min="12574" max="12574" width="11.7109375" style="4" customWidth="1"/>
    <col min="12575" max="12575" width="10.7109375" style="4" customWidth="1"/>
    <col min="12576" max="12576" width="10.140625" style="4" customWidth="1"/>
    <col min="12577" max="12578" width="9.5703125" style="4" customWidth="1"/>
    <col min="12579" max="12579" width="10.7109375" style="4" customWidth="1"/>
    <col min="12580" max="12580" width="9.85546875" style="4" customWidth="1"/>
    <col min="12581" max="12581" width="10.140625" style="4" customWidth="1"/>
    <col min="12582" max="12583" width="9.5703125" style="4" customWidth="1"/>
    <col min="12584" max="12584" width="13.42578125" style="4" customWidth="1"/>
    <col min="12585" max="12585" width="11.28515625" style="4" customWidth="1"/>
    <col min="12586" max="12586" width="10.140625" style="4" customWidth="1"/>
    <col min="12587" max="12588" width="9.85546875" style="4" customWidth="1"/>
    <col min="12589" max="12589" width="12.5703125" style="4" customWidth="1"/>
    <col min="12590" max="12590" width="11.28515625" style="4" customWidth="1"/>
    <col min="12591" max="12591" width="9.42578125" style="4" customWidth="1"/>
    <col min="12592" max="12810" width="9.140625" style="4"/>
    <col min="12811" max="12811" width="5.140625" style="4" customWidth="1"/>
    <col min="12812" max="12812" width="24" style="4" customWidth="1"/>
    <col min="12813" max="12813" width="7.7109375" style="4" customWidth="1"/>
    <col min="12814" max="12814" width="9" style="4" customWidth="1"/>
    <col min="12815" max="12815" width="9.140625" style="4" customWidth="1"/>
    <col min="12816" max="12816" width="10.140625" style="4" customWidth="1"/>
    <col min="12817" max="12817" width="10.7109375" style="4" customWidth="1"/>
    <col min="12818" max="12819" width="10" style="4" customWidth="1"/>
    <col min="12820" max="12820" width="11.85546875" style="4" customWidth="1"/>
    <col min="12821" max="12821" width="11" style="4" customWidth="1"/>
    <col min="12822" max="12822" width="10.42578125" style="4" customWidth="1"/>
    <col min="12823" max="12824" width="8.85546875" style="4" customWidth="1"/>
    <col min="12825" max="12825" width="11.28515625" style="4" customWidth="1"/>
    <col min="12826" max="12826" width="11.5703125" style="4" customWidth="1"/>
    <col min="12827" max="12827" width="10.140625" style="4" customWidth="1"/>
    <col min="12828" max="12829" width="9.5703125" style="4" customWidth="1"/>
    <col min="12830" max="12830" width="11.7109375" style="4" customWidth="1"/>
    <col min="12831" max="12831" width="10.7109375" style="4" customWidth="1"/>
    <col min="12832" max="12832" width="10.140625" style="4" customWidth="1"/>
    <col min="12833" max="12834" width="9.5703125" style="4" customWidth="1"/>
    <col min="12835" max="12835" width="10.7109375" style="4" customWidth="1"/>
    <col min="12836" max="12836" width="9.85546875" style="4" customWidth="1"/>
    <col min="12837" max="12837" width="10.140625" style="4" customWidth="1"/>
    <col min="12838" max="12839" width="9.5703125" style="4" customWidth="1"/>
    <col min="12840" max="12840" width="13.42578125" style="4" customWidth="1"/>
    <col min="12841" max="12841" width="11.28515625" style="4" customWidth="1"/>
    <col min="12842" max="12842" width="10.140625" style="4" customWidth="1"/>
    <col min="12843" max="12844" width="9.85546875" style="4" customWidth="1"/>
    <col min="12845" max="12845" width="12.5703125" style="4" customWidth="1"/>
    <col min="12846" max="12846" width="11.28515625" style="4" customWidth="1"/>
    <col min="12847" max="12847" width="9.42578125" style="4" customWidth="1"/>
    <col min="12848" max="13066" width="9.140625" style="4"/>
    <col min="13067" max="13067" width="5.140625" style="4" customWidth="1"/>
    <col min="13068" max="13068" width="24" style="4" customWidth="1"/>
    <col min="13069" max="13069" width="7.7109375" style="4" customWidth="1"/>
    <col min="13070" max="13070" width="9" style="4" customWidth="1"/>
    <col min="13071" max="13071" width="9.140625" style="4" customWidth="1"/>
    <col min="13072" max="13072" width="10.140625" style="4" customWidth="1"/>
    <col min="13073" max="13073" width="10.7109375" style="4" customWidth="1"/>
    <col min="13074" max="13075" width="10" style="4" customWidth="1"/>
    <col min="13076" max="13076" width="11.85546875" style="4" customWidth="1"/>
    <col min="13077" max="13077" width="11" style="4" customWidth="1"/>
    <col min="13078" max="13078" width="10.42578125" style="4" customWidth="1"/>
    <col min="13079" max="13080" width="8.85546875" style="4" customWidth="1"/>
    <col min="13081" max="13081" width="11.28515625" style="4" customWidth="1"/>
    <col min="13082" max="13082" width="11.5703125" style="4" customWidth="1"/>
    <col min="13083" max="13083" width="10.140625" style="4" customWidth="1"/>
    <col min="13084" max="13085" width="9.5703125" style="4" customWidth="1"/>
    <col min="13086" max="13086" width="11.7109375" style="4" customWidth="1"/>
    <col min="13087" max="13087" width="10.7109375" style="4" customWidth="1"/>
    <col min="13088" max="13088" width="10.140625" style="4" customWidth="1"/>
    <col min="13089" max="13090" width="9.5703125" style="4" customWidth="1"/>
    <col min="13091" max="13091" width="10.7109375" style="4" customWidth="1"/>
    <col min="13092" max="13092" width="9.85546875" style="4" customWidth="1"/>
    <col min="13093" max="13093" width="10.140625" style="4" customWidth="1"/>
    <col min="13094" max="13095" width="9.5703125" style="4" customWidth="1"/>
    <col min="13096" max="13096" width="13.42578125" style="4" customWidth="1"/>
    <col min="13097" max="13097" width="11.28515625" style="4" customWidth="1"/>
    <col min="13098" max="13098" width="10.140625" style="4" customWidth="1"/>
    <col min="13099" max="13100" width="9.85546875" style="4" customWidth="1"/>
    <col min="13101" max="13101" width="12.5703125" style="4" customWidth="1"/>
    <col min="13102" max="13102" width="11.28515625" style="4" customWidth="1"/>
    <col min="13103" max="13103" width="9.42578125" style="4" customWidth="1"/>
    <col min="13104" max="13322" width="9.140625" style="4"/>
    <col min="13323" max="13323" width="5.140625" style="4" customWidth="1"/>
    <col min="13324" max="13324" width="24" style="4" customWidth="1"/>
    <col min="13325" max="13325" width="7.7109375" style="4" customWidth="1"/>
    <col min="13326" max="13326" width="9" style="4" customWidth="1"/>
    <col min="13327" max="13327" width="9.140625" style="4" customWidth="1"/>
    <col min="13328" max="13328" width="10.140625" style="4" customWidth="1"/>
    <col min="13329" max="13329" width="10.7109375" style="4" customWidth="1"/>
    <col min="13330" max="13331" width="10" style="4" customWidth="1"/>
    <col min="13332" max="13332" width="11.85546875" style="4" customWidth="1"/>
    <col min="13333" max="13333" width="11" style="4" customWidth="1"/>
    <col min="13334" max="13334" width="10.42578125" style="4" customWidth="1"/>
    <col min="13335" max="13336" width="8.85546875" style="4" customWidth="1"/>
    <col min="13337" max="13337" width="11.28515625" style="4" customWidth="1"/>
    <col min="13338" max="13338" width="11.5703125" style="4" customWidth="1"/>
    <col min="13339" max="13339" width="10.140625" style="4" customWidth="1"/>
    <col min="13340" max="13341" width="9.5703125" style="4" customWidth="1"/>
    <col min="13342" max="13342" width="11.7109375" style="4" customWidth="1"/>
    <col min="13343" max="13343" width="10.7109375" style="4" customWidth="1"/>
    <col min="13344" max="13344" width="10.140625" style="4" customWidth="1"/>
    <col min="13345" max="13346" width="9.5703125" style="4" customWidth="1"/>
    <col min="13347" max="13347" width="10.7109375" style="4" customWidth="1"/>
    <col min="13348" max="13348" width="9.85546875" style="4" customWidth="1"/>
    <col min="13349" max="13349" width="10.140625" style="4" customWidth="1"/>
    <col min="13350" max="13351" width="9.5703125" style="4" customWidth="1"/>
    <col min="13352" max="13352" width="13.42578125" style="4" customWidth="1"/>
    <col min="13353" max="13353" width="11.28515625" style="4" customWidth="1"/>
    <col min="13354" max="13354" width="10.140625" style="4" customWidth="1"/>
    <col min="13355" max="13356" width="9.85546875" style="4" customWidth="1"/>
    <col min="13357" max="13357" width="12.5703125" style="4" customWidth="1"/>
    <col min="13358" max="13358" width="11.28515625" style="4" customWidth="1"/>
    <col min="13359" max="13359" width="9.42578125" style="4" customWidth="1"/>
    <col min="13360" max="13578" width="9.140625" style="4"/>
    <col min="13579" max="13579" width="5.140625" style="4" customWidth="1"/>
    <col min="13580" max="13580" width="24" style="4" customWidth="1"/>
    <col min="13581" max="13581" width="7.7109375" style="4" customWidth="1"/>
    <col min="13582" max="13582" width="9" style="4" customWidth="1"/>
    <col min="13583" max="13583" width="9.140625" style="4" customWidth="1"/>
    <col min="13584" max="13584" width="10.140625" style="4" customWidth="1"/>
    <col min="13585" max="13585" width="10.7109375" style="4" customWidth="1"/>
    <col min="13586" max="13587" width="10" style="4" customWidth="1"/>
    <col min="13588" max="13588" width="11.85546875" style="4" customWidth="1"/>
    <col min="13589" max="13589" width="11" style="4" customWidth="1"/>
    <col min="13590" max="13590" width="10.42578125" style="4" customWidth="1"/>
    <col min="13591" max="13592" width="8.85546875" style="4" customWidth="1"/>
    <col min="13593" max="13593" width="11.28515625" style="4" customWidth="1"/>
    <col min="13594" max="13594" width="11.5703125" style="4" customWidth="1"/>
    <col min="13595" max="13595" width="10.140625" style="4" customWidth="1"/>
    <col min="13596" max="13597" width="9.5703125" style="4" customWidth="1"/>
    <col min="13598" max="13598" width="11.7109375" style="4" customWidth="1"/>
    <col min="13599" max="13599" width="10.7109375" style="4" customWidth="1"/>
    <col min="13600" max="13600" width="10.140625" style="4" customWidth="1"/>
    <col min="13601" max="13602" width="9.5703125" style="4" customWidth="1"/>
    <col min="13603" max="13603" width="10.7109375" style="4" customWidth="1"/>
    <col min="13604" max="13604" width="9.85546875" style="4" customWidth="1"/>
    <col min="13605" max="13605" width="10.140625" style="4" customWidth="1"/>
    <col min="13606" max="13607" width="9.5703125" style="4" customWidth="1"/>
    <col min="13608" max="13608" width="13.42578125" style="4" customWidth="1"/>
    <col min="13609" max="13609" width="11.28515625" style="4" customWidth="1"/>
    <col min="13610" max="13610" width="10.140625" style="4" customWidth="1"/>
    <col min="13611" max="13612" width="9.85546875" style="4" customWidth="1"/>
    <col min="13613" max="13613" width="12.5703125" style="4" customWidth="1"/>
    <col min="13614" max="13614" width="11.28515625" style="4" customWidth="1"/>
    <col min="13615" max="13615" width="9.42578125" style="4" customWidth="1"/>
    <col min="13616" max="13834" width="9.140625" style="4"/>
    <col min="13835" max="13835" width="5.140625" style="4" customWidth="1"/>
    <col min="13836" max="13836" width="24" style="4" customWidth="1"/>
    <col min="13837" max="13837" width="7.7109375" style="4" customWidth="1"/>
    <col min="13838" max="13838" width="9" style="4" customWidth="1"/>
    <col min="13839" max="13839" width="9.140625" style="4" customWidth="1"/>
    <col min="13840" max="13840" width="10.140625" style="4" customWidth="1"/>
    <col min="13841" max="13841" width="10.7109375" style="4" customWidth="1"/>
    <col min="13842" max="13843" width="10" style="4" customWidth="1"/>
    <col min="13844" max="13844" width="11.85546875" style="4" customWidth="1"/>
    <col min="13845" max="13845" width="11" style="4" customWidth="1"/>
    <col min="13846" max="13846" width="10.42578125" style="4" customWidth="1"/>
    <col min="13847" max="13848" width="8.85546875" style="4" customWidth="1"/>
    <col min="13849" max="13849" width="11.28515625" style="4" customWidth="1"/>
    <col min="13850" max="13850" width="11.5703125" style="4" customWidth="1"/>
    <col min="13851" max="13851" width="10.140625" style="4" customWidth="1"/>
    <col min="13852" max="13853" width="9.5703125" style="4" customWidth="1"/>
    <col min="13854" max="13854" width="11.7109375" style="4" customWidth="1"/>
    <col min="13855" max="13855" width="10.7109375" style="4" customWidth="1"/>
    <col min="13856" max="13856" width="10.140625" style="4" customWidth="1"/>
    <col min="13857" max="13858" width="9.5703125" style="4" customWidth="1"/>
    <col min="13859" max="13859" width="10.7109375" style="4" customWidth="1"/>
    <col min="13860" max="13860" width="9.85546875" style="4" customWidth="1"/>
    <col min="13861" max="13861" width="10.140625" style="4" customWidth="1"/>
    <col min="13862" max="13863" width="9.5703125" style="4" customWidth="1"/>
    <col min="13864" max="13864" width="13.42578125" style="4" customWidth="1"/>
    <col min="13865" max="13865" width="11.28515625" style="4" customWidth="1"/>
    <col min="13866" max="13866" width="10.140625" style="4" customWidth="1"/>
    <col min="13867" max="13868" width="9.85546875" style="4" customWidth="1"/>
    <col min="13869" max="13869" width="12.5703125" style="4" customWidth="1"/>
    <col min="13870" max="13870" width="11.28515625" style="4" customWidth="1"/>
    <col min="13871" max="13871" width="9.42578125" style="4" customWidth="1"/>
    <col min="13872" max="14090" width="9.140625" style="4"/>
    <col min="14091" max="14091" width="5.140625" style="4" customWidth="1"/>
    <col min="14092" max="14092" width="24" style="4" customWidth="1"/>
    <col min="14093" max="14093" width="7.7109375" style="4" customWidth="1"/>
    <col min="14094" max="14094" width="9" style="4" customWidth="1"/>
    <col min="14095" max="14095" width="9.140625" style="4" customWidth="1"/>
    <col min="14096" max="14096" width="10.140625" style="4" customWidth="1"/>
    <col min="14097" max="14097" width="10.7109375" style="4" customWidth="1"/>
    <col min="14098" max="14099" width="10" style="4" customWidth="1"/>
    <col min="14100" max="14100" width="11.85546875" style="4" customWidth="1"/>
    <col min="14101" max="14101" width="11" style="4" customWidth="1"/>
    <col min="14102" max="14102" width="10.42578125" style="4" customWidth="1"/>
    <col min="14103" max="14104" width="8.85546875" style="4" customWidth="1"/>
    <col min="14105" max="14105" width="11.28515625" style="4" customWidth="1"/>
    <col min="14106" max="14106" width="11.5703125" style="4" customWidth="1"/>
    <col min="14107" max="14107" width="10.140625" style="4" customWidth="1"/>
    <col min="14108" max="14109" width="9.5703125" style="4" customWidth="1"/>
    <col min="14110" max="14110" width="11.7109375" style="4" customWidth="1"/>
    <col min="14111" max="14111" width="10.7109375" style="4" customWidth="1"/>
    <col min="14112" max="14112" width="10.140625" style="4" customWidth="1"/>
    <col min="14113" max="14114" width="9.5703125" style="4" customWidth="1"/>
    <col min="14115" max="14115" width="10.7109375" style="4" customWidth="1"/>
    <col min="14116" max="14116" width="9.85546875" style="4" customWidth="1"/>
    <col min="14117" max="14117" width="10.140625" style="4" customWidth="1"/>
    <col min="14118" max="14119" width="9.5703125" style="4" customWidth="1"/>
    <col min="14120" max="14120" width="13.42578125" style="4" customWidth="1"/>
    <col min="14121" max="14121" width="11.28515625" style="4" customWidth="1"/>
    <col min="14122" max="14122" width="10.140625" style="4" customWidth="1"/>
    <col min="14123" max="14124" width="9.85546875" style="4" customWidth="1"/>
    <col min="14125" max="14125" width="12.5703125" style="4" customWidth="1"/>
    <col min="14126" max="14126" width="11.28515625" style="4" customWidth="1"/>
    <col min="14127" max="14127" width="9.42578125" style="4" customWidth="1"/>
    <col min="14128" max="14346" width="9.140625" style="4"/>
    <col min="14347" max="14347" width="5.140625" style="4" customWidth="1"/>
    <col min="14348" max="14348" width="24" style="4" customWidth="1"/>
    <col min="14349" max="14349" width="7.7109375" style="4" customWidth="1"/>
    <col min="14350" max="14350" width="9" style="4" customWidth="1"/>
    <col min="14351" max="14351" width="9.140625" style="4" customWidth="1"/>
    <col min="14352" max="14352" width="10.140625" style="4" customWidth="1"/>
    <col min="14353" max="14353" width="10.7109375" style="4" customWidth="1"/>
    <col min="14354" max="14355" width="10" style="4" customWidth="1"/>
    <col min="14356" max="14356" width="11.85546875" style="4" customWidth="1"/>
    <col min="14357" max="14357" width="11" style="4" customWidth="1"/>
    <col min="14358" max="14358" width="10.42578125" style="4" customWidth="1"/>
    <col min="14359" max="14360" width="8.85546875" style="4" customWidth="1"/>
    <col min="14361" max="14361" width="11.28515625" style="4" customWidth="1"/>
    <col min="14362" max="14362" width="11.5703125" style="4" customWidth="1"/>
    <col min="14363" max="14363" width="10.140625" style="4" customWidth="1"/>
    <col min="14364" max="14365" width="9.5703125" style="4" customWidth="1"/>
    <col min="14366" max="14366" width="11.7109375" style="4" customWidth="1"/>
    <col min="14367" max="14367" width="10.7109375" style="4" customWidth="1"/>
    <col min="14368" max="14368" width="10.140625" style="4" customWidth="1"/>
    <col min="14369" max="14370" width="9.5703125" style="4" customWidth="1"/>
    <col min="14371" max="14371" width="10.7109375" style="4" customWidth="1"/>
    <col min="14372" max="14372" width="9.85546875" style="4" customWidth="1"/>
    <col min="14373" max="14373" width="10.140625" style="4" customWidth="1"/>
    <col min="14374" max="14375" width="9.5703125" style="4" customWidth="1"/>
    <col min="14376" max="14376" width="13.42578125" style="4" customWidth="1"/>
    <col min="14377" max="14377" width="11.28515625" style="4" customWidth="1"/>
    <col min="14378" max="14378" width="10.140625" style="4" customWidth="1"/>
    <col min="14379" max="14380" width="9.85546875" style="4" customWidth="1"/>
    <col min="14381" max="14381" width="12.5703125" style="4" customWidth="1"/>
    <col min="14382" max="14382" width="11.28515625" style="4" customWidth="1"/>
    <col min="14383" max="14383" width="9.42578125" style="4" customWidth="1"/>
    <col min="14384" max="14602" width="9.140625" style="4"/>
    <col min="14603" max="14603" width="5.140625" style="4" customWidth="1"/>
    <col min="14604" max="14604" width="24" style="4" customWidth="1"/>
    <col min="14605" max="14605" width="7.7109375" style="4" customWidth="1"/>
    <col min="14606" max="14606" width="9" style="4" customWidth="1"/>
    <col min="14607" max="14607" width="9.140625" style="4" customWidth="1"/>
    <col min="14608" max="14608" width="10.140625" style="4" customWidth="1"/>
    <col min="14609" max="14609" width="10.7109375" style="4" customWidth="1"/>
    <col min="14610" max="14611" width="10" style="4" customWidth="1"/>
    <col min="14612" max="14612" width="11.85546875" style="4" customWidth="1"/>
    <col min="14613" max="14613" width="11" style="4" customWidth="1"/>
    <col min="14614" max="14614" width="10.42578125" style="4" customWidth="1"/>
    <col min="14615" max="14616" width="8.85546875" style="4" customWidth="1"/>
    <col min="14617" max="14617" width="11.28515625" style="4" customWidth="1"/>
    <col min="14618" max="14618" width="11.5703125" style="4" customWidth="1"/>
    <col min="14619" max="14619" width="10.140625" style="4" customWidth="1"/>
    <col min="14620" max="14621" width="9.5703125" style="4" customWidth="1"/>
    <col min="14622" max="14622" width="11.7109375" style="4" customWidth="1"/>
    <col min="14623" max="14623" width="10.7109375" style="4" customWidth="1"/>
    <col min="14624" max="14624" width="10.140625" style="4" customWidth="1"/>
    <col min="14625" max="14626" width="9.5703125" style="4" customWidth="1"/>
    <col min="14627" max="14627" width="10.7109375" style="4" customWidth="1"/>
    <col min="14628" max="14628" width="9.85546875" style="4" customWidth="1"/>
    <col min="14629" max="14629" width="10.140625" style="4" customWidth="1"/>
    <col min="14630" max="14631" width="9.5703125" style="4" customWidth="1"/>
    <col min="14632" max="14632" width="13.42578125" style="4" customWidth="1"/>
    <col min="14633" max="14633" width="11.28515625" style="4" customWidth="1"/>
    <col min="14634" max="14634" width="10.140625" style="4" customWidth="1"/>
    <col min="14635" max="14636" width="9.85546875" style="4" customWidth="1"/>
    <col min="14637" max="14637" width="12.5703125" style="4" customWidth="1"/>
    <col min="14638" max="14638" width="11.28515625" style="4" customWidth="1"/>
    <col min="14639" max="14639" width="9.42578125" style="4" customWidth="1"/>
    <col min="14640" max="14858" width="9.140625" style="4"/>
    <col min="14859" max="14859" width="5.140625" style="4" customWidth="1"/>
    <col min="14860" max="14860" width="24" style="4" customWidth="1"/>
    <col min="14861" max="14861" width="7.7109375" style="4" customWidth="1"/>
    <col min="14862" max="14862" width="9" style="4" customWidth="1"/>
    <col min="14863" max="14863" width="9.140625" style="4" customWidth="1"/>
    <col min="14864" max="14864" width="10.140625" style="4" customWidth="1"/>
    <col min="14865" max="14865" width="10.7109375" style="4" customWidth="1"/>
    <col min="14866" max="14867" width="10" style="4" customWidth="1"/>
    <col min="14868" max="14868" width="11.85546875" style="4" customWidth="1"/>
    <col min="14869" max="14869" width="11" style="4" customWidth="1"/>
    <col min="14870" max="14870" width="10.42578125" style="4" customWidth="1"/>
    <col min="14871" max="14872" width="8.85546875" style="4" customWidth="1"/>
    <col min="14873" max="14873" width="11.28515625" style="4" customWidth="1"/>
    <col min="14874" max="14874" width="11.5703125" style="4" customWidth="1"/>
    <col min="14875" max="14875" width="10.140625" style="4" customWidth="1"/>
    <col min="14876" max="14877" width="9.5703125" style="4" customWidth="1"/>
    <col min="14878" max="14878" width="11.7109375" style="4" customWidth="1"/>
    <col min="14879" max="14879" width="10.7109375" style="4" customWidth="1"/>
    <col min="14880" max="14880" width="10.140625" style="4" customWidth="1"/>
    <col min="14881" max="14882" width="9.5703125" style="4" customWidth="1"/>
    <col min="14883" max="14883" width="10.7109375" style="4" customWidth="1"/>
    <col min="14884" max="14884" width="9.85546875" style="4" customWidth="1"/>
    <col min="14885" max="14885" width="10.140625" style="4" customWidth="1"/>
    <col min="14886" max="14887" width="9.5703125" style="4" customWidth="1"/>
    <col min="14888" max="14888" width="13.42578125" style="4" customWidth="1"/>
    <col min="14889" max="14889" width="11.28515625" style="4" customWidth="1"/>
    <col min="14890" max="14890" width="10.140625" style="4" customWidth="1"/>
    <col min="14891" max="14892" width="9.85546875" style="4" customWidth="1"/>
    <col min="14893" max="14893" width="12.5703125" style="4" customWidth="1"/>
    <col min="14894" max="14894" width="11.28515625" style="4" customWidth="1"/>
    <col min="14895" max="14895" width="9.42578125" style="4" customWidth="1"/>
    <col min="14896" max="15114" width="9.140625" style="4"/>
    <col min="15115" max="15115" width="5.140625" style="4" customWidth="1"/>
    <col min="15116" max="15116" width="24" style="4" customWidth="1"/>
    <col min="15117" max="15117" width="7.7109375" style="4" customWidth="1"/>
    <col min="15118" max="15118" width="9" style="4" customWidth="1"/>
    <col min="15119" max="15119" width="9.140625" style="4" customWidth="1"/>
    <col min="15120" max="15120" width="10.140625" style="4" customWidth="1"/>
    <col min="15121" max="15121" width="10.7109375" style="4" customWidth="1"/>
    <col min="15122" max="15123" width="10" style="4" customWidth="1"/>
    <col min="15124" max="15124" width="11.85546875" style="4" customWidth="1"/>
    <col min="15125" max="15125" width="11" style="4" customWidth="1"/>
    <col min="15126" max="15126" width="10.42578125" style="4" customWidth="1"/>
    <col min="15127" max="15128" width="8.85546875" style="4" customWidth="1"/>
    <col min="15129" max="15129" width="11.28515625" style="4" customWidth="1"/>
    <col min="15130" max="15130" width="11.5703125" style="4" customWidth="1"/>
    <col min="15131" max="15131" width="10.140625" style="4" customWidth="1"/>
    <col min="15132" max="15133" width="9.5703125" style="4" customWidth="1"/>
    <col min="15134" max="15134" width="11.7109375" style="4" customWidth="1"/>
    <col min="15135" max="15135" width="10.7109375" style="4" customWidth="1"/>
    <col min="15136" max="15136" width="10.140625" style="4" customWidth="1"/>
    <col min="15137" max="15138" width="9.5703125" style="4" customWidth="1"/>
    <col min="15139" max="15139" width="10.7109375" style="4" customWidth="1"/>
    <col min="15140" max="15140" width="9.85546875" style="4" customWidth="1"/>
    <col min="15141" max="15141" width="10.140625" style="4" customWidth="1"/>
    <col min="15142" max="15143" width="9.5703125" style="4" customWidth="1"/>
    <col min="15144" max="15144" width="13.42578125" style="4" customWidth="1"/>
    <col min="15145" max="15145" width="11.28515625" style="4" customWidth="1"/>
    <col min="15146" max="15146" width="10.140625" style="4" customWidth="1"/>
    <col min="15147" max="15148" width="9.85546875" style="4" customWidth="1"/>
    <col min="15149" max="15149" width="12.5703125" style="4" customWidth="1"/>
    <col min="15150" max="15150" width="11.28515625" style="4" customWidth="1"/>
    <col min="15151" max="15151" width="9.42578125" style="4" customWidth="1"/>
    <col min="15152" max="15370" width="9.140625" style="4"/>
    <col min="15371" max="15371" width="5.140625" style="4" customWidth="1"/>
    <col min="15372" max="15372" width="24" style="4" customWidth="1"/>
    <col min="15373" max="15373" width="7.7109375" style="4" customWidth="1"/>
    <col min="15374" max="15374" width="9" style="4" customWidth="1"/>
    <col min="15375" max="15375" width="9.140625" style="4" customWidth="1"/>
    <col min="15376" max="15376" width="10.140625" style="4" customWidth="1"/>
    <col min="15377" max="15377" width="10.7109375" style="4" customWidth="1"/>
    <col min="15378" max="15379" width="10" style="4" customWidth="1"/>
    <col min="15380" max="15380" width="11.85546875" style="4" customWidth="1"/>
    <col min="15381" max="15381" width="11" style="4" customWidth="1"/>
    <col min="15382" max="15382" width="10.42578125" style="4" customWidth="1"/>
    <col min="15383" max="15384" width="8.85546875" style="4" customWidth="1"/>
    <col min="15385" max="15385" width="11.28515625" style="4" customWidth="1"/>
    <col min="15386" max="15386" width="11.5703125" style="4" customWidth="1"/>
    <col min="15387" max="15387" width="10.140625" style="4" customWidth="1"/>
    <col min="15388" max="15389" width="9.5703125" style="4" customWidth="1"/>
    <col min="15390" max="15390" width="11.7109375" style="4" customWidth="1"/>
    <col min="15391" max="15391" width="10.7109375" style="4" customWidth="1"/>
    <col min="15392" max="15392" width="10.140625" style="4" customWidth="1"/>
    <col min="15393" max="15394" width="9.5703125" style="4" customWidth="1"/>
    <col min="15395" max="15395" width="10.7109375" style="4" customWidth="1"/>
    <col min="15396" max="15396" width="9.85546875" style="4" customWidth="1"/>
    <col min="15397" max="15397" width="10.140625" style="4" customWidth="1"/>
    <col min="15398" max="15399" width="9.5703125" style="4" customWidth="1"/>
    <col min="15400" max="15400" width="13.42578125" style="4" customWidth="1"/>
    <col min="15401" max="15401" width="11.28515625" style="4" customWidth="1"/>
    <col min="15402" max="15402" width="10.140625" style="4" customWidth="1"/>
    <col min="15403" max="15404" width="9.85546875" style="4" customWidth="1"/>
    <col min="15405" max="15405" width="12.5703125" style="4" customWidth="1"/>
    <col min="15406" max="15406" width="11.28515625" style="4" customWidth="1"/>
    <col min="15407" max="15407" width="9.42578125" style="4" customWidth="1"/>
    <col min="15408" max="15626" width="9.140625" style="4"/>
    <col min="15627" max="15627" width="5.140625" style="4" customWidth="1"/>
    <col min="15628" max="15628" width="24" style="4" customWidth="1"/>
    <col min="15629" max="15629" width="7.7109375" style="4" customWidth="1"/>
    <col min="15630" max="15630" width="9" style="4" customWidth="1"/>
    <col min="15631" max="15631" width="9.140625" style="4" customWidth="1"/>
    <col min="15632" max="15632" width="10.140625" style="4" customWidth="1"/>
    <col min="15633" max="15633" width="10.7109375" style="4" customWidth="1"/>
    <col min="15634" max="15635" width="10" style="4" customWidth="1"/>
    <col min="15636" max="15636" width="11.85546875" style="4" customWidth="1"/>
    <col min="15637" max="15637" width="11" style="4" customWidth="1"/>
    <col min="15638" max="15638" width="10.42578125" style="4" customWidth="1"/>
    <col min="15639" max="15640" width="8.85546875" style="4" customWidth="1"/>
    <col min="15641" max="15641" width="11.28515625" style="4" customWidth="1"/>
    <col min="15642" max="15642" width="11.5703125" style="4" customWidth="1"/>
    <col min="15643" max="15643" width="10.140625" style="4" customWidth="1"/>
    <col min="15644" max="15645" width="9.5703125" style="4" customWidth="1"/>
    <col min="15646" max="15646" width="11.7109375" style="4" customWidth="1"/>
    <col min="15647" max="15647" width="10.7109375" style="4" customWidth="1"/>
    <col min="15648" max="15648" width="10.140625" style="4" customWidth="1"/>
    <col min="15649" max="15650" width="9.5703125" style="4" customWidth="1"/>
    <col min="15651" max="15651" width="10.7109375" style="4" customWidth="1"/>
    <col min="15652" max="15652" width="9.85546875" style="4" customWidth="1"/>
    <col min="15653" max="15653" width="10.140625" style="4" customWidth="1"/>
    <col min="15654" max="15655" width="9.5703125" style="4" customWidth="1"/>
    <col min="15656" max="15656" width="13.42578125" style="4" customWidth="1"/>
    <col min="15657" max="15657" width="11.28515625" style="4" customWidth="1"/>
    <col min="15658" max="15658" width="10.140625" style="4" customWidth="1"/>
    <col min="15659" max="15660" width="9.85546875" style="4" customWidth="1"/>
    <col min="15661" max="15661" width="12.5703125" style="4" customWidth="1"/>
    <col min="15662" max="15662" width="11.28515625" style="4" customWidth="1"/>
    <col min="15663" max="15663" width="9.42578125" style="4" customWidth="1"/>
    <col min="15664" max="15882" width="9.140625" style="4"/>
    <col min="15883" max="15883" width="5.140625" style="4" customWidth="1"/>
    <col min="15884" max="15884" width="24" style="4" customWidth="1"/>
    <col min="15885" max="15885" width="7.7109375" style="4" customWidth="1"/>
    <col min="15886" max="15886" width="9" style="4" customWidth="1"/>
    <col min="15887" max="15887" width="9.140625" style="4" customWidth="1"/>
    <col min="15888" max="15888" width="10.140625" style="4" customWidth="1"/>
    <col min="15889" max="15889" width="10.7109375" style="4" customWidth="1"/>
    <col min="15890" max="15891" width="10" style="4" customWidth="1"/>
    <col min="15892" max="15892" width="11.85546875" style="4" customWidth="1"/>
    <col min="15893" max="15893" width="11" style="4" customWidth="1"/>
    <col min="15894" max="15894" width="10.42578125" style="4" customWidth="1"/>
    <col min="15895" max="15896" width="8.85546875" style="4" customWidth="1"/>
    <col min="15897" max="15897" width="11.28515625" style="4" customWidth="1"/>
    <col min="15898" max="15898" width="11.5703125" style="4" customWidth="1"/>
    <col min="15899" max="15899" width="10.140625" style="4" customWidth="1"/>
    <col min="15900" max="15901" width="9.5703125" style="4" customWidth="1"/>
    <col min="15902" max="15902" width="11.7109375" style="4" customWidth="1"/>
    <col min="15903" max="15903" width="10.7109375" style="4" customWidth="1"/>
    <col min="15904" max="15904" width="10.140625" style="4" customWidth="1"/>
    <col min="15905" max="15906" width="9.5703125" style="4" customWidth="1"/>
    <col min="15907" max="15907" width="10.7109375" style="4" customWidth="1"/>
    <col min="15908" max="15908" width="9.85546875" style="4" customWidth="1"/>
    <col min="15909" max="15909" width="10.140625" style="4" customWidth="1"/>
    <col min="15910" max="15911" width="9.5703125" style="4" customWidth="1"/>
    <col min="15912" max="15912" width="13.42578125" style="4" customWidth="1"/>
    <col min="15913" max="15913" width="11.28515625" style="4" customWidth="1"/>
    <col min="15914" max="15914" width="10.140625" style="4" customWidth="1"/>
    <col min="15915" max="15916" width="9.85546875" style="4" customWidth="1"/>
    <col min="15917" max="15917" width="12.5703125" style="4" customWidth="1"/>
    <col min="15918" max="15918" width="11.28515625" style="4" customWidth="1"/>
    <col min="15919" max="15919" width="9.42578125" style="4" customWidth="1"/>
    <col min="15920" max="16138" width="9.140625" style="4"/>
    <col min="16139" max="16139" width="5.140625" style="4" customWidth="1"/>
    <col min="16140" max="16140" width="24" style="4" customWidth="1"/>
    <col min="16141" max="16141" width="7.7109375" style="4" customWidth="1"/>
    <col min="16142" max="16142" width="9" style="4" customWidth="1"/>
    <col min="16143" max="16143" width="9.140625" style="4" customWidth="1"/>
    <col min="16144" max="16144" width="10.140625" style="4" customWidth="1"/>
    <col min="16145" max="16145" width="10.7109375" style="4" customWidth="1"/>
    <col min="16146" max="16147" width="10" style="4" customWidth="1"/>
    <col min="16148" max="16148" width="11.85546875" style="4" customWidth="1"/>
    <col min="16149" max="16149" width="11" style="4" customWidth="1"/>
    <col min="16150" max="16150" width="10.42578125" style="4" customWidth="1"/>
    <col min="16151" max="16152" width="8.85546875" style="4" customWidth="1"/>
    <col min="16153" max="16153" width="11.28515625" style="4" customWidth="1"/>
    <col min="16154" max="16154" width="11.5703125" style="4" customWidth="1"/>
    <col min="16155" max="16155" width="10.140625" style="4" customWidth="1"/>
    <col min="16156" max="16157" width="9.5703125" style="4" customWidth="1"/>
    <col min="16158" max="16158" width="11.7109375" style="4" customWidth="1"/>
    <col min="16159" max="16159" width="10.7109375" style="4" customWidth="1"/>
    <col min="16160" max="16160" width="10.140625" style="4" customWidth="1"/>
    <col min="16161" max="16162" width="9.5703125" style="4" customWidth="1"/>
    <col min="16163" max="16163" width="10.7109375" style="4" customWidth="1"/>
    <col min="16164" max="16164" width="9.85546875" style="4" customWidth="1"/>
    <col min="16165" max="16165" width="10.140625" style="4" customWidth="1"/>
    <col min="16166" max="16167" width="9.5703125" style="4" customWidth="1"/>
    <col min="16168" max="16168" width="13.42578125" style="4" customWidth="1"/>
    <col min="16169" max="16169" width="11.28515625" style="4" customWidth="1"/>
    <col min="16170" max="16170" width="10.140625" style="4" customWidth="1"/>
    <col min="16171" max="16172" width="9.85546875" style="4" customWidth="1"/>
    <col min="16173" max="16173" width="12.5703125" style="4" customWidth="1"/>
    <col min="16174" max="16174" width="11.28515625" style="4" customWidth="1"/>
    <col min="16175" max="16175" width="9.42578125" style="4" customWidth="1"/>
    <col min="16176" max="16384" width="9.140625" style="4"/>
  </cols>
  <sheetData>
    <row r="1" spans="1:47" s="1" customFormat="1" ht="34.5" customHeight="1">
      <c r="A1" s="1138" t="s">
        <v>180</v>
      </c>
      <c r="B1" s="1138"/>
      <c r="C1" s="1138"/>
      <c r="D1" s="1138"/>
      <c r="E1" s="1138"/>
      <c r="F1" s="1138"/>
      <c r="G1" s="1138"/>
      <c r="H1" s="1138"/>
      <c r="I1" s="1138"/>
      <c r="J1" s="1138"/>
      <c r="K1" s="1138"/>
      <c r="L1" s="1138"/>
      <c r="M1" s="1138"/>
      <c r="N1" s="1138"/>
      <c r="O1" s="1138"/>
      <c r="P1" s="1138"/>
      <c r="Q1" s="1138"/>
      <c r="R1" s="1138"/>
      <c r="S1" s="1138"/>
      <c r="T1" s="1138"/>
      <c r="U1" s="1138"/>
      <c r="V1" s="1138"/>
      <c r="W1" s="1138"/>
      <c r="X1" s="1138"/>
      <c r="Y1" s="1138"/>
      <c r="Z1" s="1138"/>
      <c r="AA1" s="1138"/>
      <c r="AB1" s="1138"/>
      <c r="AC1" s="1138"/>
      <c r="AD1" s="1138"/>
      <c r="AE1" s="1138"/>
      <c r="AF1" s="1138"/>
      <c r="AG1" s="1138"/>
      <c r="AH1" s="1138"/>
      <c r="AI1" s="1138"/>
      <c r="AJ1" s="1138"/>
      <c r="AK1" s="1138"/>
      <c r="AL1" s="1138"/>
      <c r="AM1" s="1138"/>
      <c r="AN1" s="1138"/>
      <c r="AO1" s="1138"/>
      <c r="AP1" s="1138"/>
      <c r="AQ1" s="1138"/>
      <c r="AR1" s="1138"/>
      <c r="AS1" s="1138"/>
      <c r="AT1" s="1138"/>
      <c r="AU1" s="1138"/>
    </row>
    <row r="2" spans="1:47" s="1" customFormat="1" ht="32.25" hidden="1" customHeight="1">
      <c r="A2" s="137"/>
      <c r="B2" s="138"/>
      <c r="C2" s="138"/>
      <c r="D2" s="138"/>
      <c r="E2" s="138"/>
      <c r="F2" s="138"/>
      <c r="G2" s="138"/>
      <c r="H2" s="137"/>
      <c r="I2" s="137"/>
      <c r="J2" s="138"/>
      <c r="K2" s="138"/>
      <c r="L2" s="138"/>
      <c r="M2" s="139"/>
      <c r="N2" s="139"/>
      <c r="O2" s="139"/>
      <c r="P2" s="139"/>
      <c r="Q2" s="138"/>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40" t="s">
        <v>106</v>
      </c>
    </row>
    <row r="3" spans="1:47" s="1" customFormat="1" ht="34.5" customHeight="1">
      <c r="A3" s="1161" t="s">
        <v>177</v>
      </c>
      <c r="B3" s="1161"/>
      <c r="C3" s="1161"/>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row>
    <row r="4" spans="1:47" s="1" customFormat="1" ht="33" customHeight="1">
      <c r="A4" s="1162" t="s">
        <v>183</v>
      </c>
      <c r="B4" s="1162"/>
      <c r="C4" s="1162"/>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row>
    <row r="5" spans="1:47" ht="33.75" customHeight="1">
      <c r="A5" s="1139" t="s">
        <v>208</v>
      </c>
      <c r="B5" s="1139"/>
      <c r="C5" s="1139"/>
      <c r="D5" s="1139"/>
      <c r="E5" s="1139"/>
      <c r="F5" s="1139"/>
      <c r="G5" s="1139"/>
      <c r="H5" s="1139"/>
      <c r="I5" s="1139"/>
      <c r="J5" s="1139"/>
      <c r="K5" s="1139"/>
      <c r="L5" s="1139"/>
      <c r="M5" s="1139"/>
      <c r="N5" s="1139"/>
      <c r="O5" s="1139"/>
      <c r="P5" s="1139"/>
      <c r="Q5" s="1139"/>
      <c r="R5" s="1139"/>
      <c r="S5" s="1139"/>
      <c r="T5" s="1139"/>
      <c r="U5" s="1139"/>
      <c r="V5" s="1139"/>
      <c r="W5" s="1139"/>
      <c r="X5" s="1139"/>
      <c r="Y5" s="1139"/>
      <c r="Z5" s="1139"/>
      <c r="AA5" s="1139"/>
      <c r="AB5" s="1139"/>
      <c r="AC5" s="1139"/>
      <c r="AD5" s="1139"/>
      <c r="AE5" s="1139"/>
      <c r="AF5" s="1139"/>
      <c r="AG5" s="1139"/>
      <c r="AH5" s="1139"/>
      <c r="AI5" s="1139"/>
      <c r="AJ5" s="1139"/>
      <c r="AK5" s="1139"/>
      <c r="AL5" s="1139"/>
      <c r="AM5" s="1139"/>
      <c r="AN5" s="1139"/>
      <c r="AO5" s="1139"/>
      <c r="AP5" s="1139"/>
      <c r="AQ5" s="1139"/>
      <c r="AR5" s="1139"/>
      <c r="AS5" s="1139"/>
      <c r="AT5" s="1139"/>
      <c r="AU5" s="1139"/>
    </row>
    <row r="6" spans="1:47" ht="35.450000000000003" customHeight="1">
      <c r="A6" s="1140" t="s">
        <v>118</v>
      </c>
      <c r="B6" s="1140"/>
      <c r="C6" s="1140"/>
      <c r="D6" s="1140"/>
      <c r="E6" s="1140"/>
      <c r="F6" s="1140"/>
      <c r="G6" s="1140"/>
      <c r="H6" s="1140"/>
      <c r="I6" s="1140"/>
      <c r="J6" s="1140"/>
      <c r="K6" s="1140"/>
      <c r="L6" s="1140"/>
      <c r="M6" s="1140"/>
      <c r="N6" s="1140"/>
      <c r="O6" s="1140"/>
      <c r="P6" s="1140"/>
      <c r="Q6" s="1140"/>
      <c r="R6" s="1140"/>
      <c r="S6" s="1140"/>
      <c r="T6" s="1140"/>
      <c r="U6" s="1140"/>
      <c r="V6" s="1140"/>
      <c r="W6" s="1140"/>
      <c r="X6" s="1140"/>
      <c r="Y6" s="1140"/>
      <c r="Z6" s="1140"/>
      <c r="AA6" s="1140"/>
      <c r="AB6" s="1140"/>
      <c r="AC6" s="1140"/>
      <c r="AD6" s="1140"/>
      <c r="AE6" s="1140"/>
      <c r="AF6" s="1140"/>
      <c r="AG6" s="1140"/>
      <c r="AH6" s="1140"/>
      <c r="AI6" s="1140"/>
      <c r="AJ6" s="1140"/>
      <c r="AK6" s="1140"/>
      <c r="AL6" s="1140"/>
      <c r="AM6" s="1140"/>
      <c r="AN6" s="1140"/>
      <c r="AO6" s="1140"/>
      <c r="AP6" s="1140"/>
      <c r="AQ6" s="1140"/>
      <c r="AR6" s="1140"/>
      <c r="AS6" s="1140"/>
      <c r="AT6" s="1140"/>
      <c r="AU6" s="1140"/>
    </row>
    <row r="7" spans="1:47" s="141" customFormat="1" ht="35.450000000000003" customHeight="1">
      <c r="A7" s="1128" t="s">
        <v>25</v>
      </c>
      <c r="B7" s="1128"/>
      <c r="C7" s="1128"/>
      <c r="D7" s="1128"/>
      <c r="E7" s="1128"/>
      <c r="F7" s="1128"/>
      <c r="G7" s="1128"/>
      <c r="H7" s="1128"/>
      <c r="I7" s="1128"/>
      <c r="J7" s="1128"/>
      <c r="K7" s="1128"/>
      <c r="L7" s="1128"/>
      <c r="M7" s="1128"/>
      <c r="N7" s="1128"/>
      <c r="O7" s="1128"/>
      <c r="P7" s="1128"/>
      <c r="Q7" s="1128"/>
      <c r="R7" s="1128"/>
      <c r="S7" s="1128"/>
      <c r="T7" s="1128"/>
      <c r="U7" s="1128"/>
      <c r="V7" s="1128"/>
      <c r="W7" s="1128"/>
      <c r="X7" s="1128"/>
      <c r="Y7" s="1128"/>
      <c r="Z7" s="1128"/>
      <c r="AA7" s="1128"/>
      <c r="AB7" s="1128"/>
      <c r="AC7" s="1128"/>
      <c r="AD7" s="1128"/>
      <c r="AE7" s="1128"/>
      <c r="AF7" s="1128"/>
      <c r="AG7" s="1128"/>
      <c r="AH7" s="1128"/>
      <c r="AI7" s="1128"/>
      <c r="AJ7" s="1128"/>
      <c r="AK7" s="1128"/>
      <c r="AL7" s="1128"/>
      <c r="AM7" s="1128"/>
      <c r="AN7" s="1128"/>
      <c r="AO7" s="1128"/>
      <c r="AP7" s="1128"/>
      <c r="AQ7" s="1128"/>
      <c r="AR7" s="1128"/>
      <c r="AS7" s="1128"/>
      <c r="AT7" s="1128"/>
      <c r="AU7" s="1128"/>
    </row>
    <row r="8" spans="1:47" s="5" customFormat="1" ht="48.75" customHeight="1">
      <c r="A8" s="1157" t="s">
        <v>1</v>
      </c>
      <c r="B8" s="1157" t="s">
        <v>184</v>
      </c>
      <c r="C8" s="1157" t="s">
        <v>2</v>
      </c>
      <c r="D8" s="1157" t="s">
        <v>3</v>
      </c>
      <c r="E8" s="1157" t="s">
        <v>4</v>
      </c>
      <c r="F8" s="1151" t="s">
        <v>185</v>
      </c>
      <c r="G8" s="1163"/>
      <c r="H8" s="1163"/>
      <c r="I8" s="1163"/>
      <c r="J8" s="1163"/>
      <c r="K8" s="1163"/>
      <c r="L8" s="1116" t="s">
        <v>197</v>
      </c>
      <c r="M8" s="1165"/>
      <c r="N8" s="1165"/>
      <c r="O8" s="1165"/>
      <c r="P8" s="1165"/>
      <c r="Q8" s="1116" t="s">
        <v>100</v>
      </c>
      <c r="R8" s="1165"/>
      <c r="S8" s="1165"/>
      <c r="T8" s="1165"/>
      <c r="U8" s="1165"/>
      <c r="V8" s="1116" t="s">
        <v>186</v>
      </c>
      <c r="W8" s="1165"/>
      <c r="X8" s="1165"/>
      <c r="Y8" s="1165"/>
      <c r="Z8" s="1165"/>
      <c r="AA8" s="1116" t="s">
        <v>187</v>
      </c>
      <c r="AB8" s="1165"/>
      <c r="AC8" s="1165"/>
      <c r="AD8" s="1165"/>
      <c r="AE8" s="1165"/>
      <c r="AF8" s="1166" t="s">
        <v>196</v>
      </c>
      <c r="AG8" s="1167"/>
      <c r="AH8" s="1167"/>
      <c r="AI8" s="1167"/>
      <c r="AJ8" s="1168"/>
      <c r="AK8" s="1166" t="s">
        <v>195</v>
      </c>
      <c r="AL8" s="1167"/>
      <c r="AM8" s="1167"/>
      <c r="AN8" s="1167"/>
      <c r="AO8" s="1168"/>
      <c r="AP8" s="1166" t="s">
        <v>119</v>
      </c>
      <c r="AQ8" s="1167"/>
      <c r="AR8" s="1167"/>
      <c r="AS8" s="1167"/>
      <c r="AT8" s="1168"/>
      <c r="AU8" s="1157" t="s">
        <v>6</v>
      </c>
    </row>
    <row r="9" spans="1:47" s="5" customFormat="1" ht="29.25" customHeight="1">
      <c r="A9" s="1158"/>
      <c r="B9" s="1158"/>
      <c r="C9" s="1158"/>
      <c r="D9" s="1158"/>
      <c r="E9" s="1158"/>
      <c r="F9" s="1117" t="s">
        <v>7</v>
      </c>
      <c r="G9" s="1117" t="s">
        <v>8</v>
      </c>
      <c r="H9" s="1117"/>
      <c r="I9" s="1117"/>
      <c r="J9" s="1117"/>
      <c r="K9" s="1117"/>
      <c r="L9" s="1165"/>
      <c r="M9" s="1165"/>
      <c r="N9" s="1165"/>
      <c r="O9" s="1165"/>
      <c r="P9" s="1165"/>
      <c r="Q9" s="1165"/>
      <c r="R9" s="1165"/>
      <c r="S9" s="1165"/>
      <c r="T9" s="1165"/>
      <c r="U9" s="1165"/>
      <c r="V9" s="1165"/>
      <c r="W9" s="1165"/>
      <c r="X9" s="1165"/>
      <c r="Y9" s="1165"/>
      <c r="Z9" s="1165"/>
      <c r="AA9" s="1165"/>
      <c r="AB9" s="1165"/>
      <c r="AC9" s="1165"/>
      <c r="AD9" s="1165"/>
      <c r="AE9" s="1165"/>
      <c r="AF9" s="1169"/>
      <c r="AG9" s="1170"/>
      <c r="AH9" s="1170"/>
      <c r="AI9" s="1170"/>
      <c r="AJ9" s="1171"/>
      <c r="AK9" s="1169"/>
      <c r="AL9" s="1170"/>
      <c r="AM9" s="1170"/>
      <c r="AN9" s="1170"/>
      <c r="AO9" s="1171"/>
      <c r="AP9" s="1169"/>
      <c r="AQ9" s="1170"/>
      <c r="AR9" s="1170"/>
      <c r="AS9" s="1170"/>
      <c r="AT9" s="1171"/>
      <c r="AU9" s="1158"/>
    </row>
    <row r="10" spans="1:47" s="5" customFormat="1" ht="30.75" customHeight="1">
      <c r="A10" s="1158"/>
      <c r="B10" s="1158"/>
      <c r="C10" s="1158"/>
      <c r="D10" s="1158"/>
      <c r="E10" s="1158"/>
      <c r="F10" s="1117"/>
      <c r="G10" s="1117" t="s">
        <v>27</v>
      </c>
      <c r="H10" s="1164" t="s">
        <v>29</v>
      </c>
      <c r="I10" s="1164"/>
      <c r="J10" s="1164"/>
      <c r="K10" s="1164"/>
      <c r="L10" s="1117" t="s">
        <v>27</v>
      </c>
      <c r="M10" s="1164" t="s">
        <v>29</v>
      </c>
      <c r="N10" s="1164"/>
      <c r="O10" s="1164"/>
      <c r="P10" s="1164"/>
      <c r="Q10" s="1117" t="s">
        <v>27</v>
      </c>
      <c r="R10" s="1164" t="s">
        <v>29</v>
      </c>
      <c r="S10" s="1164"/>
      <c r="T10" s="1164"/>
      <c r="U10" s="1164"/>
      <c r="V10" s="1117" t="s">
        <v>27</v>
      </c>
      <c r="W10" s="1164" t="s">
        <v>29</v>
      </c>
      <c r="X10" s="1164"/>
      <c r="Y10" s="1164"/>
      <c r="Z10" s="1164"/>
      <c r="AA10" s="1117" t="s">
        <v>27</v>
      </c>
      <c r="AB10" s="1164" t="s">
        <v>29</v>
      </c>
      <c r="AC10" s="1164"/>
      <c r="AD10" s="1164"/>
      <c r="AE10" s="1164"/>
      <c r="AF10" s="1117" t="s">
        <v>27</v>
      </c>
      <c r="AG10" s="1164" t="s">
        <v>29</v>
      </c>
      <c r="AH10" s="1164"/>
      <c r="AI10" s="1164"/>
      <c r="AJ10" s="1164"/>
      <c r="AK10" s="1117" t="s">
        <v>27</v>
      </c>
      <c r="AL10" s="1164" t="s">
        <v>29</v>
      </c>
      <c r="AM10" s="1164"/>
      <c r="AN10" s="1164"/>
      <c r="AO10" s="1164"/>
      <c r="AP10" s="1117" t="s">
        <v>27</v>
      </c>
      <c r="AQ10" s="1164" t="s">
        <v>29</v>
      </c>
      <c r="AR10" s="1164"/>
      <c r="AS10" s="1164"/>
      <c r="AT10" s="1164"/>
      <c r="AU10" s="1158"/>
    </row>
    <row r="11" spans="1:47" s="5" customFormat="1" ht="30.75" customHeight="1">
      <c r="A11" s="1158"/>
      <c r="B11" s="1158"/>
      <c r="C11" s="1158"/>
      <c r="D11" s="1158"/>
      <c r="E11" s="1158"/>
      <c r="F11" s="1117"/>
      <c r="G11" s="1117"/>
      <c r="H11" s="1116" t="s">
        <v>188</v>
      </c>
      <c r="I11" s="1116"/>
      <c r="J11" s="1116"/>
      <c r="K11" s="1153" t="s">
        <v>189</v>
      </c>
      <c r="L11" s="1117"/>
      <c r="M11" s="1116" t="s">
        <v>188</v>
      </c>
      <c r="N11" s="1116"/>
      <c r="O11" s="1116"/>
      <c r="P11" s="1153" t="s">
        <v>189</v>
      </c>
      <c r="Q11" s="1117"/>
      <c r="R11" s="1116" t="s">
        <v>188</v>
      </c>
      <c r="S11" s="1116"/>
      <c r="T11" s="1116"/>
      <c r="U11" s="1153" t="s">
        <v>189</v>
      </c>
      <c r="V11" s="1117"/>
      <c r="W11" s="1116" t="s">
        <v>188</v>
      </c>
      <c r="X11" s="1116"/>
      <c r="Y11" s="1116"/>
      <c r="Z11" s="1153" t="s">
        <v>189</v>
      </c>
      <c r="AA11" s="1117"/>
      <c r="AB11" s="1116" t="s">
        <v>188</v>
      </c>
      <c r="AC11" s="1116"/>
      <c r="AD11" s="1116"/>
      <c r="AE11" s="1153" t="s">
        <v>189</v>
      </c>
      <c r="AF11" s="1117"/>
      <c r="AG11" s="1116" t="s">
        <v>188</v>
      </c>
      <c r="AH11" s="1116"/>
      <c r="AI11" s="1116"/>
      <c r="AJ11" s="1153" t="s">
        <v>189</v>
      </c>
      <c r="AK11" s="1117"/>
      <c r="AL11" s="1116" t="s">
        <v>188</v>
      </c>
      <c r="AM11" s="1116"/>
      <c r="AN11" s="1116"/>
      <c r="AO11" s="1153" t="s">
        <v>189</v>
      </c>
      <c r="AP11" s="1117"/>
      <c r="AQ11" s="1116" t="s">
        <v>188</v>
      </c>
      <c r="AR11" s="1116"/>
      <c r="AS11" s="1116"/>
      <c r="AT11" s="1153" t="s">
        <v>189</v>
      </c>
      <c r="AU11" s="1158"/>
    </row>
    <row r="12" spans="1:47" s="5" customFormat="1" ht="24.6" customHeight="1">
      <c r="A12" s="1158"/>
      <c r="B12" s="1158"/>
      <c r="C12" s="1158"/>
      <c r="D12" s="1158"/>
      <c r="E12" s="1158"/>
      <c r="F12" s="1117"/>
      <c r="G12" s="1117"/>
      <c r="H12" s="1117" t="s">
        <v>9</v>
      </c>
      <c r="I12" s="1117" t="s">
        <v>29</v>
      </c>
      <c r="J12" s="1117"/>
      <c r="K12" s="1160"/>
      <c r="L12" s="1117"/>
      <c r="M12" s="1117" t="s">
        <v>9</v>
      </c>
      <c r="N12" s="1117" t="s">
        <v>29</v>
      </c>
      <c r="O12" s="1117"/>
      <c r="P12" s="1160"/>
      <c r="Q12" s="1117"/>
      <c r="R12" s="1117" t="s">
        <v>9</v>
      </c>
      <c r="S12" s="1117" t="s">
        <v>29</v>
      </c>
      <c r="T12" s="1117"/>
      <c r="U12" s="1160"/>
      <c r="V12" s="1117"/>
      <c r="W12" s="1117" t="s">
        <v>9</v>
      </c>
      <c r="X12" s="1117" t="s">
        <v>29</v>
      </c>
      <c r="Y12" s="1117"/>
      <c r="Z12" s="1160"/>
      <c r="AA12" s="1117"/>
      <c r="AB12" s="1117" t="s">
        <v>9</v>
      </c>
      <c r="AC12" s="1117" t="s">
        <v>29</v>
      </c>
      <c r="AD12" s="1117"/>
      <c r="AE12" s="1160"/>
      <c r="AF12" s="1117"/>
      <c r="AG12" s="1117" t="s">
        <v>9</v>
      </c>
      <c r="AH12" s="1117" t="s">
        <v>29</v>
      </c>
      <c r="AI12" s="1117"/>
      <c r="AJ12" s="1160"/>
      <c r="AK12" s="1117"/>
      <c r="AL12" s="1117" t="s">
        <v>9</v>
      </c>
      <c r="AM12" s="1117" t="s">
        <v>29</v>
      </c>
      <c r="AN12" s="1117"/>
      <c r="AO12" s="1160"/>
      <c r="AP12" s="1117"/>
      <c r="AQ12" s="1117" t="s">
        <v>9</v>
      </c>
      <c r="AR12" s="1117" t="s">
        <v>29</v>
      </c>
      <c r="AS12" s="1117"/>
      <c r="AT12" s="1160"/>
      <c r="AU12" s="1158"/>
    </row>
    <row r="13" spans="1:47" s="5" customFormat="1" ht="78.599999999999994" customHeight="1">
      <c r="A13" s="1159"/>
      <c r="B13" s="1159"/>
      <c r="C13" s="1159"/>
      <c r="D13" s="1159"/>
      <c r="E13" s="1159"/>
      <c r="F13" s="1117"/>
      <c r="G13" s="1117"/>
      <c r="H13" s="1117"/>
      <c r="I13" s="130" t="s">
        <v>74</v>
      </c>
      <c r="J13" s="130" t="s">
        <v>190</v>
      </c>
      <c r="K13" s="1154"/>
      <c r="L13" s="1117"/>
      <c r="M13" s="1117"/>
      <c r="N13" s="130" t="s">
        <v>74</v>
      </c>
      <c r="O13" s="130" t="s">
        <v>190</v>
      </c>
      <c r="P13" s="1154"/>
      <c r="Q13" s="1117"/>
      <c r="R13" s="1117"/>
      <c r="S13" s="130" t="s">
        <v>74</v>
      </c>
      <c r="T13" s="130" t="s">
        <v>190</v>
      </c>
      <c r="U13" s="1154"/>
      <c r="V13" s="1117"/>
      <c r="W13" s="1117"/>
      <c r="X13" s="130" t="s">
        <v>74</v>
      </c>
      <c r="Y13" s="130" t="s">
        <v>190</v>
      </c>
      <c r="Z13" s="1154"/>
      <c r="AA13" s="1117"/>
      <c r="AB13" s="1117"/>
      <c r="AC13" s="130" t="s">
        <v>74</v>
      </c>
      <c r="AD13" s="130" t="s">
        <v>190</v>
      </c>
      <c r="AE13" s="1154"/>
      <c r="AF13" s="1117"/>
      <c r="AG13" s="1117"/>
      <c r="AH13" s="130" t="s">
        <v>74</v>
      </c>
      <c r="AI13" s="130" t="s">
        <v>190</v>
      </c>
      <c r="AJ13" s="1154"/>
      <c r="AK13" s="1117"/>
      <c r="AL13" s="1117"/>
      <c r="AM13" s="130" t="s">
        <v>74</v>
      </c>
      <c r="AN13" s="130" t="s">
        <v>190</v>
      </c>
      <c r="AO13" s="1154"/>
      <c r="AP13" s="1117"/>
      <c r="AQ13" s="1117"/>
      <c r="AR13" s="130" t="s">
        <v>74</v>
      </c>
      <c r="AS13" s="130" t="s">
        <v>190</v>
      </c>
      <c r="AT13" s="1154"/>
      <c r="AU13" s="1159"/>
    </row>
    <row r="14" spans="1:47" s="7" customFormat="1" ht="30.75" hidden="1" customHeight="1">
      <c r="A14" s="6">
        <v>1</v>
      </c>
      <c r="B14" s="6">
        <v>2</v>
      </c>
      <c r="C14" s="6">
        <v>3</v>
      </c>
      <c r="D14" s="6">
        <v>4</v>
      </c>
      <c r="E14" s="6">
        <v>5</v>
      </c>
      <c r="F14" s="6">
        <v>6</v>
      </c>
      <c r="G14" s="6">
        <v>7</v>
      </c>
      <c r="H14" s="6">
        <v>8</v>
      </c>
      <c r="I14" s="6">
        <v>9</v>
      </c>
      <c r="J14" s="6">
        <v>10</v>
      </c>
      <c r="K14" s="6">
        <v>11</v>
      </c>
      <c r="L14" s="6">
        <v>12</v>
      </c>
      <c r="M14" s="6">
        <v>13</v>
      </c>
      <c r="N14" s="6">
        <v>14</v>
      </c>
      <c r="O14" s="6">
        <v>15</v>
      </c>
      <c r="P14" s="6">
        <v>16</v>
      </c>
      <c r="Q14" s="6">
        <v>12</v>
      </c>
      <c r="R14" s="6">
        <v>13</v>
      </c>
      <c r="S14" s="6">
        <v>14</v>
      </c>
      <c r="T14" s="6">
        <v>15</v>
      </c>
      <c r="U14" s="6">
        <v>16</v>
      </c>
      <c r="V14" s="6">
        <v>17</v>
      </c>
      <c r="W14" s="6">
        <v>18</v>
      </c>
      <c r="X14" s="6">
        <v>19</v>
      </c>
      <c r="Y14" s="6">
        <v>20</v>
      </c>
      <c r="Z14" s="6">
        <v>21</v>
      </c>
      <c r="AA14" s="6">
        <v>22</v>
      </c>
      <c r="AB14" s="6">
        <v>23</v>
      </c>
      <c r="AC14" s="6">
        <v>24</v>
      </c>
      <c r="AD14" s="6">
        <v>25</v>
      </c>
      <c r="AE14" s="6">
        <v>26</v>
      </c>
      <c r="AF14" s="6">
        <v>27</v>
      </c>
      <c r="AG14" s="6">
        <v>28</v>
      </c>
      <c r="AH14" s="6">
        <v>29</v>
      </c>
      <c r="AI14" s="6">
        <v>30</v>
      </c>
      <c r="AJ14" s="6">
        <v>31</v>
      </c>
      <c r="AK14" s="6">
        <v>32</v>
      </c>
      <c r="AL14" s="6">
        <v>33</v>
      </c>
      <c r="AM14" s="6">
        <v>34</v>
      </c>
      <c r="AN14" s="6">
        <v>35</v>
      </c>
      <c r="AO14" s="6">
        <v>36</v>
      </c>
      <c r="AP14" s="6">
        <v>32</v>
      </c>
      <c r="AQ14" s="6">
        <v>33</v>
      </c>
      <c r="AR14" s="6">
        <v>34</v>
      </c>
      <c r="AS14" s="6">
        <v>35</v>
      </c>
      <c r="AT14" s="6">
        <v>36</v>
      </c>
      <c r="AU14" s="6">
        <v>37</v>
      </c>
    </row>
    <row r="15" spans="1:47" s="7" customFormat="1" ht="36.75" customHeight="1">
      <c r="A15" s="6"/>
      <c r="B15" s="14" t="s">
        <v>28</v>
      </c>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row>
    <row r="16" spans="1:47" ht="75">
      <c r="A16" s="23" t="s">
        <v>12</v>
      </c>
      <c r="B16" s="16" t="s">
        <v>191</v>
      </c>
      <c r="C16" s="17"/>
      <c r="D16" s="17"/>
      <c r="E16" s="17"/>
      <c r="F16" s="17"/>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row>
    <row r="17" spans="1:51" s="2" customFormat="1" ht="77.849999999999994" customHeight="1">
      <c r="A17" s="107" t="s">
        <v>13</v>
      </c>
      <c r="B17" s="24" t="s">
        <v>94</v>
      </c>
      <c r="C17" s="25"/>
      <c r="D17" s="25"/>
      <c r="E17" s="25"/>
      <c r="F17" s="25"/>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142"/>
      <c r="AW17" s="142"/>
      <c r="AX17" s="142"/>
      <c r="AY17" s="142"/>
    </row>
    <row r="18" spans="1:51" s="3" customFormat="1" ht="78">
      <c r="A18" s="27" t="s">
        <v>20</v>
      </c>
      <c r="B18" s="28" t="s">
        <v>95</v>
      </c>
      <c r="C18" s="29"/>
      <c r="D18" s="29"/>
      <c r="E18" s="29"/>
      <c r="F18" s="29"/>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143"/>
      <c r="AW18" s="143"/>
      <c r="AX18" s="143"/>
      <c r="AY18" s="143"/>
    </row>
    <row r="19" spans="1:51" ht="34.35" customHeight="1">
      <c r="A19" s="19">
        <v>1</v>
      </c>
      <c r="B19" s="20" t="s">
        <v>14</v>
      </c>
      <c r="C19" s="17"/>
      <c r="D19" s="17"/>
      <c r="E19" s="17"/>
      <c r="F19" s="17"/>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44"/>
      <c r="AW19" s="144"/>
      <c r="AX19" s="144"/>
      <c r="AY19" s="144"/>
    </row>
    <row r="20" spans="1:51" ht="36.75" customHeight="1">
      <c r="A20" s="31" t="s">
        <v>26</v>
      </c>
      <c r="B20" s="22" t="s">
        <v>16</v>
      </c>
      <c r="C20" s="17"/>
      <c r="D20" s="17"/>
      <c r="E20" s="17"/>
      <c r="F20" s="17"/>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44"/>
      <c r="AW20" s="144"/>
      <c r="AX20" s="144"/>
      <c r="AY20" s="144"/>
    </row>
    <row r="21" spans="1:51" ht="58.5">
      <c r="A21" s="27" t="s">
        <v>21</v>
      </c>
      <c r="B21" s="28" t="s">
        <v>60</v>
      </c>
      <c r="C21" s="17"/>
      <c r="D21" s="17"/>
      <c r="E21" s="17"/>
      <c r="F21" s="17"/>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44"/>
      <c r="AW21" s="144"/>
      <c r="AX21" s="144"/>
      <c r="AY21" s="144"/>
    </row>
    <row r="22" spans="1:51" s="3" customFormat="1" ht="35.450000000000003" customHeight="1">
      <c r="A22" s="27"/>
      <c r="B22" s="28" t="s">
        <v>31</v>
      </c>
      <c r="C22" s="29"/>
      <c r="D22" s="29"/>
      <c r="E22" s="29"/>
      <c r="F22" s="29"/>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143"/>
      <c r="AW22" s="143"/>
      <c r="AX22" s="143"/>
      <c r="AY22" s="143"/>
    </row>
    <row r="23" spans="1:51" ht="117">
      <c r="A23" s="27"/>
      <c r="B23" s="80" t="s">
        <v>79</v>
      </c>
      <c r="C23" s="17"/>
      <c r="D23" s="17"/>
      <c r="E23" s="17"/>
      <c r="F23" s="17"/>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44"/>
      <c r="AW23" s="144"/>
      <c r="AX23" s="144"/>
      <c r="AY23" s="144"/>
    </row>
    <row r="24" spans="1:51" ht="29.25" customHeight="1">
      <c r="A24" s="19">
        <v>1</v>
      </c>
      <c r="B24" s="20" t="s">
        <v>14</v>
      </c>
      <c r="C24" s="17"/>
      <c r="D24" s="17"/>
      <c r="E24" s="17"/>
      <c r="F24" s="17"/>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44"/>
      <c r="AW24" s="144"/>
      <c r="AX24" s="144"/>
      <c r="AY24" s="144"/>
    </row>
    <row r="25" spans="1:51" s="3" customFormat="1" ht="39.75" customHeight="1">
      <c r="A25" s="31" t="s">
        <v>26</v>
      </c>
      <c r="B25" s="22" t="s">
        <v>16</v>
      </c>
      <c r="C25" s="29"/>
      <c r="D25" s="29"/>
      <c r="E25" s="29"/>
      <c r="F25" s="29"/>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143"/>
      <c r="AW25" s="143"/>
      <c r="AX25" s="143"/>
      <c r="AY25" s="143"/>
    </row>
    <row r="26" spans="1:51" ht="58.5">
      <c r="A26" s="27"/>
      <c r="B26" s="80" t="s">
        <v>81</v>
      </c>
      <c r="C26" s="17"/>
      <c r="D26" s="17"/>
      <c r="E26" s="17"/>
      <c r="F26" s="17"/>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44"/>
      <c r="AW26" s="144"/>
      <c r="AX26" s="144"/>
      <c r="AY26" s="144"/>
    </row>
    <row r="27" spans="1:51" ht="31.7" customHeight="1">
      <c r="A27" s="19">
        <v>1</v>
      </c>
      <c r="B27" s="20" t="s">
        <v>14</v>
      </c>
      <c r="C27" s="17"/>
      <c r="D27" s="17"/>
      <c r="E27" s="17"/>
      <c r="F27" s="17"/>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44"/>
      <c r="AW27" s="144"/>
      <c r="AX27" s="144"/>
      <c r="AY27" s="144"/>
    </row>
    <row r="28" spans="1:51" ht="43.5" customHeight="1">
      <c r="A28" s="31" t="s">
        <v>26</v>
      </c>
      <c r="B28" s="22" t="s">
        <v>16</v>
      </c>
      <c r="C28" s="17"/>
      <c r="D28" s="17"/>
      <c r="E28" s="17"/>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row>
    <row r="29" spans="1:51" s="1" customFormat="1" ht="78">
      <c r="A29" s="27" t="s">
        <v>39</v>
      </c>
      <c r="B29" s="28" t="s">
        <v>61</v>
      </c>
      <c r="C29" s="34"/>
      <c r="D29" s="34"/>
      <c r="E29" s="34"/>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row>
    <row r="30" spans="1:51" ht="97.5">
      <c r="A30" s="27"/>
      <c r="B30" s="80" t="s">
        <v>80</v>
      </c>
      <c r="C30" s="17"/>
      <c r="D30" s="17"/>
      <c r="E30" s="17"/>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row>
    <row r="31" spans="1:51" ht="52.5" customHeight="1">
      <c r="A31" s="19">
        <v>1</v>
      </c>
      <c r="B31" s="20" t="s">
        <v>14</v>
      </c>
      <c r="C31" s="17"/>
      <c r="D31" s="17"/>
      <c r="E31" s="17"/>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row>
    <row r="32" spans="1:51" s="1" customFormat="1">
      <c r="A32" s="31" t="s">
        <v>26</v>
      </c>
      <c r="B32" s="22" t="s">
        <v>16</v>
      </c>
      <c r="C32" s="34"/>
      <c r="D32" s="34"/>
      <c r="E32" s="34"/>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row>
    <row r="33" spans="1:47" ht="58.5">
      <c r="A33" s="27"/>
      <c r="B33" s="80" t="s">
        <v>58</v>
      </c>
      <c r="C33" s="17"/>
      <c r="D33" s="17"/>
      <c r="E33" s="17"/>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row>
    <row r="34" spans="1:47" ht="48.6" customHeight="1">
      <c r="A34" s="19">
        <v>1</v>
      </c>
      <c r="B34" s="20" t="s">
        <v>14</v>
      </c>
      <c r="C34" s="17"/>
      <c r="D34" s="17"/>
      <c r="E34" s="17"/>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row>
    <row r="35" spans="1:47" s="1" customFormat="1">
      <c r="A35" s="19" t="s">
        <v>26</v>
      </c>
      <c r="B35" s="20" t="s">
        <v>16</v>
      </c>
      <c r="C35" s="34"/>
      <c r="D35" s="34"/>
      <c r="E35" s="34"/>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row>
    <row r="36" spans="1:47" ht="56.25">
      <c r="A36" s="107" t="s">
        <v>15</v>
      </c>
      <c r="B36" s="24" t="s">
        <v>82</v>
      </c>
      <c r="C36" s="17"/>
      <c r="D36" s="17"/>
      <c r="E36" s="17"/>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row>
    <row r="37" spans="1:47" ht="97.5">
      <c r="A37" s="27"/>
      <c r="B37" s="80" t="s">
        <v>83</v>
      </c>
      <c r="C37" s="17"/>
      <c r="D37" s="17"/>
      <c r="E37" s="17"/>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row>
    <row r="38" spans="1:47" ht="30.2" customHeight="1">
      <c r="A38" s="19">
        <v>1</v>
      </c>
      <c r="B38" s="20" t="s">
        <v>14</v>
      </c>
      <c r="C38" s="17"/>
      <c r="D38" s="17"/>
      <c r="E38" s="17"/>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row>
    <row r="39" spans="1:47" ht="30.2" customHeight="1">
      <c r="A39" s="19" t="s">
        <v>26</v>
      </c>
      <c r="B39" s="20" t="s">
        <v>16</v>
      </c>
      <c r="C39" s="17"/>
      <c r="D39" s="17"/>
      <c r="E39" s="17"/>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row>
    <row r="40" spans="1:47" ht="58.5">
      <c r="A40" s="27"/>
      <c r="B40" s="80" t="s">
        <v>84</v>
      </c>
      <c r="C40" s="17"/>
      <c r="D40" s="17"/>
      <c r="E40" s="17"/>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row>
    <row r="41" spans="1:47" ht="30.2" customHeight="1">
      <c r="A41" s="19">
        <v>1</v>
      </c>
      <c r="B41" s="20" t="s">
        <v>14</v>
      </c>
      <c r="C41" s="17"/>
      <c r="D41" s="17"/>
      <c r="E41" s="17"/>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row>
    <row r="42" spans="1:47" ht="30.2" customHeight="1">
      <c r="A42" s="19" t="s">
        <v>26</v>
      </c>
      <c r="B42" s="20" t="s">
        <v>16</v>
      </c>
      <c r="C42" s="17"/>
      <c r="D42" s="17"/>
      <c r="E42" s="17"/>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row>
    <row r="43" spans="1:47" ht="112.5">
      <c r="A43" s="23" t="s">
        <v>17</v>
      </c>
      <c r="B43" s="33" t="s">
        <v>192</v>
      </c>
      <c r="C43" s="17"/>
      <c r="D43" s="17"/>
      <c r="E43" s="17"/>
      <c r="F43" s="17"/>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row>
    <row r="44" spans="1:47" ht="37.35" customHeight="1">
      <c r="A44" s="31" t="s">
        <v>26</v>
      </c>
      <c r="B44" s="24" t="s">
        <v>193</v>
      </c>
      <c r="C44" s="17"/>
      <c r="D44" s="17"/>
      <c r="E44" s="17"/>
      <c r="F44" s="17"/>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row>
    <row r="45" spans="1:47">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row>
    <row r="46" spans="1:47">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row>
    <row r="47" spans="1:47">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row>
    <row r="48" spans="1:47">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row>
    <row r="49" spans="1:47">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row>
    <row r="50" spans="1:47">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row>
    <row r="51" spans="1:47">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row>
    <row r="52" spans="1:47">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row>
    <row r="53" spans="1:47">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row>
    <row r="54" spans="1:47">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row>
    <row r="55" spans="1:47">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row>
    <row r="56" spans="1:47">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row>
    <row r="57" spans="1:47">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row>
    <row r="58" spans="1:47">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row>
    <row r="59" spans="1:47">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row>
    <row r="60" spans="1:47">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row>
    <row r="61" spans="1:47">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row>
    <row r="62" spans="1:47">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row>
    <row r="63" spans="1:47">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row>
    <row r="64" spans="1:47">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row>
    <row r="65" spans="1:47">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row>
    <row r="66" spans="1:47">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row>
    <row r="67" spans="1:47">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row>
    <row r="68" spans="1:47">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row>
    <row r="69" spans="1:47">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row>
    <row r="70" spans="1:47">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row>
    <row r="71" spans="1:47">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row>
    <row r="72" spans="1:47">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row>
    <row r="73" spans="1:47">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row>
    <row r="74" spans="1:47">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row>
    <row r="75" spans="1:47">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row>
    <row r="76" spans="1:47">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row>
    <row r="77" spans="1:47">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row>
    <row r="78" spans="1:47">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row>
    <row r="79" spans="1:47">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row>
    <row r="80" spans="1:47">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row>
    <row r="81" spans="1:47">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row>
    <row r="82" spans="1:47">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row>
    <row r="83" spans="1:47">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row>
    <row r="84" spans="1:47">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row>
    <row r="85" spans="1:47">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row>
    <row r="86" spans="1:47">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row>
    <row r="87" spans="1:47">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row>
    <row r="88" spans="1:47">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row>
    <row r="89" spans="1:47">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row>
    <row r="90" spans="1:47">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row>
    <row r="91" spans="1:47">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row>
    <row r="92" spans="1:47">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row>
    <row r="93" spans="1:47">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row>
    <row r="94" spans="1:47">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row>
    <row r="95" spans="1:47">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row>
    <row r="96" spans="1:47">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row>
    <row r="97" spans="1:47">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row>
    <row r="98" spans="1:47">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row>
    <row r="99" spans="1:47">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row>
    <row r="100" spans="1:47">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row>
    <row r="101" spans="1:47">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row>
    <row r="102" spans="1:47">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row>
    <row r="103" spans="1:47">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row>
    <row r="104" spans="1:47">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row>
    <row r="105" spans="1:47">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row>
    <row r="106" spans="1:47">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row>
    <row r="107" spans="1:47">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row>
    <row r="108" spans="1:47">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row>
    <row r="109" spans="1:47">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row>
    <row r="110" spans="1:47">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row>
    <row r="111" spans="1:47">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row>
    <row r="112" spans="1:47">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row>
    <row r="113" spans="1:47">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row>
    <row r="114" spans="1:47">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row>
    <row r="115" spans="1:47">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row>
    <row r="116" spans="1:47">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row>
    <row r="117" spans="1:47">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row>
    <row r="118" spans="1:47">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row>
    <row r="119" spans="1:47">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row>
    <row r="120" spans="1:47">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row>
    <row r="121" spans="1:47">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row>
    <row r="122" spans="1:47">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row>
    <row r="123" spans="1:47">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row>
    <row r="124" spans="1:47">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row>
    <row r="125" spans="1:47">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row>
    <row r="126" spans="1:47">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row>
    <row r="127" spans="1:47">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row>
    <row r="128" spans="1:47">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row>
    <row r="129" spans="1:47">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row>
    <row r="130" spans="1:47">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row>
    <row r="131" spans="1:47">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row>
    <row r="132" spans="1:47">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row>
    <row r="133" spans="1:47">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row>
    <row r="134" spans="1:47">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row>
    <row r="135" spans="1:47">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row>
    <row r="136" spans="1:47">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row>
    <row r="137" spans="1:47">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row>
    <row r="138" spans="1:47">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row>
    <row r="139" spans="1:47">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row>
    <row r="140" spans="1:47">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row>
    <row r="141" spans="1:47">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row>
    <row r="142" spans="1:47">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row>
    <row r="143" spans="1:47">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row>
    <row r="144" spans="1:47">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row>
    <row r="145" spans="1:47">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row>
    <row r="146" spans="1:47">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row>
    <row r="147" spans="1:47">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row>
    <row r="148" spans="1:47">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row>
    <row r="149" spans="1:47">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row>
    <row r="150" spans="1:47">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row>
    <row r="151" spans="1:47">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row>
    <row r="152" spans="1:47">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row>
    <row r="153" spans="1:47">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row>
    <row r="154" spans="1:47">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row>
    <row r="155" spans="1:47">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row>
    <row r="156" spans="1:47">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row>
    <row r="157" spans="1:47">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row>
    <row r="158" spans="1:47">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row>
    <row r="159" spans="1:47">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row>
    <row r="160" spans="1:47">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row>
    <row r="161" spans="1:47">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row>
    <row r="162" spans="1:47">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row>
    <row r="163" spans="1:47">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row>
    <row r="164" spans="1:47">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row>
    <row r="165" spans="1:47">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row>
    <row r="166" spans="1:47">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row>
    <row r="167" spans="1:47">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row>
    <row r="168" spans="1:47">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row>
    <row r="169" spans="1:47">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row>
    <row r="170" spans="1:47">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row>
    <row r="171" spans="1:47">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row>
    <row r="172" spans="1:47">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row>
    <row r="173" spans="1:47">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row>
    <row r="174" spans="1:47">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row>
    <row r="175" spans="1:47">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row>
    <row r="176" spans="1:47">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row>
    <row r="177" spans="1:47">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row>
    <row r="178" spans="1:47">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row>
    <row r="179" spans="1:47">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row>
    <row r="180" spans="1:47">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row>
    <row r="181" spans="1:47">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row>
    <row r="182" spans="1:47">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row>
    <row r="183" spans="1:47">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row>
    <row r="184" spans="1:47">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row>
    <row r="185" spans="1:47">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row>
    <row r="186" spans="1:47">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row>
    <row r="187" spans="1:47">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row>
    <row r="188" spans="1:47">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row>
    <row r="189" spans="1:47">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row>
    <row r="190" spans="1:47">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row>
    <row r="191" spans="1:47">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row>
    <row r="192" spans="1:47">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row>
    <row r="193" spans="1:47">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row>
    <row r="194" spans="1:47">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row>
    <row r="195" spans="1:47">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row>
    <row r="196" spans="1:47">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row>
    <row r="197" spans="1:47">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row>
    <row r="198" spans="1:47">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row>
    <row r="199" spans="1:47">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row>
    <row r="200" spans="1:47">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row>
    <row r="201" spans="1:47">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row>
    <row r="202" spans="1:47">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row>
    <row r="203" spans="1:47">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row>
    <row r="204" spans="1:47">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row>
    <row r="205" spans="1:47">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row>
    <row r="206" spans="1:47">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row>
    <row r="207" spans="1:47">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row>
    <row r="208" spans="1:47">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row>
    <row r="209" spans="1:47">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row>
    <row r="210" spans="1:47">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row>
    <row r="211" spans="1:47">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row>
    <row r="212" spans="1:47">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row>
    <row r="213" spans="1:47">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row>
    <row r="214" spans="1:47">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row>
    <row r="215" spans="1:47">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row>
    <row r="216" spans="1:47">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row>
    <row r="217" spans="1:47">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row>
    <row r="218" spans="1:47">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row>
    <row r="219" spans="1:47">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row>
    <row r="220" spans="1:47">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row>
    <row r="221" spans="1:47">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row>
    <row r="222" spans="1:47">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row>
    <row r="223" spans="1:47">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row>
    <row r="224" spans="1:47">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row>
    <row r="225" spans="1:47">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row>
    <row r="226" spans="1:47">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row>
    <row r="227" spans="1:47">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row>
    <row r="228" spans="1:47">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row>
    <row r="229" spans="1:47">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row>
    <row r="230" spans="1:47">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row>
    <row r="231" spans="1:47">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row>
    <row r="232" spans="1:47">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row>
    <row r="233" spans="1:47">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row>
    <row r="234" spans="1:47">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row>
    <row r="235" spans="1:47">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row>
    <row r="236" spans="1:47">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row>
    <row r="237" spans="1:47">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row>
    <row r="238" spans="1:47">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row>
    <row r="239" spans="1:47">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row>
    <row r="240" spans="1:47">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row>
    <row r="241" spans="1:47">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row>
    <row r="242" spans="1:47">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row>
    <row r="243" spans="1:47">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row>
    <row r="244" spans="1:47">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row>
    <row r="245" spans="1:47">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row>
    <row r="246" spans="1:47">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row>
    <row r="247" spans="1:47">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row>
    <row r="248" spans="1:47">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row>
    <row r="249" spans="1:47">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row>
    <row r="250" spans="1:47">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row>
    <row r="251" spans="1:47">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row>
    <row r="252" spans="1:47">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row>
    <row r="253" spans="1:47">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row>
    <row r="254" spans="1:47">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row>
    <row r="255" spans="1:47">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row>
    <row r="256" spans="1:47">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row>
    <row r="257" spans="1:47">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row>
    <row r="258" spans="1:47">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row>
    <row r="259" spans="1:47">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row>
    <row r="260" spans="1:47">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row>
    <row r="261" spans="1:47">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row>
    <row r="262" spans="1:47">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row>
    <row r="263" spans="1:47">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row>
    <row r="264" spans="1:47">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row>
    <row r="265" spans="1:47">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row>
    <row r="266" spans="1:47">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row>
    <row r="267" spans="1:47">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row>
    <row r="268" spans="1:47">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row>
    <row r="269" spans="1:47">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row>
    <row r="270" spans="1:47">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row>
    <row r="271" spans="1:47">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row>
    <row r="272" spans="1:47">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row>
    <row r="273" spans="1:47">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row>
    <row r="274" spans="1:47">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row>
    <row r="275" spans="1:47">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row>
    <row r="276" spans="1:47">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row>
    <row r="277" spans="1:47">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row>
    <row r="278" spans="1:47">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row>
    <row r="279" spans="1:47">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row>
    <row r="280" spans="1:47">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row>
    <row r="281" spans="1:47">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row>
    <row r="282" spans="1:47">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row>
    <row r="283" spans="1:47">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row>
    <row r="284" spans="1:47">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row>
    <row r="285" spans="1:47">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row>
    <row r="286" spans="1:47">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row>
    <row r="287" spans="1:47">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row>
    <row r="288" spans="1:47">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row>
    <row r="289" spans="1:47">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row>
    <row r="290" spans="1:47">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row>
    <row r="291" spans="1:47">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row>
    <row r="292" spans="1:47">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row>
    <row r="293" spans="1:47">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row>
    <row r="294" spans="1:47">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row>
    <row r="295" spans="1:47">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row>
    <row r="296" spans="1:47">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row>
    <row r="297" spans="1:47">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row>
    <row r="298" spans="1:47">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row>
    <row r="299" spans="1:47">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row>
    <row r="300" spans="1:47">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row>
    <row r="301" spans="1:47">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row>
    <row r="302" spans="1:47">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row>
    <row r="303" spans="1:47">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row>
    <row r="304" spans="1:47">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row>
    <row r="305" spans="1:47">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row>
    <row r="306" spans="1:47">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row>
    <row r="307" spans="1:47">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row>
    <row r="308" spans="1:47">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row>
    <row r="309" spans="1:47">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row>
    <row r="310" spans="1:47">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row>
    <row r="311" spans="1:47">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row>
    <row r="312" spans="1:47">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row>
    <row r="313" spans="1:47">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row>
    <row r="314" spans="1:47">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row>
    <row r="315" spans="1:47">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row>
    <row r="316" spans="1:47">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row>
    <row r="317" spans="1:47">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row>
    <row r="318" spans="1:47">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row>
    <row r="319" spans="1:47">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row>
    <row r="320" spans="1:47">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row>
    <row r="321" spans="1:47">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row>
    <row r="322" spans="1:47">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row>
    <row r="323" spans="1:47">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row>
    <row r="324" spans="1:47">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row>
    <row r="325" spans="1:47">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row>
    <row r="326" spans="1:47">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row>
    <row r="327" spans="1:47">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row>
    <row r="328" spans="1:47">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row>
  </sheetData>
  <mergeCells count="70">
    <mergeCell ref="Q8:U9"/>
    <mergeCell ref="Q10:Q13"/>
    <mergeCell ref="R10:U10"/>
    <mergeCell ref="R11:T11"/>
    <mergeCell ref="U11:U13"/>
    <mergeCell ref="R12:R13"/>
    <mergeCell ref="S12:T12"/>
    <mergeCell ref="AR12:AS12"/>
    <mergeCell ref="AK8:AO9"/>
    <mergeCell ref="AK10:AK13"/>
    <mergeCell ref="AL10:AO10"/>
    <mergeCell ref="AL11:AN11"/>
    <mergeCell ref="AO11:AO13"/>
    <mergeCell ref="AL12:AL13"/>
    <mergeCell ref="AQ11:AS11"/>
    <mergeCell ref="AP10:AP13"/>
    <mergeCell ref="AQ10:AT10"/>
    <mergeCell ref="AP8:AT9"/>
    <mergeCell ref="AM12:AN12"/>
    <mergeCell ref="W11:Y11"/>
    <mergeCell ref="X12:Y12"/>
    <mergeCell ref="AQ12:AQ13"/>
    <mergeCell ref="AG12:AG13"/>
    <mergeCell ref="AH12:AI12"/>
    <mergeCell ref="Z11:Z13"/>
    <mergeCell ref="AA10:AA13"/>
    <mergeCell ref="AB10:AE10"/>
    <mergeCell ref="AF10:AF13"/>
    <mergeCell ref="AG10:AJ10"/>
    <mergeCell ref="AB11:AD11"/>
    <mergeCell ref="AE11:AE13"/>
    <mergeCell ref="AG11:AI11"/>
    <mergeCell ref="AC12:AD12"/>
    <mergeCell ref="AB12:AB13"/>
    <mergeCell ref="AU8:AU13"/>
    <mergeCell ref="L10:L13"/>
    <mergeCell ref="M10:P10"/>
    <mergeCell ref="V10:V13"/>
    <mergeCell ref="W10:Z10"/>
    <mergeCell ref="AJ11:AJ13"/>
    <mergeCell ref="L8:P9"/>
    <mergeCell ref="V8:Z9"/>
    <mergeCell ref="AA8:AE9"/>
    <mergeCell ref="AF8:AJ9"/>
    <mergeCell ref="AT11:AT13"/>
    <mergeCell ref="M12:M13"/>
    <mergeCell ref="N12:O12"/>
    <mergeCell ref="W12:W13"/>
    <mergeCell ref="M11:O11"/>
    <mergeCell ref="P11:P13"/>
    <mergeCell ref="A8:A13"/>
    <mergeCell ref="B8:B13"/>
    <mergeCell ref="C8:C13"/>
    <mergeCell ref="D8:D13"/>
    <mergeCell ref="E8:E13"/>
    <mergeCell ref="F8:K8"/>
    <mergeCell ref="F9:F13"/>
    <mergeCell ref="G9:K9"/>
    <mergeCell ref="G10:G13"/>
    <mergeCell ref="H10:K10"/>
    <mergeCell ref="H12:H13"/>
    <mergeCell ref="I12:J12"/>
    <mergeCell ref="H11:J11"/>
    <mergeCell ref="K11:K13"/>
    <mergeCell ref="A7:AU7"/>
    <mergeCell ref="A1:AU1"/>
    <mergeCell ref="A3:AU3"/>
    <mergeCell ref="A4:AU4"/>
    <mergeCell ref="A5:AU5"/>
    <mergeCell ref="A6:AU6"/>
  </mergeCells>
  <pageMargins left="0.23622047244094491" right="0.19685039370078741" top="0.62992125984251968" bottom="0.74803149606299213" header="0.23622047244094491" footer="0.35433070866141736"/>
  <pageSetup paperSize="8" scale="53" fitToHeight="0" orientation="landscape" r:id="rId1"/>
  <headerFooter differentFirst="1" alignWithMargins="0">
    <oddFooter>&amp;R&amp;14&amp;P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F361"/>
  <sheetViews>
    <sheetView zoomScale="85" zoomScaleNormal="85" zoomScaleSheetLayoutView="75" workbookViewId="0">
      <selection activeCell="D24" sqref="D24"/>
    </sheetView>
  </sheetViews>
  <sheetFormatPr defaultColWidth="9.140625" defaultRowHeight="18.75"/>
  <cols>
    <col min="1" max="1" width="7.140625" style="12" customWidth="1"/>
    <col min="2" max="2" width="26.42578125" style="10" customWidth="1"/>
    <col min="3" max="5" width="7.7109375" style="11" customWidth="1"/>
    <col min="6" max="6" width="10.42578125" style="11" customWidth="1"/>
    <col min="7" max="7" width="10.42578125" style="9" customWidth="1"/>
    <col min="8" max="26" width="8.7109375" style="9" customWidth="1"/>
    <col min="27" max="27" width="8.140625" style="9" customWidth="1"/>
    <col min="28" max="16384" width="9.140625" style="4"/>
  </cols>
  <sheetData>
    <row r="1" spans="1:32" s="75" customFormat="1" ht="32.25" customHeight="1">
      <c r="A1" s="1119" t="s">
        <v>180</v>
      </c>
      <c r="B1" s="1119"/>
      <c r="C1" s="1119"/>
      <c r="D1" s="1119"/>
      <c r="E1" s="1119"/>
      <c r="F1" s="1119"/>
      <c r="G1" s="1119"/>
      <c r="H1" s="1119"/>
      <c r="I1" s="1119"/>
      <c r="J1" s="1119"/>
      <c r="K1" s="1119"/>
      <c r="L1" s="1119"/>
      <c r="M1" s="1119"/>
      <c r="N1" s="1119"/>
      <c r="O1" s="1119"/>
      <c r="P1" s="1119"/>
      <c r="Q1" s="1119"/>
      <c r="R1" s="1119"/>
      <c r="S1" s="1119"/>
      <c r="T1" s="1119"/>
      <c r="U1" s="1119"/>
      <c r="V1" s="1119"/>
      <c r="W1" s="1119"/>
      <c r="X1" s="1119"/>
      <c r="Y1" s="1119"/>
      <c r="Z1" s="1119"/>
      <c r="AA1" s="1119"/>
    </row>
    <row r="2" spans="1:32" s="75" customFormat="1" ht="29.1" customHeight="1">
      <c r="A2" s="1120" t="s">
        <v>178</v>
      </c>
      <c r="B2" s="1120"/>
      <c r="C2" s="1120"/>
      <c r="D2" s="1120"/>
      <c r="E2" s="1120"/>
      <c r="F2" s="1120"/>
      <c r="G2" s="1120"/>
      <c r="H2" s="1120"/>
      <c r="I2" s="1120"/>
      <c r="J2" s="1120"/>
      <c r="K2" s="1120"/>
      <c r="L2" s="1120"/>
      <c r="M2" s="1120"/>
      <c r="N2" s="1120"/>
      <c r="O2" s="1120"/>
      <c r="P2" s="1120"/>
      <c r="Q2" s="1120"/>
      <c r="R2" s="1120"/>
      <c r="S2" s="1120"/>
      <c r="T2" s="1120"/>
      <c r="U2" s="1120"/>
      <c r="V2" s="1120"/>
      <c r="W2" s="1120"/>
      <c r="X2" s="1120"/>
      <c r="Y2" s="1120"/>
      <c r="Z2" s="1120"/>
      <c r="AA2" s="1120"/>
    </row>
    <row r="3" spans="1:32" s="75" customFormat="1" ht="23.25">
      <c r="A3" s="1121" t="s">
        <v>209</v>
      </c>
      <c r="B3" s="1121"/>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row>
    <row r="4" spans="1:32" s="72" customFormat="1" ht="33" customHeight="1">
      <c r="A4" s="1122" t="s">
        <v>216</v>
      </c>
      <c r="B4" s="1122"/>
      <c r="C4" s="1122"/>
      <c r="D4" s="1122"/>
      <c r="E4" s="1122"/>
      <c r="F4" s="1122"/>
      <c r="G4" s="1122"/>
      <c r="H4" s="1122"/>
      <c r="I4" s="1122"/>
      <c r="J4" s="1122"/>
      <c r="K4" s="1122"/>
      <c r="L4" s="1122"/>
      <c r="M4" s="1122"/>
      <c r="N4" s="1122"/>
      <c r="O4" s="1122"/>
      <c r="P4" s="1122"/>
      <c r="Q4" s="1122"/>
      <c r="R4" s="1122"/>
      <c r="S4" s="1122"/>
      <c r="T4" s="1122"/>
      <c r="U4" s="1122"/>
      <c r="V4" s="1122"/>
      <c r="W4" s="1122"/>
      <c r="X4" s="1122"/>
      <c r="Y4" s="1122"/>
      <c r="Z4" s="1122"/>
      <c r="AA4" s="1122"/>
    </row>
    <row r="5" spans="1:32" s="72" customFormat="1" ht="29.25" customHeight="1">
      <c r="A5" s="1123" t="s">
        <v>118</v>
      </c>
      <c r="B5" s="1123"/>
      <c r="C5" s="1123"/>
      <c r="D5" s="1123"/>
      <c r="E5" s="1123"/>
      <c r="F5" s="1123"/>
      <c r="G5" s="1123"/>
      <c r="H5" s="1123"/>
      <c r="I5" s="1123"/>
      <c r="J5" s="1123"/>
      <c r="K5" s="1123"/>
      <c r="L5" s="1123"/>
      <c r="M5" s="1123"/>
      <c r="N5" s="1123"/>
      <c r="O5" s="1123"/>
      <c r="P5" s="1123"/>
      <c r="Q5" s="1123"/>
      <c r="R5" s="1123"/>
      <c r="S5" s="1123"/>
      <c r="T5" s="1123"/>
      <c r="U5" s="1123"/>
      <c r="V5" s="1123"/>
      <c r="W5" s="1123"/>
      <c r="X5" s="1123"/>
      <c r="Y5" s="1123"/>
      <c r="Z5" s="1123"/>
      <c r="AA5" s="1123"/>
      <c r="AB5" s="76"/>
      <c r="AC5" s="76"/>
      <c r="AD5" s="76"/>
      <c r="AE5" s="76"/>
      <c r="AF5" s="76"/>
    </row>
    <row r="6" spans="1:32" s="74" customFormat="1" ht="35.450000000000003" customHeight="1">
      <c r="A6" s="1126" t="s">
        <v>25</v>
      </c>
      <c r="B6" s="1126"/>
      <c r="C6" s="1126"/>
      <c r="D6" s="1126"/>
      <c r="E6" s="1126"/>
      <c r="F6" s="1126"/>
      <c r="G6" s="1126"/>
      <c r="H6" s="1126"/>
      <c r="I6" s="1126"/>
      <c r="J6" s="1126"/>
      <c r="K6" s="1126"/>
      <c r="L6" s="1126"/>
      <c r="M6" s="1126"/>
      <c r="N6" s="1126"/>
      <c r="O6" s="1126"/>
      <c r="P6" s="1126"/>
      <c r="Q6" s="1126"/>
      <c r="R6" s="1126"/>
      <c r="S6" s="1126"/>
      <c r="T6" s="1126"/>
      <c r="U6" s="1126"/>
      <c r="V6" s="1126"/>
      <c r="W6" s="1126"/>
      <c r="X6" s="1126"/>
      <c r="Y6" s="1126"/>
      <c r="Z6" s="1126"/>
      <c r="AA6" s="1126"/>
    </row>
    <row r="7" spans="1:32" s="5" customFormat="1" ht="49.7" customHeight="1">
      <c r="A7" s="1125" t="s">
        <v>41</v>
      </c>
      <c r="B7" s="1116" t="s">
        <v>34</v>
      </c>
      <c r="C7" s="1116" t="s">
        <v>2</v>
      </c>
      <c r="D7" s="1116" t="s">
        <v>3</v>
      </c>
      <c r="E7" s="1116" t="s">
        <v>4</v>
      </c>
      <c r="F7" s="1117" t="s">
        <v>194</v>
      </c>
      <c r="G7" s="1117"/>
      <c r="H7" s="1117"/>
      <c r="I7" s="1117"/>
      <c r="J7" s="1117"/>
      <c r="K7" s="1117"/>
      <c r="L7" s="1147" t="s">
        <v>217</v>
      </c>
      <c r="M7" s="1148"/>
      <c r="N7" s="1148"/>
      <c r="O7" s="1148"/>
      <c r="P7" s="1149"/>
      <c r="Q7" s="1147" t="s">
        <v>77</v>
      </c>
      <c r="R7" s="1148"/>
      <c r="S7" s="1148"/>
      <c r="T7" s="1148"/>
      <c r="U7" s="1149"/>
      <c r="V7" s="1147" t="s">
        <v>214</v>
      </c>
      <c r="W7" s="1148"/>
      <c r="X7" s="1148"/>
      <c r="Y7" s="1148"/>
      <c r="Z7" s="1149"/>
      <c r="AA7" s="1116" t="s">
        <v>6</v>
      </c>
    </row>
    <row r="8" spans="1:32" s="5" customFormat="1" ht="30.75" customHeight="1">
      <c r="A8" s="1125"/>
      <c r="B8" s="1116"/>
      <c r="C8" s="1116"/>
      <c r="D8" s="1116"/>
      <c r="E8" s="1116"/>
      <c r="F8" s="1117" t="s">
        <v>37</v>
      </c>
      <c r="G8" s="1117" t="s">
        <v>8</v>
      </c>
      <c r="H8" s="1117"/>
      <c r="I8" s="1117"/>
      <c r="J8" s="1117"/>
      <c r="K8" s="1117"/>
      <c r="L8" s="1117" t="s">
        <v>27</v>
      </c>
      <c r="M8" s="1117" t="s">
        <v>31</v>
      </c>
      <c r="N8" s="1117"/>
      <c r="O8" s="1117"/>
      <c r="P8" s="1117"/>
      <c r="Q8" s="1117" t="s">
        <v>27</v>
      </c>
      <c r="R8" s="1117" t="s">
        <v>31</v>
      </c>
      <c r="S8" s="1117"/>
      <c r="T8" s="1117"/>
      <c r="U8" s="1117"/>
      <c r="V8" s="1117" t="s">
        <v>27</v>
      </c>
      <c r="W8" s="1117" t="s">
        <v>31</v>
      </c>
      <c r="X8" s="1117"/>
      <c r="Y8" s="1117"/>
      <c r="Z8" s="1117"/>
      <c r="AA8" s="1116"/>
    </row>
    <row r="9" spans="1:32" s="5" customFormat="1" ht="30.75" customHeight="1">
      <c r="A9" s="1125"/>
      <c r="B9" s="1116"/>
      <c r="C9" s="1116"/>
      <c r="D9" s="1116"/>
      <c r="E9" s="1116"/>
      <c r="F9" s="1117"/>
      <c r="G9" s="1117" t="s">
        <v>27</v>
      </c>
      <c r="H9" s="1117" t="s">
        <v>31</v>
      </c>
      <c r="I9" s="1117"/>
      <c r="J9" s="1117"/>
      <c r="K9" s="1117"/>
      <c r="L9" s="1117"/>
      <c r="M9" s="1117" t="s">
        <v>74</v>
      </c>
      <c r="N9" s="1117"/>
      <c r="O9" s="1117"/>
      <c r="P9" s="1153" t="s">
        <v>213</v>
      </c>
      <c r="Q9" s="1117"/>
      <c r="R9" s="1117" t="s">
        <v>74</v>
      </c>
      <c r="S9" s="1117"/>
      <c r="T9" s="1117"/>
      <c r="U9" s="1153" t="s">
        <v>213</v>
      </c>
      <c r="V9" s="1117"/>
      <c r="W9" s="1117" t="s">
        <v>74</v>
      </c>
      <c r="X9" s="1117"/>
      <c r="Y9" s="1117"/>
      <c r="Z9" s="1153" t="s">
        <v>213</v>
      </c>
      <c r="AA9" s="1116"/>
    </row>
    <row r="10" spans="1:32" s="5" customFormat="1" ht="30.75" customHeight="1">
      <c r="A10" s="1125"/>
      <c r="B10" s="1116"/>
      <c r="C10" s="1116"/>
      <c r="D10" s="1116"/>
      <c r="E10" s="1116"/>
      <c r="F10" s="1117"/>
      <c r="G10" s="1117"/>
      <c r="H10" s="1117" t="s">
        <v>74</v>
      </c>
      <c r="I10" s="1117"/>
      <c r="J10" s="1117"/>
      <c r="K10" s="1117" t="s">
        <v>213</v>
      </c>
      <c r="L10" s="1117"/>
      <c r="M10" s="1172" t="s">
        <v>9</v>
      </c>
      <c r="N10" s="1172" t="s">
        <v>188</v>
      </c>
      <c r="O10" s="1172" t="s">
        <v>189</v>
      </c>
      <c r="P10" s="1160"/>
      <c r="Q10" s="1117"/>
      <c r="R10" s="1172" t="s">
        <v>9</v>
      </c>
      <c r="S10" s="1172" t="s">
        <v>188</v>
      </c>
      <c r="T10" s="1172" t="s">
        <v>189</v>
      </c>
      <c r="U10" s="1160"/>
      <c r="V10" s="1117"/>
      <c r="W10" s="1172" t="s">
        <v>9</v>
      </c>
      <c r="X10" s="1172" t="s">
        <v>188</v>
      </c>
      <c r="Y10" s="1172" t="s">
        <v>189</v>
      </c>
      <c r="Z10" s="1160"/>
      <c r="AA10" s="1116"/>
    </row>
    <row r="11" spans="1:32" s="5" customFormat="1" ht="73.5" customHeight="1">
      <c r="A11" s="1125"/>
      <c r="B11" s="1116"/>
      <c r="C11" s="1116"/>
      <c r="D11" s="1116"/>
      <c r="E11" s="1116"/>
      <c r="F11" s="1117"/>
      <c r="G11" s="1174"/>
      <c r="H11" s="147" t="s">
        <v>9</v>
      </c>
      <c r="I11" s="147" t="s">
        <v>188</v>
      </c>
      <c r="J11" s="147" t="s">
        <v>189</v>
      </c>
      <c r="K11" s="1117"/>
      <c r="L11" s="1117"/>
      <c r="M11" s="1173"/>
      <c r="N11" s="1173"/>
      <c r="O11" s="1173"/>
      <c r="P11" s="1154"/>
      <c r="Q11" s="1117"/>
      <c r="R11" s="1173"/>
      <c r="S11" s="1173"/>
      <c r="T11" s="1173"/>
      <c r="U11" s="1154"/>
      <c r="V11" s="1117"/>
      <c r="W11" s="1173"/>
      <c r="X11" s="1173"/>
      <c r="Y11" s="1173"/>
      <c r="Z11" s="1154"/>
      <c r="AA11" s="1116"/>
    </row>
    <row r="12" spans="1:32" s="84" customFormat="1" ht="30.75" hidden="1" customHeight="1">
      <c r="A12" s="79">
        <v>1</v>
      </c>
      <c r="B12" s="6">
        <v>2</v>
      </c>
      <c r="C12" s="79">
        <v>3</v>
      </c>
      <c r="D12" s="79">
        <v>4</v>
      </c>
      <c r="E12" s="6">
        <v>5</v>
      </c>
      <c r="F12" s="79">
        <v>6</v>
      </c>
      <c r="G12" s="79">
        <v>7</v>
      </c>
      <c r="H12" s="79"/>
      <c r="I12" s="79"/>
      <c r="J12" s="79"/>
      <c r="K12" s="6">
        <v>8</v>
      </c>
      <c r="L12" s="79">
        <v>12</v>
      </c>
      <c r="M12" s="79">
        <v>13</v>
      </c>
      <c r="N12" s="79"/>
      <c r="O12" s="79">
        <v>15</v>
      </c>
      <c r="P12" s="131">
        <v>16</v>
      </c>
      <c r="Q12" s="79">
        <v>12</v>
      </c>
      <c r="R12" s="79">
        <v>13</v>
      </c>
      <c r="S12" s="79"/>
      <c r="T12" s="79">
        <v>15</v>
      </c>
      <c r="U12" s="131">
        <v>16</v>
      </c>
      <c r="V12" s="79">
        <v>12</v>
      </c>
      <c r="W12" s="79">
        <v>13</v>
      </c>
      <c r="X12" s="79"/>
      <c r="Y12" s="79">
        <v>15</v>
      </c>
      <c r="Z12" s="131">
        <v>16</v>
      </c>
      <c r="AA12" s="79">
        <v>29</v>
      </c>
    </row>
    <row r="13" spans="1:32" s="7" customFormat="1" ht="36" customHeight="1">
      <c r="A13" s="85"/>
      <c r="B13" s="86" t="s">
        <v>28</v>
      </c>
      <c r="C13" s="87"/>
      <c r="D13" s="87"/>
      <c r="E13" s="87"/>
      <c r="F13" s="87"/>
      <c r="G13" s="87"/>
      <c r="H13" s="87"/>
      <c r="I13" s="87"/>
      <c r="J13" s="87"/>
      <c r="K13" s="87"/>
      <c r="L13" s="87"/>
      <c r="M13" s="87"/>
      <c r="N13" s="87"/>
      <c r="O13" s="87"/>
      <c r="P13" s="87"/>
      <c r="Q13" s="87"/>
      <c r="R13" s="87"/>
      <c r="S13" s="87"/>
      <c r="T13" s="87"/>
      <c r="U13" s="87"/>
      <c r="V13" s="87"/>
      <c r="W13" s="87"/>
      <c r="X13" s="87"/>
      <c r="Y13" s="87"/>
      <c r="Z13" s="87"/>
      <c r="AA13" s="87"/>
    </row>
    <row r="14" spans="1:32" s="7" customFormat="1" ht="39.6" customHeight="1">
      <c r="A14" s="32" t="s">
        <v>10</v>
      </c>
      <c r="B14" s="33" t="s">
        <v>210</v>
      </c>
      <c r="C14" s="6"/>
      <c r="D14" s="6"/>
      <c r="E14" s="6"/>
      <c r="F14" s="6"/>
      <c r="G14" s="6"/>
      <c r="H14" s="6"/>
      <c r="I14" s="6"/>
      <c r="J14" s="6"/>
      <c r="K14" s="6"/>
      <c r="L14" s="6"/>
      <c r="M14" s="6"/>
      <c r="N14" s="6"/>
      <c r="O14" s="6"/>
      <c r="P14" s="6"/>
      <c r="Q14" s="6"/>
      <c r="R14" s="6"/>
      <c r="S14" s="6"/>
      <c r="T14" s="6"/>
      <c r="U14" s="6"/>
      <c r="V14" s="6"/>
      <c r="W14" s="6"/>
      <c r="X14" s="6"/>
      <c r="Y14" s="6"/>
      <c r="Z14" s="6"/>
      <c r="AA14" s="6"/>
    </row>
    <row r="15" spans="1:32" ht="44.45" customHeight="1">
      <c r="A15" s="23" t="s">
        <v>12</v>
      </c>
      <c r="B15" s="16" t="s">
        <v>211</v>
      </c>
      <c r="C15" s="17"/>
      <c r="D15" s="17"/>
      <c r="E15" s="17"/>
      <c r="F15" s="17"/>
      <c r="G15" s="18"/>
      <c r="H15" s="18"/>
      <c r="I15" s="18"/>
      <c r="J15" s="18"/>
      <c r="K15" s="18"/>
      <c r="L15" s="18"/>
      <c r="M15" s="18"/>
      <c r="N15" s="18"/>
      <c r="O15" s="18"/>
      <c r="P15" s="18"/>
      <c r="Q15" s="18"/>
      <c r="R15" s="18"/>
      <c r="S15" s="18"/>
      <c r="T15" s="18"/>
      <c r="U15" s="18"/>
      <c r="V15" s="18"/>
      <c r="W15" s="18"/>
      <c r="X15" s="18"/>
      <c r="Y15" s="18"/>
      <c r="Z15" s="18"/>
      <c r="AA15" s="77"/>
    </row>
    <row r="16" spans="1:32" s="7" customFormat="1" ht="30.6" customHeight="1">
      <c r="A16" s="19">
        <v>1</v>
      </c>
      <c r="B16" s="20" t="s">
        <v>14</v>
      </c>
      <c r="C16" s="6"/>
      <c r="D16" s="6"/>
      <c r="E16" s="6"/>
      <c r="F16" s="6"/>
      <c r="G16" s="6"/>
      <c r="H16" s="6"/>
      <c r="I16" s="6"/>
      <c r="J16" s="6"/>
      <c r="K16" s="6"/>
      <c r="L16" s="6"/>
      <c r="M16" s="6"/>
      <c r="N16" s="6"/>
      <c r="O16" s="6"/>
      <c r="P16" s="6"/>
      <c r="Q16" s="6"/>
      <c r="R16" s="6"/>
      <c r="S16" s="6"/>
      <c r="T16" s="6"/>
      <c r="U16" s="6"/>
      <c r="V16" s="6"/>
      <c r="W16" s="6"/>
      <c r="X16" s="6"/>
      <c r="Y16" s="6"/>
      <c r="Z16" s="6"/>
      <c r="AA16" s="6"/>
    </row>
    <row r="17" spans="1:27" s="7" customFormat="1" ht="30.6" customHeight="1">
      <c r="A17" s="109" t="s">
        <v>26</v>
      </c>
      <c r="B17" s="22" t="s">
        <v>16</v>
      </c>
      <c r="C17" s="6"/>
      <c r="D17" s="6"/>
      <c r="E17" s="6"/>
      <c r="F17" s="6"/>
      <c r="G17" s="6"/>
      <c r="H17" s="6"/>
      <c r="I17" s="6"/>
      <c r="J17" s="6"/>
      <c r="K17" s="6"/>
      <c r="L17" s="6"/>
      <c r="M17" s="6"/>
      <c r="N17" s="6"/>
      <c r="O17" s="6"/>
      <c r="P17" s="6"/>
      <c r="Q17" s="6"/>
      <c r="R17" s="6"/>
      <c r="S17" s="6"/>
      <c r="T17" s="6"/>
      <c r="U17" s="6"/>
      <c r="V17" s="6"/>
      <c r="W17" s="6"/>
      <c r="X17" s="6"/>
      <c r="Y17" s="6"/>
      <c r="Z17" s="6"/>
      <c r="AA17" s="6"/>
    </row>
    <row r="18" spans="1:27" ht="45.75" customHeight="1">
      <c r="A18" s="23" t="s">
        <v>17</v>
      </c>
      <c r="B18" s="16" t="s">
        <v>211</v>
      </c>
      <c r="C18" s="17"/>
      <c r="D18" s="17"/>
      <c r="E18" s="17"/>
      <c r="F18" s="17"/>
      <c r="G18" s="18"/>
      <c r="H18" s="18"/>
      <c r="I18" s="18"/>
      <c r="J18" s="18"/>
      <c r="K18" s="18"/>
      <c r="L18" s="18"/>
      <c r="M18" s="18"/>
      <c r="N18" s="18"/>
      <c r="O18" s="18"/>
      <c r="P18" s="18"/>
      <c r="Q18" s="18"/>
      <c r="R18" s="18"/>
      <c r="S18" s="18"/>
      <c r="T18" s="18"/>
      <c r="U18" s="18"/>
      <c r="V18" s="18"/>
      <c r="W18" s="18"/>
      <c r="X18" s="18"/>
      <c r="Y18" s="18"/>
      <c r="Z18" s="18"/>
      <c r="AA18" s="18"/>
    </row>
    <row r="19" spans="1:27" s="1" customFormat="1" ht="25.35" customHeight="1">
      <c r="A19" s="109" t="s">
        <v>26</v>
      </c>
      <c r="B19" s="22" t="s">
        <v>16</v>
      </c>
      <c r="C19" s="34"/>
      <c r="D19" s="34"/>
      <c r="E19" s="34"/>
      <c r="F19" s="34"/>
      <c r="G19" s="35"/>
      <c r="H19" s="35"/>
      <c r="I19" s="35"/>
      <c r="J19" s="35"/>
      <c r="K19" s="35"/>
      <c r="L19" s="35"/>
      <c r="M19" s="35"/>
      <c r="N19" s="35"/>
      <c r="O19" s="35"/>
      <c r="P19" s="35"/>
      <c r="Q19" s="35"/>
      <c r="R19" s="35"/>
      <c r="S19" s="35"/>
      <c r="T19" s="35"/>
      <c r="U19" s="35"/>
      <c r="V19" s="35"/>
      <c r="W19" s="35"/>
      <c r="X19" s="35"/>
      <c r="Y19" s="35"/>
      <c r="Z19" s="35"/>
      <c r="AA19" s="35"/>
    </row>
    <row r="20" spans="1:27" s="1" customFormat="1" ht="56.25">
      <c r="A20" s="32" t="s">
        <v>18</v>
      </c>
      <c r="B20" s="33" t="s">
        <v>212</v>
      </c>
      <c r="C20" s="34"/>
      <c r="D20" s="34"/>
      <c r="E20" s="34"/>
      <c r="F20" s="34"/>
      <c r="G20" s="35"/>
      <c r="H20" s="35"/>
      <c r="I20" s="35"/>
      <c r="J20" s="35"/>
      <c r="K20" s="35"/>
      <c r="L20" s="35"/>
      <c r="M20" s="35"/>
      <c r="N20" s="35"/>
      <c r="O20" s="35"/>
      <c r="P20" s="35"/>
      <c r="Q20" s="35"/>
      <c r="R20" s="35"/>
      <c r="S20" s="35"/>
      <c r="T20" s="35"/>
      <c r="U20" s="35"/>
      <c r="V20" s="35"/>
      <c r="W20" s="35"/>
      <c r="X20" s="35"/>
      <c r="Y20" s="35"/>
      <c r="Z20" s="35"/>
      <c r="AA20" s="35"/>
    </row>
    <row r="21" spans="1:27" ht="44.45" customHeight="1">
      <c r="A21" s="23" t="s">
        <v>12</v>
      </c>
      <c r="B21" s="16" t="s">
        <v>211</v>
      </c>
      <c r="C21" s="17"/>
      <c r="D21" s="17"/>
      <c r="E21" s="17"/>
      <c r="F21" s="17"/>
      <c r="G21" s="18"/>
      <c r="H21" s="18"/>
      <c r="I21" s="18"/>
      <c r="J21" s="18"/>
      <c r="K21" s="18"/>
      <c r="L21" s="18"/>
      <c r="M21" s="18"/>
      <c r="N21" s="18"/>
      <c r="O21" s="18"/>
      <c r="P21" s="18"/>
      <c r="Q21" s="18"/>
      <c r="R21" s="18"/>
      <c r="S21" s="18"/>
      <c r="T21" s="18"/>
      <c r="U21" s="18"/>
      <c r="V21" s="18"/>
      <c r="W21" s="18"/>
      <c r="X21" s="18"/>
      <c r="Y21" s="18"/>
      <c r="Z21" s="18"/>
      <c r="AA21" s="77"/>
    </row>
    <row r="22" spans="1:27" s="7" customFormat="1" ht="30.6" customHeight="1">
      <c r="A22" s="19">
        <v>1</v>
      </c>
      <c r="B22" s="20" t="s">
        <v>14</v>
      </c>
      <c r="C22" s="6"/>
      <c r="D22" s="6"/>
      <c r="E22" s="6"/>
      <c r="F22" s="6"/>
      <c r="G22" s="6"/>
      <c r="H22" s="6"/>
      <c r="I22" s="6"/>
      <c r="J22" s="6"/>
      <c r="K22" s="6"/>
      <c r="L22" s="6"/>
      <c r="M22" s="6"/>
      <c r="N22" s="6"/>
      <c r="O22" s="6"/>
      <c r="P22" s="6"/>
      <c r="Q22" s="6"/>
      <c r="R22" s="6"/>
      <c r="S22" s="6"/>
      <c r="T22" s="6"/>
      <c r="U22" s="6"/>
      <c r="V22" s="6"/>
      <c r="W22" s="6"/>
      <c r="X22" s="6"/>
      <c r="Y22" s="6"/>
      <c r="Z22" s="6"/>
      <c r="AA22" s="6"/>
    </row>
    <row r="23" spans="1:27" s="7" customFormat="1" ht="30.6" customHeight="1">
      <c r="A23" s="109" t="s">
        <v>26</v>
      </c>
      <c r="B23" s="22" t="s">
        <v>16</v>
      </c>
      <c r="C23" s="6"/>
      <c r="D23" s="6"/>
      <c r="E23" s="6"/>
      <c r="F23" s="6"/>
      <c r="G23" s="6"/>
      <c r="H23" s="6"/>
      <c r="I23" s="6"/>
      <c r="J23" s="6"/>
      <c r="K23" s="6"/>
      <c r="L23" s="6"/>
      <c r="M23" s="6"/>
      <c r="N23" s="6"/>
      <c r="O23" s="6"/>
      <c r="P23" s="6"/>
      <c r="Q23" s="6"/>
      <c r="R23" s="6"/>
      <c r="S23" s="6"/>
      <c r="T23" s="6"/>
      <c r="U23" s="6"/>
      <c r="V23" s="6"/>
      <c r="W23" s="6"/>
      <c r="X23" s="6"/>
      <c r="Y23" s="6"/>
      <c r="Z23" s="6"/>
      <c r="AA23" s="6"/>
    </row>
    <row r="24" spans="1:27" ht="45.75" customHeight="1">
      <c r="A24" s="23" t="s">
        <v>17</v>
      </c>
      <c r="B24" s="16" t="s">
        <v>211</v>
      </c>
      <c r="C24" s="17"/>
      <c r="D24" s="17"/>
      <c r="E24" s="17"/>
      <c r="F24" s="17"/>
      <c r="G24" s="18"/>
      <c r="H24" s="18"/>
      <c r="I24" s="18"/>
      <c r="J24" s="18"/>
      <c r="K24" s="18"/>
      <c r="L24" s="18"/>
      <c r="M24" s="18"/>
      <c r="N24" s="18"/>
      <c r="O24" s="18"/>
      <c r="P24" s="18"/>
      <c r="Q24" s="18"/>
      <c r="R24" s="18"/>
      <c r="S24" s="18"/>
      <c r="T24" s="18"/>
      <c r="U24" s="18"/>
      <c r="V24" s="18"/>
      <c r="W24" s="18"/>
      <c r="X24" s="18"/>
      <c r="Y24" s="18"/>
      <c r="Z24" s="18"/>
      <c r="AA24" s="18"/>
    </row>
    <row r="25" spans="1:27" s="1" customFormat="1" ht="27.75" customHeight="1">
      <c r="A25" s="109" t="s">
        <v>26</v>
      </c>
      <c r="B25" s="22" t="s">
        <v>16</v>
      </c>
      <c r="C25" s="34"/>
      <c r="D25" s="34"/>
      <c r="E25" s="34"/>
      <c r="F25" s="34"/>
      <c r="G25" s="35"/>
      <c r="H25" s="35"/>
      <c r="I25" s="35"/>
      <c r="J25" s="35"/>
      <c r="K25" s="35"/>
      <c r="L25" s="35"/>
      <c r="M25" s="35"/>
      <c r="N25" s="35"/>
      <c r="O25" s="35"/>
      <c r="P25" s="35"/>
      <c r="Q25" s="35"/>
      <c r="R25" s="35"/>
      <c r="S25" s="35"/>
      <c r="T25" s="35"/>
      <c r="U25" s="35"/>
      <c r="V25" s="35"/>
      <c r="W25" s="35"/>
      <c r="X25" s="35"/>
      <c r="Y25" s="35"/>
      <c r="Z25" s="35"/>
      <c r="AA25" s="35"/>
    </row>
    <row r="26" spans="1:27" ht="10.35" customHeight="1">
      <c r="A26" s="31"/>
      <c r="B26" s="20"/>
      <c r="C26" s="20"/>
      <c r="D26" s="20"/>
      <c r="E26" s="20"/>
      <c r="F26" s="20"/>
      <c r="G26" s="20"/>
      <c r="H26" s="20"/>
      <c r="I26" s="20"/>
      <c r="J26" s="20"/>
      <c r="K26" s="20"/>
      <c r="L26" s="20"/>
      <c r="M26" s="20"/>
      <c r="N26" s="20"/>
      <c r="O26" s="100"/>
      <c r="P26" s="100"/>
      <c r="Q26" s="20"/>
      <c r="R26" s="20"/>
      <c r="S26" s="20"/>
      <c r="T26" s="100"/>
      <c r="U26" s="100"/>
      <c r="V26" s="20"/>
      <c r="W26" s="20"/>
      <c r="X26" s="20"/>
      <c r="Y26" s="100"/>
      <c r="Z26" s="100"/>
      <c r="AA26" s="18"/>
    </row>
    <row r="27" spans="1:27" ht="20.100000000000001" customHeight="1"/>
    <row r="28" spans="1:27" ht="20.100000000000001" customHeight="1">
      <c r="B28" s="1124" t="s">
        <v>99</v>
      </c>
      <c r="C28" s="1124"/>
      <c r="D28" s="1124"/>
      <c r="E28" s="1124"/>
      <c r="F28" s="1124"/>
      <c r="G28" s="1124"/>
      <c r="H28" s="1124"/>
      <c r="I28" s="1124"/>
      <c r="J28" s="1124"/>
      <c r="K28" s="1124"/>
      <c r="L28" s="1124"/>
      <c r="M28" s="1124"/>
      <c r="N28" s="1124"/>
      <c r="O28" s="1124"/>
      <c r="P28" s="1124"/>
      <c r="Q28" s="1124"/>
      <c r="R28" s="1124"/>
      <c r="S28" s="1124"/>
      <c r="T28" s="1124"/>
      <c r="U28" s="1124"/>
      <c r="V28" s="1124"/>
      <c r="W28" s="1124"/>
      <c r="X28" s="1124"/>
      <c r="Y28" s="1124"/>
      <c r="Z28" s="1124"/>
      <c r="AA28" s="1124"/>
    </row>
    <row r="29" spans="1:27" ht="20.100000000000001" customHeight="1">
      <c r="AA29" s="4"/>
    </row>
    <row r="30" spans="1:27" ht="20.100000000000001" customHeight="1">
      <c r="A30" s="13"/>
      <c r="B30" s="4"/>
      <c r="C30" s="4"/>
      <c r="D30" s="4"/>
      <c r="E30" s="4"/>
      <c r="F30" s="4"/>
      <c r="G30" s="4"/>
      <c r="H30" s="4"/>
      <c r="I30" s="4"/>
      <c r="J30" s="4"/>
      <c r="K30" s="4"/>
      <c r="L30" s="4"/>
      <c r="M30" s="4"/>
      <c r="N30" s="4"/>
      <c r="O30" s="4"/>
      <c r="P30" s="4"/>
      <c r="Q30" s="4"/>
      <c r="R30" s="4"/>
      <c r="S30" s="4"/>
      <c r="T30" s="4"/>
      <c r="U30" s="4"/>
      <c r="V30" s="4"/>
      <c r="W30" s="4"/>
      <c r="X30" s="4"/>
      <c r="Y30" s="4"/>
      <c r="Z30" s="4"/>
      <c r="AA30" s="4"/>
    </row>
    <row r="31" spans="1:27" ht="20.100000000000001" customHeight="1">
      <c r="A31" s="13"/>
      <c r="B31" s="4"/>
      <c r="C31" s="4"/>
      <c r="D31" s="4"/>
      <c r="E31" s="4"/>
      <c r="F31" s="4"/>
      <c r="G31" s="4"/>
      <c r="H31" s="4"/>
      <c r="I31" s="4"/>
      <c r="J31" s="4"/>
      <c r="K31" s="4"/>
      <c r="L31" s="4"/>
      <c r="M31" s="4"/>
      <c r="N31" s="4"/>
      <c r="O31" s="4"/>
      <c r="P31" s="4"/>
      <c r="Q31" s="4"/>
      <c r="R31" s="4"/>
      <c r="S31" s="4"/>
      <c r="T31" s="4"/>
      <c r="U31" s="4"/>
      <c r="V31" s="4"/>
      <c r="W31" s="4"/>
      <c r="X31" s="4"/>
      <c r="Y31" s="4"/>
      <c r="Z31" s="4"/>
      <c r="AA31" s="4"/>
    </row>
    <row r="32" spans="1:27" ht="20.100000000000001" customHeight="1">
      <c r="A32" s="13"/>
      <c r="B32" s="4"/>
      <c r="C32" s="4"/>
      <c r="D32" s="4"/>
      <c r="E32" s="4"/>
      <c r="F32" s="4"/>
      <c r="G32" s="4"/>
      <c r="H32" s="4"/>
      <c r="I32" s="4"/>
      <c r="J32" s="4"/>
      <c r="K32" s="4"/>
      <c r="L32" s="4"/>
      <c r="M32" s="4"/>
      <c r="N32" s="4"/>
      <c r="O32" s="4"/>
      <c r="P32" s="4"/>
      <c r="Q32" s="4"/>
      <c r="R32" s="4"/>
      <c r="S32" s="4"/>
      <c r="T32" s="4"/>
      <c r="U32" s="4"/>
      <c r="V32" s="4"/>
      <c r="W32" s="4"/>
      <c r="X32" s="4"/>
      <c r="Y32" s="4"/>
      <c r="Z32" s="4"/>
      <c r="AA32" s="4"/>
    </row>
    <row r="33" spans="1:27" ht="20.100000000000001" customHeight="1">
      <c r="A33" s="13"/>
      <c r="B33" s="4"/>
      <c r="C33" s="4"/>
      <c r="D33" s="4"/>
      <c r="E33" s="4"/>
      <c r="F33" s="4"/>
      <c r="G33" s="4"/>
      <c r="H33" s="4"/>
      <c r="I33" s="4"/>
      <c r="J33" s="4"/>
      <c r="K33" s="4"/>
      <c r="L33" s="4"/>
      <c r="M33" s="4"/>
      <c r="N33" s="4"/>
      <c r="O33" s="4"/>
      <c r="P33" s="4"/>
      <c r="Q33" s="4"/>
      <c r="R33" s="4"/>
      <c r="S33" s="4"/>
      <c r="T33" s="4"/>
      <c r="U33" s="4"/>
      <c r="V33" s="4"/>
      <c r="W33" s="4"/>
      <c r="X33" s="4"/>
      <c r="Y33" s="4"/>
      <c r="Z33" s="4"/>
      <c r="AA33" s="4"/>
    </row>
    <row r="34" spans="1:27" ht="20.100000000000001" customHeight="1">
      <c r="A34" s="13"/>
      <c r="B34" s="4"/>
      <c r="C34" s="4"/>
      <c r="D34" s="4"/>
      <c r="E34" s="4"/>
      <c r="F34" s="4"/>
      <c r="G34" s="4"/>
      <c r="H34" s="4"/>
      <c r="I34" s="4"/>
      <c r="J34" s="4"/>
      <c r="K34" s="4"/>
      <c r="L34" s="4"/>
      <c r="M34" s="4"/>
      <c r="N34" s="4"/>
      <c r="O34" s="4"/>
      <c r="P34" s="4"/>
      <c r="Q34" s="4"/>
      <c r="R34" s="4"/>
      <c r="S34" s="4"/>
      <c r="T34" s="4"/>
      <c r="U34" s="4"/>
      <c r="V34" s="4"/>
      <c r="W34" s="4"/>
      <c r="X34" s="4"/>
      <c r="Y34" s="4"/>
      <c r="Z34" s="4"/>
      <c r="AA34" s="4"/>
    </row>
    <row r="35" spans="1:27" ht="20.100000000000001" customHeight="1">
      <c r="A35" s="13"/>
      <c r="B35" s="4"/>
      <c r="C35" s="4"/>
      <c r="D35" s="4"/>
      <c r="E35" s="4"/>
      <c r="F35" s="4"/>
      <c r="G35" s="4"/>
      <c r="H35" s="4"/>
      <c r="I35" s="4"/>
      <c r="J35" s="4"/>
      <c r="K35" s="4"/>
      <c r="L35" s="4"/>
      <c r="M35" s="4"/>
      <c r="N35" s="4"/>
      <c r="O35" s="4"/>
      <c r="P35" s="4"/>
      <c r="Q35" s="4"/>
      <c r="R35" s="4"/>
      <c r="S35" s="4"/>
      <c r="T35" s="4"/>
      <c r="U35" s="4"/>
      <c r="V35" s="4"/>
      <c r="W35" s="4"/>
      <c r="X35" s="4"/>
      <c r="Y35" s="4"/>
      <c r="Z35" s="4"/>
      <c r="AA35" s="4"/>
    </row>
    <row r="36" spans="1:27" ht="20.100000000000001" customHeight="1">
      <c r="A36" s="13"/>
      <c r="B36" s="4"/>
      <c r="C36" s="4"/>
      <c r="D36" s="4"/>
      <c r="E36" s="4"/>
      <c r="F36" s="4"/>
      <c r="G36" s="4"/>
      <c r="H36" s="4"/>
      <c r="I36" s="4"/>
      <c r="J36" s="4"/>
      <c r="K36" s="4"/>
      <c r="L36" s="4"/>
      <c r="M36" s="4"/>
      <c r="N36" s="4"/>
      <c r="O36" s="4"/>
      <c r="P36" s="4"/>
      <c r="Q36" s="4"/>
      <c r="R36" s="4"/>
      <c r="S36" s="4"/>
      <c r="T36" s="4"/>
      <c r="U36" s="4"/>
      <c r="V36" s="4"/>
      <c r="W36" s="4"/>
      <c r="X36" s="4"/>
      <c r="Y36" s="4"/>
      <c r="Z36" s="4"/>
      <c r="AA36" s="4"/>
    </row>
    <row r="37" spans="1:27" ht="20.100000000000001" customHeight="1">
      <c r="A37" s="13"/>
      <c r="B37" s="4"/>
      <c r="C37" s="4"/>
      <c r="D37" s="4"/>
      <c r="E37" s="4"/>
      <c r="F37" s="4"/>
      <c r="G37" s="4"/>
      <c r="H37" s="4"/>
      <c r="I37" s="4"/>
      <c r="J37" s="4"/>
      <c r="K37" s="4"/>
      <c r="L37" s="4"/>
      <c r="M37" s="4"/>
      <c r="N37" s="4"/>
      <c r="O37" s="4"/>
      <c r="P37" s="4"/>
      <c r="Q37" s="4"/>
      <c r="R37" s="4"/>
      <c r="S37" s="4"/>
      <c r="T37" s="4"/>
      <c r="U37" s="4"/>
      <c r="V37" s="4"/>
      <c r="W37" s="4"/>
      <c r="X37" s="4"/>
      <c r="Y37" s="4"/>
      <c r="Z37" s="4"/>
      <c r="AA37" s="4"/>
    </row>
    <row r="38" spans="1:27" ht="20.100000000000001" customHeight="1">
      <c r="A38" s="13"/>
      <c r="B38" s="4"/>
      <c r="C38" s="4"/>
      <c r="D38" s="4"/>
      <c r="E38" s="4"/>
      <c r="F38" s="4"/>
      <c r="G38" s="4"/>
      <c r="H38" s="4"/>
      <c r="I38" s="4"/>
      <c r="J38" s="4"/>
      <c r="K38" s="4"/>
      <c r="L38" s="4"/>
      <c r="M38" s="4"/>
      <c r="N38" s="4"/>
      <c r="O38" s="4"/>
      <c r="P38" s="4"/>
      <c r="Q38" s="4"/>
      <c r="R38" s="4"/>
      <c r="S38" s="4"/>
      <c r="T38" s="4"/>
      <c r="U38" s="4"/>
      <c r="V38" s="4"/>
      <c r="W38" s="4"/>
      <c r="X38" s="4"/>
      <c r="Y38" s="4"/>
      <c r="Z38" s="4"/>
      <c r="AA38" s="4"/>
    </row>
    <row r="39" spans="1:27" ht="20.100000000000001" customHeight="1">
      <c r="A39" s="13"/>
      <c r="B39" s="4"/>
      <c r="C39" s="4"/>
      <c r="D39" s="4"/>
      <c r="E39" s="4"/>
      <c r="F39" s="4"/>
      <c r="G39" s="4"/>
      <c r="H39" s="4"/>
      <c r="I39" s="4"/>
      <c r="J39" s="4"/>
      <c r="K39" s="4"/>
      <c r="L39" s="4"/>
      <c r="M39" s="4"/>
      <c r="N39" s="4"/>
      <c r="O39" s="4"/>
      <c r="P39" s="4"/>
      <c r="Q39" s="4"/>
      <c r="R39" s="4"/>
      <c r="S39" s="4"/>
      <c r="T39" s="4"/>
      <c r="U39" s="4"/>
      <c r="V39" s="4"/>
      <c r="W39" s="4"/>
      <c r="X39" s="4"/>
      <c r="Y39" s="4"/>
      <c r="Z39" s="4"/>
      <c r="AA39" s="4"/>
    </row>
    <row r="40" spans="1:27">
      <c r="A40" s="13"/>
      <c r="B40" s="4"/>
      <c r="C40" s="4"/>
      <c r="D40" s="4"/>
      <c r="E40" s="4"/>
      <c r="F40" s="4"/>
      <c r="G40" s="4"/>
      <c r="H40" s="4"/>
      <c r="I40" s="4"/>
      <c r="J40" s="4"/>
      <c r="K40" s="4"/>
      <c r="L40" s="4"/>
      <c r="M40" s="4"/>
      <c r="N40" s="4"/>
      <c r="O40" s="4"/>
      <c r="P40" s="4"/>
      <c r="Q40" s="4"/>
      <c r="R40" s="4"/>
      <c r="S40" s="4"/>
      <c r="T40" s="4"/>
      <c r="U40" s="4"/>
      <c r="V40" s="4"/>
      <c r="W40" s="4"/>
      <c r="X40" s="4"/>
      <c r="Y40" s="4"/>
      <c r="Z40" s="4"/>
      <c r="AA40" s="4"/>
    </row>
    <row r="41" spans="1:27">
      <c r="A41" s="13"/>
      <c r="B41" s="4"/>
      <c r="C41" s="4"/>
      <c r="D41" s="4"/>
      <c r="E41" s="4"/>
      <c r="F41" s="4"/>
      <c r="G41" s="4"/>
      <c r="H41" s="4"/>
      <c r="I41" s="4"/>
      <c r="J41" s="4"/>
      <c r="K41" s="4"/>
      <c r="L41" s="4"/>
      <c r="M41" s="4"/>
      <c r="N41" s="4"/>
      <c r="O41" s="4"/>
      <c r="P41" s="4"/>
      <c r="Q41" s="4"/>
      <c r="R41" s="4"/>
      <c r="S41" s="4"/>
      <c r="T41" s="4"/>
      <c r="U41" s="4"/>
      <c r="V41" s="4"/>
      <c r="W41" s="4"/>
      <c r="X41" s="4"/>
      <c r="Y41" s="4"/>
      <c r="Z41" s="4"/>
      <c r="AA41" s="4"/>
    </row>
    <row r="42" spans="1:27">
      <c r="A42" s="13"/>
      <c r="B42" s="4"/>
      <c r="C42" s="4"/>
      <c r="D42" s="4"/>
      <c r="E42" s="4"/>
      <c r="F42" s="4"/>
      <c r="G42" s="4"/>
      <c r="H42" s="4"/>
      <c r="I42" s="4"/>
      <c r="J42" s="4"/>
      <c r="K42" s="4"/>
      <c r="L42" s="4"/>
      <c r="M42" s="4"/>
      <c r="N42" s="4"/>
      <c r="O42" s="4"/>
      <c r="P42" s="4"/>
      <c r="Q42" s="4"/>
      <c r="R42" s="4"/>
      <c r="S42" s="4"/>
      <c r="T42" s="4"/>
      <c r="U42" s="4"/>
      <c r="V42" s="4"/>
      <c r="W42" s="4"/>
      <c r="X42" s="4"/>
      <c r="Y42" s="4"/>
      <c r="Z42" s="4"/>
      <c r="AA42" s="4"/>
    </row>
    <row r="43" spans="1:27">
      <c r="A43" s="13"/>
      <c r="B43" s="4"/>
      <c r="C43" s="4"/>
      <c r="D43" s="4"/>
      <c r="E43" s="4"/>
      <c r="F43" s="4"/>
      <c r="G43" s="4"/>
      <c r="H43" s="4"/>
      <c r="I43" s="4"/>
      <c r="J43" s="4"/>
      <c r="K43" s="4"/>
      <c r="L43" s="4"/>
      <c r="M43" s="4"/>
      <c r="N43" s="4"/>
      <c r="O43" s="4"/>
      <c r="P43" s="4"/>
      <c r="Q43" s="4"/>
      <c r="R43" s="4"/>
      <c r="S43" s="4"/>
      <c r="T43" s="4"/>
      <c r="U43" s="4"/>
      <c r="V43" s="4"/>
      <c r="W43" s="4"/>
      <c r="X43" s="4"/>
      <c r="Y43" s="4"/>
      <c r="Z43" s="4"/>
      <c r="AA43" s="4"/>
    </row>
    <row r="44" spans="1:27">
      <c r="A44" s="13"/>
      <c r="B44" s="4"/>
      <c r="C44" s="4"/>
      <c r="D44" s="4"/>
      <c r="E44" s="4"/>
      <c r="F44" s="4"/>
      <c r="G44" s="4"/>
      <c r="H44" s="4"/>
      <c r="I44" s="4"/>
      <c r="J44" s="4"/>
      <c r="K44" s="4"/>
      <c r="L44" s="4"/>
      <c r="M44" s="4"/>
      <c r="N44" s="4"/>
      <c r="O44" s="4"/>
      <c r="P44" s="4"/>
      <c r="Q44" s="4"/>
      <c r="R44" s="4"/>
      <c r="S44" s="4"/>
      <c r="T44" s="4"/>
      <c r="U44" s="4"/>
      <c r="V44" s="4"/>
      <c r="W44" s="4"/>
      <c r="X44" s="4"/>
      <c r="Y44" s="4"/>
      <c r="Z44" s="4"/>
      <c r="AA44" s="4"/>
    </row>
    <row r="45" spans="1:27">
      <c r="A45" s="13"/>
      <c r="B45" s="4"/>
      <c r="C45" s="4"/>
      <c r="D45" s="4"/>
      <c r="E45" s="4"/>
      <c r="F45" s="4"/>
      <c r="G45" s="4"/>
      <c r="H45" s="4"/>
      <c r="I45" s="4"/>
      <c r="J45" s="4"/>
      <c r="K45" s="4"/>
      <c r="L45" s="4"/>
      <c r="M45" s="4"/>
      <c r="N45" s="4"/>
      <c r="O45" s="4"/>
      <c r="P45" s="4"/>
      <c r="Q45" s="4"/>
      <c r="R45" s="4"/>
      <c r="S45" s="4"/>
      <c r="T45" s="4"/>
      <c r="U45" s="4"/>
      <c r="V45" s="4"/>
      <c r="W45" s="4"/>
      <c r="X45" s="4"/>
      <c r="Y45" s="4"/>
      <c r="Z45" s="4"/>
      <c r="AA45" s="4"/>
    </row>
    <row r="46" spans="1:27">
      <c r="A46" s="13"/>
      <c r="B46" s="4"/>
      <c r="C46" s="4"/>
      <c r="D46" s="4"/>
      <c r="E46" s="4"/>
      <c r="F46" s="4"/>
      <c r="G46" s="4"/>
      <c r="H46" s="4"/>
      <c r="I46" s="4"/>
      <c r="J46" s="4"/>
      <c r="K46" s="4"/>
      <c r="L46" s="4"/>
      <c r="M46" s="4"/>
      <c r="N46" s="4"/>
      <c r="O46" s="4"/>
      <c r="P46" s="4"/>
      <c r="Q46" s="4"/>
      <c r="R46" s="4"/>
      <c r="S46" s="4"/>
      <c r="T46" s="4"/>
      <c r="U46" s="4"/>
      <c r="V46" s="4"/>
      <c r="W46" s="4"/>
      <c r="X46" s="4"/>
      <c r="Y46" s="4"/>
      <c r="Z46" s="4"/>
      <c r="AA46" s="4"/>
    </row>
    <row r="47" spans="1:27">
      <c r="A47" s="13"/>
      <c r="B47" s="4"/>
      <c r="C47" s="4"/>
      <c r="D47" s="4"/>
      <c r="E47" s="4"/>
      <c r="F47" s="4"/>
      <c r="G47" s="4"/>
      <c r="H47" s="4"/>
      <c r="I47" s="4"/>
      <c r="J47" s="4"/>
      <c r="K47" s="4"/>
      <c r="L47" s="4"/>
      <c r="M47" s="4"/>
      <c r="N47" s="4"/>
      <c r="O47" s="4"/>
      <c r="P47" s="4"/>
      <c r="Q47" s="4"/>
      <c r="R47" s="4"/>
      <c r="S47" s="4"/>
      <c r="T47" s="4"/>
      <c r="U47" s="4"/>
      <c r="V47" s="4"/>
      <c r="W47" s="4"/>
      <c r="X47" s="4"/>
      <c r="Y47" s="4"/>
      <c r="Z47" s="4"/>
      <c r="AA47" s="4"/>
    </row>
    <row r="48" spans="1:27">
      <c r="A48" s="13"/>
      <c r="B48" s="4"/>
      <c r="C48" s="4"/>
      <c r="D48" s="4"/>
      <c r="E48" s="4"/>
      <c r="F48" s="4"/>
      <c r="G48" s="4"/>
      <c r="H48" s="4"/>
      <c r="I48" s="4"/>
      <c r="J48" s="4"/>
      <c r="K48" s="4"/>
      <c r="L48" s="4"/>
      <c r="M48" s="4"/>
      <c r="N48" s="4"/>
      <c r="O48" s="4"/>
      <c r="P48" s="4"/>
      <c r="Q48" s="4"/>
      <c r="R48" s="4"/>
      <c r="S48" s="4"/>
      <c r="T48" s="4"/>
      <c r="U48" s="4"/>
      <c r="V48" s="4"/>
      <c r="W48" s="4"/>
      <c r="X48" s="4"/>
      <c r="Y48" s="4"/>
      <c r="Z48" s="4"/>
      <c r="AA48" s="4"/>
    </row>
    <row r="49" spans="1:27">
      <c r="A49" s="13"/>
      <c r="B49" s="4"/>
      <c r="C49" s="4"/>
      <c r="D49" s="4"/>
      <c r="E49" s="4"/>
      <c r="F49" s="4"/>
      <c r="G49" s="4"/>
      <c r="H49" s="4"/>
      <c r="I49" s="4"/>
      <c r="J49" s="4"/>
      <c r="K49" s="4"/>
      <c r="L49" s="4"/>
      <c r="M49" s="4"/>
      <c r="N49" s="4"/>
      <c r="O49" s="4"/>
      <c r="P49" s="4"/>
      <c r="Q49" s="4"/>
      <c r="R49" s="4"/>
      <c r="S49" s="4"/>
      <c r="T49" s="4"/>
      <c r="U49" s="4"/>
      <c r="V49" s="4"/>
      <c r="W49" s="4"/>
      <c r="X49" s="4"/>
      <c r="Y49" s="4"/>
      <c r="Z49" s="4"/>
      <c r="AA49" s="4"/>
    </row>
    <row r="50" spans="1:27">
      <c r="A50" s="13"/>
      <c r="B50" s="4"/>
      <c r="C50" s="4"/>
      <c r="D50" s="4"/>
      <c r="E50" s="4"/>
      <c r="F50" s="4"/>
      <c r="G50" s="4"/>
      <c r="H50" s="4"/>
      <c r="I50" s="4"/>
      <c r="J50" s="4"/>
      <c r="K50" s="4"/>
      <c r="L50" s="4"/>
      <c r="M50" s="4"/>
      <c r="N50" s="4"/>
      <c r="O50" s="4"/>
      <c r="P50" s="4"/>
      <c r="Q50" s="4"/>
      <c r="R50" s="4"/>
      <c r="S50" s="4"/>
      <c r="T50" s="4"/>
      <c r="U50" s="4"/>
      <c r="V50" s="4"/>
      <c r="W50" s="4"/>
      <c r="X50" s="4"/>
      <c r="Y50" s="4"/>
      <c r="Z50" s="4"/>
      <c r="AA50" s="4"/>
    </row>
    <row r="51" spans="1:27">
      <c r="A51" s="13"/>
      <c r="B51" s="4"/>
      <c r="C51" s="4"/>
      <c r="D51" s="4"/>
      <c r="E51" s="4"/>
      <c r="F51" s="4"/>
      <c r="G51" s="4"/>
      <c r="H51" s="4"/>
      <c r="I51" s="4"/>
      <c r="J51" s="4"/>
      <c r="K51" s="4"/>
      <c r="L51" s="4"/>
      <c r="M51" s="4"/>
      <c r="N51" s="4"/>
      <c r="O51" s="4"/>
      <c r="P51" s="4"/>
      <c r="Q51" s="4"/>
      <c r="R51" s="4"/>
      <c r="S51" s="4"/>
      <c r="T51" s="4"/>
      <c r="U51" s="4"/>
      <c r="V51" s="4"/>
      <c r="W51" s="4"/>
      <c r="X51" s="4"/>
      <c r="Y51" s="4"/>
      <c r="Z51" s="4"/>
      <c r="AA51" s="4"/>
    </row>
    <row r="52" spans="1:27">
      <c r="A52" s="13"/>
      <c r="B52" s="4"/>
      <c r="C52" s="4"/>
      <c r="D52" s="4"/>
      <c r="E52" s="4"/>
      <c r="F52" s="4"/>
      <c r="G52" s="4"/>
      <c r="H52" s="4"/>
      <c r="I52" s="4"/>
      <c r="J52" s="4"/>
      <c r="K52" s="4"/>
      <c r="L52" s="4"/>
      <c r="M52" s="4"/>
      <c r="N52" s="4"/>
      <c r="O52" s="4"/>
      <c r="P52" s="4"/>
      <c r="Q52" s="4"/>
      <c r="R52" s="4"/>
      <c r="S52" s="4"/>
      <c r="T52" s="4"/>
      <c r="U52" s="4"/>
      <c r="V52" s="4"/>
      <c r="W52" s="4"/>
      <c r="X52" s="4"/>
      <c r="Y52" s="4"/>
      <c r="Z52" s="4"/>
      <c r="AA52" s="4"/>
    </row>
    <row r="53" spans="1:27">
      <c r="A53" s="13"/>
      <c r="B53" s="4"/>
      <c r="C53" s="4"/>
      <c r="D53" s="4"/>
      <c r="E53" s="4"/>
      <c r="F53" s="4"/>
      <c r="G53" s="4"/>
      <c r="H53" s="4"/>
      <c r="I53" s="4"/>
      <c r="J53" s="4"/>
      <c r="K53" s="4"/>
      <c r="L53" s="4"/>
      <c r="M53" s="4"/>
      <c r="N53" s="4"/>
      <c r="O53" s="4"/>
      <c r="P53" s="4"/>
      <c r="Q53" s="4"/>
      <c r="R53" s="4"/>
      <c r="S53" s="4"/>
      <c r="T53" s="4"/>
      <c r="U53" s="4"/>
      <c r="V53" s="4"/>
      <c r="W53" s="4"/>
      <c r="X53" s="4"/>
      <c r="Y53" s="4"/>
      <c r="Z53" s="4"/>
      <c r="AA53" s="4"/>
    </row>
    <row r="54" spans="1:27">
      <c r="A54" s="13"/>
      <c r="B54" s="4"/>
      <c r="C54" s="4"/>
      <c r="D54" s="4"/>
      <c r="E54" s="4"/>
      <c r="F54" s="4"/>
      <c r="G54" s="4"/>
      <c r="H54" s="4"/>
      <c r="I54" s="4"/>
      <c r="J54" s="4"/>
      <c r="K54" s="4"/>
      <c r="L54" s="4"/>
      <c r="M54" s="4"/>
      <c r="N54" s="4"/>
      <c r="O54" s="4"/>
      <c r="P54" s="4"/>
      <c r="Q54" s="4"/>
      <c r="R54" s="4"/>
      <c r="S54" s="4"/>
      <c r="T54" s="4"/>
      <c r="U54" s="4"/>
      <c r="V54" s="4"/>
      <c r="W54" s="4"/>
      <c r="X54" s="4"/>
      <c r="Y54" s="4"/>
      <c r="Z54" s="4"/>
      <c r="AA54" s="4"/>
    </row>
    <row r="55" spans="1:27">
      <c r="A55" s="13"/>
      <c r="B55" s="4"/>
      <c r="C55" s="4"/>
      <c r="D55" s="4"/>
      <c r="E55" s="4"/>
      <c r="F55" s="4"/>
      <c r="G55" s="4"/>
      <c r="H55" s="4"/>
      <c r="I55" s="4"/>
      <c r="J55" s="4"/>
      <c r="K55" s="4"/>
      <c r="L55" s="4"/>
      <c r="M55" s="4"/>
      <c r="N55" s="4"/>
      <c r="O55" s="4"/>
      <c r="P55" s="4"/>
      <c r="Q55" s="4"/>
      <c r="R55" s="4"/>
      <c r="S55" s="4"/>
      <c r="T55" s="4"/>
      <c r="U55" s="4"/>
      <c r="V55" s="4"/>
      <c r="W55" s="4"/>
      <c r="X55" s="4"/>
      <c r="Y55" s="4"/>
      <c r="Z55" s="4"/>
      <c r="AA55" s="4"/>
    </row>
    <row r="56" spans="1:27">
      <c r="A56" s="13"/>
      <c r="B56" s="4"/>
      <c r="C56" s="4"/>
      <c r="D56" s="4"/>
      <c r="E56" s="4"/>
      <c r="F56" s="4"/>
      <c r="G56" s="4"/>
      <c r="H56" s="4"/>
      <c r="I56" s="4"/>
      <c r="J56" s="4"/>
      <c r="K56" s="4"/>
      <c r="L56" s="4"/>
      <c r="M56" s="4"/>
      <c r="N56" s="4"/>
      <c r="O56" s="4"/>
      <c r="P56" s="4"/>
      <c r="Q56" s="4"/>
      <c r="R56" s="4"/>
      <c r="S56" s="4"/>
      <c r="T56" s="4"/>
      <c r="U56" s="4"/>
      <c r="V56" s="4"/>
      <c r="W56" s="4"/>
      <c r="X56" s="4"/>
      <c r="Y56" s="4"/>
      <c r="Z56" s="4"/>
      <c r="AA56" s="4"/>
    </row>
    <row r="57" spans="1:27">
      <c r="A57" s="13"/>
      <c r="B57" s="4"/>
      <c r="C57" s="4"/>
      <c r="D57" s="4"/>
      <c r="E57" s="4"/>
      <c r="F57" s="4"/>
      <c r="G57" s="4"/>
      <c r="H57" s="4"/>
      <c r="I57" s="4"/>
      <c r="J57" s="4"/>
      <c r="K57" s="4"/>
      <c r="L57" s="4"/>
      <c r="M57" s="4"/>
      <c r="N57" s="4"/>
      <c r="O57" s="4"/>
      <c r="P57" s="4"/>
      <c r="Q57" s="4"/>
      <c r="R57" s="4"/>
      <c r="S57" s="4"/>
      <c r="T57" s="4"/>
      <c r="U57" s="4"/>
      <c r="V57" s="4"/>
      <c r="W57" s="4"/>
      <c r="X57" s="4"/>
      <c r="Y57" s="4"/>
      <c r="Z57" s="4"/>
      <c r="AA57" s="4"/>
    </row>
    <row r="58" spans="1:27">
      <c r="A58" s="13"/>
      <c r="B58" s="4"/>
      <c r="C58" s="4"/>
      <c r="D58" s="4"/>
      <c r="E58" s="4"/>
      <c r="F58" s="4"/>
      <c r="G58" s="4"/>
      <c r="H58" s="4"/>
      <c r="I58" s="4"/>
      <c r="J58" s="4"/>
      <c r="K58" s="4"/>
      <c r="L58" s="4"/>
      <c r="M58" s="4"/>
      <c r="N58" s="4"/>
      <c r="O58" s="4"/>
      <c r="P58" s="4"/>
      <c r="Q58" s="4"/>
      <c r="R58" s="4"/>
      <c r="S58" s="4"/>
      <c r="T58" s="4"/>
      <c r="U58" s="4"/>
      <c r="V58" s="4"/>
      <c r="W58" s="4"/>
      <c r="X58" s="4"/>
      <c r="Y58" s="4"/>
      <c r="Z58" s="4"/>
      <c r="AA58" s="4"/>
    </row>
    <row r="59" spans="1:27">
      <c r="A59" s="13"/>
      <c r="B59" s="4"/>
      <c r="C59" s="4"/>
      <c r="D59" s="4"/>
      <c r="E59" s="4"/>
      <c r="F59" s="4"/>
      <c r="G59" s="4"/>
      <c r="H59" s="4"/>
      <c r="I59" s="4"/>
      <c r="J59" s="4"/>
      <c r="K59" s="4"/>
      <c r="L59" s="4"/>
      <c r="M59" s="4"/>
      <c r="N59" s="4"/>
      <c r="O59" s="4"/>
      <c r="P59" s="4"/>
      <c r="Q59" s="4"/>
      <c r="R59" s="4"/>
      <c r="S59" s="4"/>
      <c r="T59" s="4"/>
      <c r="U59" s="4"/>
      <c r="V59" s="4"/>
      <c r="W59" s="4"/>
      <c r="X59" s="4"/>
      <c r="Y59" s="4"/>
      <c r="Z59" s="4"/>
      <c r="AA59" s="4"/>
    </row>
    <row r="60" spans="1:27">
      <c r="A60" s="13"/>
      <c r="B60" s="4"/>
      <c r="C60" s="4"/>
      <c r="D60" s="4"/>
      <c r="E60" s="4"/>
      <c r="F60" s="4"/>
      <c r="G60" s="4"/>
      <c r="H60" s="4"/>
      <c r="I60" s="4"/>
      <c r="J60" s="4"/>
      <c r="K60" s="4"/>
      <c r="L60" s="4"/>
      <c r="M60" s="4"/>
      <c r="N60" s="4"/>
      <c r="O60" s="4"/>
      <c r="P60" s="4"/>
      <c r="Q60" s="4"/>
      <c r="R60" s="4"/>
      <c r="S60" s="4"/>
      <c r="T60" s="4"/>
      <c r="U60" s="4"/>
      <c r="V60" s="4"/>
      <c r="W60" s="4"/>
      <c r="X60" s="4"/>
      <c r="Y60" s="4"/>
      <c r="Z60" s="4"/>
      <c r="AA60" s="4"/>
    </row>
    <row r="61" spans="1:27">
      <c r="A61" s="13"/>
      <c r="B61" s="4"/>
      <c r="C61" s="4"/>
      <c r="D61" s="4"/>
      <c r="E61" s="4"/>
      <c r="F61" s="4"/>
      <c r="G61" s="4"/>
      <c r="H61" s="4"/>
      <c r="I61" s="4"/>
      <c r="J61" s="4"/>
      <c r="K61" s="4"/>
      <c r="L61" s="4"/>
      <c r="M61" s="4"/>
      <c r="N61" s="4"/>
      <c r="O61" s="4"/>
      <c r="P61" s="4"/>
      <c r="Q61" s="4"/>
      <c r="R61" s="4"/>
      <c r="S61" s="4"/>
      <c r="T61" s="4"/>
      <c r="U61" s="4"/>
      <c r="V61" s="4"/>
      <c r="W61" s="4"/>
      <c r="X61" s="4"/>
      <c r="Y61" s="4"/>
      <c r="Z61" s="4"/>
      <c r="AA61" s="4"/>
    </row>
    <row r="62" spans="1:27">
      <c r="A62" s="13"/>
      <c r="B62" s="4"/>
      <c r="C62" s="4"/>
      <c r="D62" s="4"/>
      <c r="E62" s="4"/>
      <c r="F62" s="4"/>
      <c r="G62" s="4"/>
      <c r="H62" s="4"/>
      <c r="I62" s="4"/>
      <c r="J62" s="4"/>
      <c r="K62" s="4"/>
      <c r="L62" s="4"/>
      <c r="M62" s="4"/>
      <c r="N62" s="4"/>
      <c r="O62" s="4"/>
      <c r="P62" s="4"/>
      <c r="Q62" s="4"/>
      <c r="R62" s="4"/>
      <c r="S62" s="4"/>
      <c r="T62" s="4"/>
      <c r="U62" s="4"/>
      <c r="V62" s="4"/>
      <c r="W62" s="4"/>
      <c r="X62" s="4"/>
      <c r="Y62" s="4"/>
      <c r="Z62" s="4"/>
      <c r="AA62" s="4"/>
    </row>
    <row r="63" spans="1:27">
      <c r="A63" s="13"/>
      <c r="B63" s="4"/>
      <c r="C63" s="4"/>
      <c r="D63" s="4"/>
      <c r="E63" s="4"/>
      <c r="F63" s="4"/>
      <c r="G63" s="4"/>
      <c r="H63" s="4"/>
      <c r="I63" s="4"/>
      <c r="J63" s="4"/>
      <c r="K63" s="4"/>
      <c r="L63" s="4"/>
      <c r="M63" s="4"/>
      <c r="N63" s="4"/>
      <c r="O63" s="4"/>
      <c r="P63" s="4"/>
      <c r="Q63" s="4"/>
      <c r="R63" s="4"/>
      <c r="S63" s="4"/>
      <c r="T63" s="4"/>
      <c r="U63" s="4"/>
      <c r="V63" s="4"/>
      <c r="W63" s="4"/>
      <c r="X63" s="4"/>
      <c r="Y63" s="4"/>
      <c r="Z63" s="4"/>
      <c r="AA63" s="4"/>
    </row>
    <row r="64" spans="1:27">
      <c r="A64" s="13"/>
      <c r="B64" s="4"/>
      <c r="C64" s="4"/>
      <c r="D64" s="4"/>
      <c r="E64" s="4"/>
      <c r="F64" s="4"/>
      <c r="G64" s="4"/>
      <c r="H64" s="4"/>
      <c r="I64" s="4"/>
      <c r="J64" s="4"/>
      <c r="K64" s="4"/>
      <c r="L64" s="4"/>
      <c r="M64" s="4"/>
      <c r="N64" s="4"/>
      <c r="O64" s="4"/>
      <c r="P64" s="4"/>
      <c r="Q64" s="4"/>
      <c r="R64" s="4"/>
      <c r="S64" s="4"/>
      <c r="T64" s="4"/>
      <c r="U64" s="4"/>
      <c r="V64" s="4"/>
      <c r="W64" s="4"/>
      <c r="X64" s="4"/>
      <c r="Y64" s="4"/>
      <c r="Z64" s="4"/>
      <c r="AA64" s="4"/>
    </row>
    <row r="65" spans="1:27">
      <c r="A65" s="13"/>
      <c r="B65" s="4"/>
      <c r="C65" s="4"/>
      <c r="D65" s="4"/>
      <c r="E65" s="4"/>
      <c r="F65" s="4"/>
      <c r="G65" s="4"/>
      <c r="H65" s="4"/>
      <c r="I65" s="4"/>
      <c r="J65" s="4"/>
      <c r="K65" s="4"/>
      <c r="L65" s="4"/>
      <c r="M65" s="4"/>
      <c r="N65" s="4"/>
      <c r="O65" s="4"/>
      <c r="P65" s="4"/>
      <c r="Q65" s="4"/>
      <c r="R65" s="4"/>
      <c r="S65" s="4"/>
      <c r="T65" s="4"/>
      <c r="U65" s="4"/>
      <c r="V65" s="4"/>
      <c r="W65" s="4"/>
      <c r="X65" s="4"/>
      <c r="Y65" s="4"/>
      <c r="Z65" s="4"/>
      <c r="AA65" s="4"/>
    </row>
    <row r="66" spans="1:27">
      <c r="A66" s="13"/>
      <c r="B66" s="4"/>
      <c r="C66" s="4"/>
      <c r="D66" s="4"/>
      <c r="E66" s="4"/>
      <c r="F66" s="4"/>
      <c r="G66" s="4"/>
      <c r="H66" s="4"/>
      <c r="I66" s="4"/>
      <c r="J66" s="4"/>
      <c r="K66" s="4"/>
      <c r="L66" s="4"/>
      <c r="M66" s="4"/>
      <c r="N66" s="4"/>
      <c r="O66" s="4"/>
      <c r="P66" s="4"/>
      <c r="Q66" s="4"/>
      <c r="R66" s="4"/>
      <c r="S66" s="4"/>
      <c r="T66" s="4"/>
      <c r="U66" s="4"/>
      <c r="V66" s="4"/>
      <c r="W66" s="4"/>
      <c r="X66" s="4"/>
      <c r="Y66" s="4"/>
      <c r="Z66" s="4"/>
      <c r="AA66" s="4"/>
    </row>
    <row r="67" spans="1:27">
      <c r="A67" s="13"/>
      <c r="B67" s="4"/>
      <c r="C67" s="4"/>
      <c r="D67" s="4"/>
      <c r="E67" s="4"/>
      <c r="F67" s="4"/>
      <c r="G67" s="4"/>
      <c r="H67" s="4"/>
      <c r="I67" s="4"/>
      <c r="J67" s="4"/>
      <c r="K67" s="4"/>
      <c r="L67" s="4"/>
      <c r="M67" s="4"/>
      <c r="N67" s="4"/>
      <c r="O67" s="4"/>
      <c r="P67" s="4"/>
      <c r="Q67" s="4"/>
      <c r="R67" s="4"/>
      <c r="S67" s="4"/>
      <c r="T67" s="4"/>
      <c r="U67" s="4"/>
      <c r="V67" s="4"/>
      <c r="W67" s="4"/>
      <c r="X67" s="4"/>
      <c r="Y67" s="4"/>
      <c r="Z67" s="4"/>
      <c r="AA67" s="4"/>
    </row>
    <row r="68" spans="1:27">
      <c r="A68" s="13"/>
      <c r="B68" s="4"/>
      <c r="C68" s="4"/>
      <c r="D68" s="4"/>
      <c r="E68" s="4"/>
      <c r="F68" s="4"/>
      <c r="G68" s="4"/>
      <c r="H68" s="4"/>
      <c r="I68" s="4"/>
      <c r="J68" s="4"/>
      <c r="K68" s="4"/>
      <c r="L68" s="4"/>
      <c r="M68" s="4"/>
      <c r="N68" s="4"/>
      <c r="O68" s="4"/>
      <c r="P68" s="4"/>
      <c r="Q68" s="4"/>
      <c r="R68" s="4"/>
      <c r="S68" s="4"/>
      <c r="T68" s="4"/>
      <c r="U68" s="4"/>
      <c r="V68" s="4"/>
      <c r="W68" s="4"/>
      <c r="X68" s="4"/>
      <c r="Y68" s="4"/>
      <c r="Z68" s="4"/>
      <c r="AA68" s="4"/>
    </row>
    <row r="69" spans="1:27">
      <c r="A69" s="13"/>
      <c r="B69" s="4"/>
      <c r="C69" s="4"/>
      <c r="D69" s="4"/>
      <c r="E69" s="4"/>
      <c r="F69" s="4"/>
      <c r="G69" s="4"/>
      <c r="H69" s="4"/>
      <c r="I69" s="4"/>
      <c r="J69" s="4"/>
      <c r="K69" s="4"/>
      <c r="L69" s="4"/>
      <c r="M69" s="4"/>
      <c r="N69" s="4"/>
      <c r="O69" s="4"/>
      <c r="P69" s="4"/>
      <c r="Q69" s="4"/>
      <c r="R69" s="4"/>
      <c r="S69" s="4"/>
      <c r="T69" s="4"/>
      <c r="U69" s="4"/>
      <c r="V69" s="4"/>
      <c r="W69" s="4"/>
      <c r="X69" s="4"/>
      <c r="Y69" s="4"/>
      <c r="Z69" s="4"/>
      <c r="AA69" s="4"/>
    </row>
    <row r="70" spans="1:27">
      <c r="A70" s="13"/>
      <c r="B70" s="4"/>
      <c r="C70" s="4"/>
      <c r="D70" s="4"/>
      <c r="E70" s="4"/>
      <c r="F70" s="4"/>
      <c r="G70" s="4"/>
      <c r="H70" s="4"/>
      <c r="I70" s="4"/>
      <c r="J70" s="4"/>
      <c r="K70" s="4"/>
      <c r="L70" s="4"/>
      <c r="M70" s="4"/>
      <c r="N70" s="4"/>
      <c r="O70" s="4"/>
      <c r="P70" s="4"/>
      <c r="Q70" s="4"/>
      <c r="R70" s="4"/>
      <c r="S70" s="4"/>
      <c r="T70" s="4"/>
      <c r="U70" s="4"/>
      <c r="V70" s="4"/>
      <c r="W70" s="4"/>
      <c r="X70" s="4"/>
      <c r="Y70" s="4"/>
      <c r="Z70" s="4"/>
      <c r="AA70" s="4"/>
    </row>
    <row r="71" spans="1:27">
      <c r="A71" s="13"/>
      <c r="B71" s="4"/>
      <c r="C71" s="4"/>
      <c r="D71" s="4"/>
      <c r="E71" s="4"/>
      <c r="F71" s="4"/>
      <c r="G71" s="4"/>
      <c r="H71" s="4"/>
      <c r="I71" s="4"/>
      <c r="J71" s="4"/>
      <c r="K71" s="4"/>
      <c r="L71" s="4"/>
      <c r="M71" s="4"/>
      <c r="N71" s="4"/>
      <c r="O71" s="4"/>
      <c r="P71" s="4"/>
      <c r="Q71" s="4"/>
      <c r="R71" s="4"/>
      <c r="S71" s="4"/>
      <c r="T71" s="4"/>
      <c r="U71" s="4"/>
      <c r="V71" s="4"/>
      <c r="W71" s="4"/>
      <c r="X71" s="4"/>
      <c r="Y71" s="4"/>
      <c r="Z71" s="4"/>
      <c r="AA71" s="4"/>
    </row>
    <row r="72" spans="1:27">
      <c r="A72" s="13"/>
      <c r="B72" s="4"/>
      <c r="C72" s="4"/>
      <c r="D72" s="4"/>
      <c r="E72" s="4"/>
      <c r="F72" s="4"/>
      <c r="G72" s="4"/>
      <c r="H72" s="4"/>
      <c r="I72" s="4"/>
      <c r="J72" s="4"/>
      <c r="K72" s="4"/>
      <c r="L72" s="4"/>
      <c r="M72" s="4"/>
      <c r="N72" s="4"/>
      <c r="O72" s="4"/>
      <c r="P72" s="4"/>
      <c r="Q72" s="4"/>
      <c r="R72" s="4"/>
      <c r="S72" s="4"/>
      <c r="T72" s="4"/>
      <c r="U72" s="4"/>
      <c r="V72" s="4"/>
      <c r="W72" s="4"/>
      <c r="X72" s="4"/>
      <c r="Y72" s="4"/>
      <c r="Z72" s="4"/>
      <c r="AA72" s="4"/>
    </row>
    <row r="73" spans="1:27">
      <c r="A73" s="13"/>
      <c r="B73" s="4"/>
      <c r="C73" s="4"/>
      <c r="D73" s="4"/>
      <c r="E73" s="4"/>
      <c r="F73" s="4"/>
      <c r="G73" s="4"/>
      <c r="H73" s="4"/>
      <c r="I73" s="4"/>
      <c r="J73" s="4"/>
      <c r="K73" s="4"/>
      <c r="L73" s="4"/>
      <c r="M73" s="4"/>
      <c r="N73" s="4"/>
      <c r="O73" s="4"/>
      <c r="P73" s="4"/>
      <c r="Q73" s="4"/>
      <c r="R73" s="4"/>
      <c r="S73" s="4"/>
      <c r="T73" s="4"/>
      <c r="U73" s="4"/>
      <c r="V73" s="4"/>
      <c r="W73" s="4"/>
      <c r="X73" s="4"/>
      <c r="Y73" s="4"/>
      <c r="Z73" s="4"/>
      <c r="AA73" s="4"/>
    </row>
    <row r="74" spans="1:27">
      <c r="A74" s="13"/>
      <c r="B74" s="4"/>
      <c r="C74" s="4"/>
      <c r="D74" s="4"/>
      <c r="E74" s="4"/>
      <c r="F74" s="4"/>
      <c r="G74" s="4"/>
      <c r="H74" s="4"/>
      <c r="I74" s="4"/>
      <c r="J74" s="4"/>
      <c r="K74" s="4"/>
      <c r="L74" s="4"/>
      <c r="M74" s="4"/>
      <c r="N74" s="4"/>
      <c r="O74" s="4"/>
      <c r="P74" s="4"/>
      <c r="Q74" s="4"/>
      <c r="R74" s="4"/>
      <c r="S74" s="4"/>
      <c r="T74" s="4"/>
      <c r="U74" s="4"/>
      <c r="V74" s="4"/>
      <c r="W74" s="4"/>
      <c r="X74" s="4"/>
      <c r="Y74" s="4"/>
      <c r="Z74" s="4"/>
      <c r="AA74" s="4"/>
    </row>
    <row r="75" spans="1:27">
      <c r="A75" s="13"/>
      <c r="B75" s="4"/>
      <c r="C75" s="4"/>
      <c r="D75" s="4"/>
      <c r="E75" s="4"/>
      <c r="F75" s="4"/>
      <c r="G75" s="4"/>
      <c r="H75" s="4"/>
      <c r="I75" s="4"/>
      <c r="J75" s="4"/>
      <c r="K75" s="4"/>
      <c r="L75" s="4"/>
      <c r="M75" s="4"/>
      <c r="N75" s="4"/>
      <c r="O75" s="4"/>
      <c r="P75" s="4"/>
      <c r="Q75" s="4"/>
      <c r="R75" s="4"/>
      <c r="S75" s="4"/>
      <c r="T75" s="4"/>
      <c r="U75" s="4"/>
      <c r="V75" s="4"/>
      <c r="W75" s="4"/>
      <c r="X75" s="4"/>
      <c r="Y75" s="4"/>
      <c r="Z75" s="4"/>
      <c r="AA75" s="4"/>
    </row>
    <row r="76" spans="1:27">
      <c r="A76" s="13"/>
      <c r="B76" s="4"/>
      <c r="C76" s="4"/>
      <c r="D76" s="4"/>
      <c r="E76" s="4"/>
      <c r="F76" s="4"/>
      <c r="G76" s="4"/>
      <c r="H76" s="4"/>
      <c r="I76" s="4"/>
      <c r="J76" s="4"/>
      <c r="K76" s="4"/>
      <c r="L76" s="4"/>
      <c r="M76" s="4"/>
      <c r="N76" s="4"/>
      <c r="O76" s="4"/>
      <c r="P76" s="4"/>
      <c r="Q76" s="4"/>
      <c r="R76" s="4"/>
      <c r="S76" s="4"/>
      <c r="T76" s="4"/>
      <c r="U76" s="4"/>
      <c r="V76" s="4"/>
      <c r="W76" s="4"/>
      <c r="X76" s="4"/>
      <c r="Y76" s="4"/>
      <c r="Z76" s="4"/>
      <c r="AA76" s="4"/>
    </row>
    <row r="77" spans="1:27">
      <c r="A77" s="13"/>
      <c r="B77" s="4"/>
      <c r="C77" s="4"/>
      <c r="D77" s="4"/>
      <c r="E77" s="4"/>
      <c r="F77" s="4"/>
      <c r="G77" s="4"/>
      <c r="H77" s="4"/>
      <c r="I77" s="4"/>
      <c r="J77" s="4"/>
      <c r="K77" s="4"/>
      <c r="L77" s="4"/>
      <c r="M77" s="4"/>
      <c r="N77" s="4"/>
      <c r="O77" s="4"/>
      <c r="P77" s="4"/>
      <c r="Q77" s="4"/>
      <c r="R77" s="4"/>
      <c r="S77" s="4"/>
      <c r="T77" s="4"/>
      <c r="U77" s="4"/>
      <c r="V77" s="4"/>
      <c r="W77" s="4"/>
      <c r="X77" s="4"/>
      <c r="Y77" s="4"/>
      <c r="Z77" s="4"/>
      <c r="AA77" s="4"/>
    </row>
    <row r="78" spans="1:27">
      <c r="A78" s="13"/>
      <c r="B78" s="4"/>
      <c r="C78" s="4"/>
      <c r="D78" s="4"/>
      <c r="E78" s="4"/>
      <c r="F78" s="4"/>
      <c r="G78" s="4"/>
      <c r="H78" s="4"/>
      <c r="I78" s="4"/>
      <c r="J78" s="4"/>
      <c r="K78" s="4"/>
      <c r="L78" s="4"/>
      <c r="M78" s="4"/>
      <c r="N78" s="4"/>
      <c r="O78" s="4"/>
      <c r="P78" s="4"/>
      <c r="Q78" s="4"/>
      <c r="R78" s="4"/>
      <c r="S78" s="4"/>
      <c r="T78" s="4"/>
      <c r="U78" s="4"/>
      <c r="V78" s="4"/>
      <c r="W78" s="4"/>
      <c r="X78" s="4"/>
      <c r="Y78" s="4"/>
      <c r="Z78" s="4"/>
      <c r="AA78" s="4"/>
    </row>
    <row r="79" spans="1:27">
      <c r="A79" s="13"/>
      <c r="B79" s="4"/>
      <c r="C79" s="4"/>
      <c r="D79" s="4"/>
      <c r="E79" s="4"/>
      <c r="F79" s="4"/>
      <c r="G79" s="4"/>
      <c r="H79" s="4"/>
      <c r="I79" s="4"/>
      <c r="J79" s="4"/>
      <c r="K79" s="4"/>
      <c r="L79" s="4"/>
      <c r="M79" s="4"/>
      <c r="N79" s="4"/>
      <c r="O79" s="4"/>
      <c r="P79" s="4"/>
      <c r="Q79" s="4"/>
      <c r="R79" s="4"/>
      <c r="S79" s="4"/>
      <c r="T79" s="4"/>
      <c r="U79" s="4"/>
      <c r="V79" s="4"/>
      <c r="W79" s="4"/>
      <c r="X79" s="4"/>
      <c r="Y79" s="4"/>
      <c r="Z79" s="4"/>
      <c r="AA79" s="4"/>
    </row>
    <row r="80" spans="1:27">
      <c r="A80" s="13"/>
      <c r="B80" s="4"/>
      <c r="C80" s="4"/>
      <c r="D80" s="4"/>
      <c r="E80" s="4"/>
      <c r="F80" s="4"/>
      <c r="G80" s="4"/>
      <c r="H80" s="4"/>
      <c r="I80" s="4"/>
      <c r="J80" s="4"/>
      <c r="K80" s="4"/>
      <c r="L80" s="4"/>
      <c r="M80" s="4"/>
      <c r="N80" s="4"/>
      <c r="O80" s="4"/>
      <c r="P80" s="4"/>
      <c r="Q80" s="4"/>
      <c r="R80" s="4"/>
      <c r="S80" s="4"/>
      <c r="T80" s="4"/>
      <c r="U80" s="4"/>
      <c r="V80" s="4"/>
      <c r="W80" s="4"/>
      <c r="X80" s="4"/>
      <c r="Y80" s="4"/>
      <c r="Z80" s="4"/>
      <c r="AA80" s="4"/>
    </row>
    <row r="81" spans="1:27">
      <c r="A81" s="13"/>
      <c r="B81" s="4"/>
      <c r="C81" s="4"/>
      <c r="D81" s="4"/>
      <c r="E81" s="4"/>
      <c r="F81" s="4"/>
      <c r="G81" s="4"/>
      <c r="H81" s="4"/>
      <c r="I81" s="4"/>
      <c r="J81" s="4"/>
      <c r="K81" s="4"/>
      <c r="L81" s="4"/>
      <c r="M81" s="4"/>
      <c r="N81" s="4"/>
      <c r="O81" s="4"/>
      <c r="P81" s="4"/>
      <c r="Q81" s="4"/>
      <c r="R81" s="4"/>
      <c r="S81" s="4"/>
      <c r="T81" s="4"/>
      <c r="U81" s="4"/>
      <c r="V81" s="4"/>
      <c r="W81" s="4"/>
      <c r="X81" s="4"/>
      <c r="Y81" s="4"/>
      <c r="Z81" s="4"/>
      <c r="AA81" s="4"/>
    </row>
    <row r="82" spans="1:27">
      <c r="A82" s="13"/>
      <c r="B82" s="4"/>
      <c r="C82" s="4"/>
      <c r="D82" s="4"/>
      <c r="E82" s="4"/>
      <c r="F82" s="4"/>
      <c r="G82" s="4"/>
      <c r="H82" s="4"/>
      <c r="I82" s="4"/>
      <c r="J82" s="4"/>
      <c r="K82" s="4"/>
      <c r="L82" s="4"/>
      <c r="M82" s="4"/>
      <c r="N82" s="4"/>
      <c r="O82" s="4"/>
      <c r="P82" s="4"/>
      <c r="Q82" s="4"/>
      <c r="R82" s="4"/>
      <c r="S82" s="4"/>
      <c r="T82" s="4"/>
      <c r="U82" s="4"/>
      <c r="V82" s="4"/>
      <c r="W82" s="4"/>
      <c r="X82" s="4"/>
      <c r="Y82" s="4"/>
      <c r="Z82" s="4"/>
      <c r="AA82" s="4"/>
    </row>
    <row r="83" spans="1:27">
      <c r="A83" s="13"/>
      <c r="B83" s="4"/>
      <c r="C83" s="4"/>
      <c r="D83" s="4"/>
      <c r="E83" s="4"/>
      <c r="F83" s="4"/>
      <c r="G83" s="4"/>
      <c r="H83" s="4"/>
      <c r="I83" s="4"/>
      <c r="J83" s="4"/>
      <c r="K83" s="4"/>
      <c r="L83" s="4"/>
      <c r="M83" s="4"/>
      <c r="N83" s="4"/>
      <c r="O83" s="4"/>
      <c r="P83" s="4"/>
      <c r="Q83" s="4"/>
      <c r="R83" s="4"/>
      <c r="S83" s="4"/>
      <c r="T83" s="4"/>
      <c r="U83" s="4"/>
      <c r="V83" s="4"/>
      <c r="W83" s="4"/>
      <c r="X83" s="4"/>
      <c r="Y83" s="4"/>
      <c r="Z83" s="4"/>
      <c r="AA83" s="4"/>
    </row>
    <row r="84" spans="1:27">
      <c r="A84" s="13"/>
      <c r="B84" s="4"/>
      <c r="C84" s="4"/>
      <c r="D84" s="4"/>
      <c r="E84" s="4"/>
      <c r="F84" s="4"/>
      <c r="G84" s="4"/>
      <c r="H84" s="4"/>
      <c r="I84" s="4"/>
      <c r="J84" s="4"/>
      <c r="K84" s="4"/>
      <c r="L84" s="4"/>
      <c r="M84" s="4"/>
      <c r="N84" s="4"/>
      <c r="O84" s="4"/>
      <c r="P84" s="4"/>
      <c r="Q84" s="4"/>
      <c r="R84" s="4"/>
      <c r="S84" s="4"/>
      <c r="T84" s="4"/>
      <c r="U84" s="4"/>
      <c r="V84" s="4"/>
      <c r="W84" s="4"/>
      <c r="X84" s="4"/>
      <c r="Y84" s="4"/>
      <c r="Z84" s="4"/>
      <c r="AA84" s="4"/>
    </row>
    <row r="85" spans="1:27">
      <c r="A85" s="13"/>
      <c r="B85" s="4"/>
      <c r="C85" s="4"/>
      <c r="D85" s="4"/>
      <c r="E85" s="4"/>
      <c r="F85" s="4"/>
      <c r="G85" s="4"/>
      <c r="H85" s="4"/>
      <c r="I85" s="4"/>
      <c r="J85" s="4"/>
      <c r="K85" s="4"/>
      <c r="L85" s="4"/>
      <c r="M85" s="4"/>
      <c r="N85" s="4"/>
      <c r="O85" s="4"/>
      <c r="P85" s="4"/>
      <c r="Q85" s="4"/>
      <c r="R85" s="4"/>
      <c r="S85" s="4"/>
      <c r="T85" s="4"/>
      <c r="U85" s="4"/>
      <c r="V85" s="4"/>
      <c r="W85" s="4"/>
      <c r="X85" s="4"/>
      <c r="Y85" s="4"/>
      <c r="Z85" s="4"/>
      <c r="AA85" s="4"/>
    </row>
    <row r="86" spans="1:27">
      <c r="A86" s="13"/>
      <c r="B86" s="4"/>
      <c r="C86" s="4"/>
      <c r="D86" s="4"/>
      <c r="E86" s="4"/>
      <c r="F86" s="4"/>
      <c r="G86" s="4"/>
      <c r="H86" s="4"/>
      <c r="I86" s="4"/>
      <c r="J86" s="4"/>
      <c r="K86" s="4"/>
      <c r="L86" s="4"/>
      <c r="M86" s="4"/>
      <c r="N86" s="4"/>
      <c r="O86" s="4"/>
      <c r="P86" s="4"/>
      <c r="Q86" s="4"/>
      <c r="R86" s="4"/>
      <c r="S86" s="4"/>
      <c r="T86" s="4"/>
      <c r="U86" s="4"/>
      <c r="V86" s="4"/>
      <c r="W86" s="4"/>
      <c r="X86" s="4"/>
      <c r="Y86" s="4"/>
      <c r="Z86" s="4"/>
      <c r="AA86" s="4"/>
    </row>
    <row r="87" spans="1:27">
      <c r="A87" s="13"/>
      <c r="B87" s="4"/>
      <c r="C87" s="4"/>
      <c r="D87" s="4"/>
      <c r="E87" s="4"/>
      <c r="F87" s="4"/>
      <c r="G87" s="4"/>
      <c r="H87" s="4"/>
      <c r="I87" s="4"/>
      <c r="J87" s="4"/>
      <c r="K87" s="4"/>
      <c r="L87" s="4"/>
      <c r="M87" s="4"/>
      <c r="N87" s="4"/>
      <c r="O87" s="4"/>
      <c r="P87" s="4"/>
      <c r="Q87" s="4"/>
      <c r="R87" s="4"/>
      <c r="S87" s="4"/>
      <c r="T87" s="4"/>
      <c r="U87" s="4"/>
      <c r="V87" s="4"/>
      <c r="W87" s="4"/>
      <c r="X87" s="4"/>
      <c r="Y87" s="4"/>
      <c r="Z87" s="4"/>
      <c r="AA87" s="4"/>
    </row>
    <row r="88" spans="1:27">
      <c r="A88" s="13"/>
      <c r="B88" s="4"/>
      <c r="C88" s="4"/>
      <c r="D88" s="4"/>
      <c r="E88" s="4"/>
      <c r="F88" s="4"/>
      <c r="G88" s="4"/>
      <c r="H88" s="4"/>
      <c r="I88" s="4"/>
      <c r="J88" s="4"/>
      <c r="K88" s="4"/>
      <c r="L88" s="4"/>
      <c r="M88" s="4"/>
      <c r="N88" s="4"/>
      <c r="O88" s="4"/>
      <c r="P88" s="4"/>
      <c r="Q88" s="4"/>
      <c r="R88" s="4"/>
      <c r="S88" s="4"/>
      <c r="T88" s="4"/>
      <c r="U88" s="4"/>
      <c r="V88" s="4"/>
      <c r="W88" s="4"/>
      <c r="X88" s="4"/>
      <c r="Y88" s="4"/>
      <c r="Z88" s="4"/>
      <c r="AA88" s="4"/>
    </row>
    <row r="89" spans="1:27">
      <c r="A89" s="13"/>
      <c r="B89" s="4"/>
      <c r="C89" s="4"/>
      <c r="D89" s="4"/>
      <c r="E89" s="4"/>
      <c r="F89" s="4"/>
      <c r="G89" s="4"/>
      <c r="H89" s="4"/>
      <c r="I89" s="4"/>
      <c r="J89" s="4"/>
      <c r="K89" s="4"/>
      <c r="L89" s="4"/>
      <c r="M89" s="4"/>
      <c r="N89" s="4"/>
      <c r="O89" s="4"/>
      <c r="P89" s="4"/>
      <c r="Q89" s="4"/>
      <c r="R89" s="4"/>
      <c r="S89" s="4"/>
      <c r="T89" s="4"/>
      <c r="U89" s="4"/>
      <c r="V89" s="4"/>
      <c r="W89" s="4"/>
      <c r="X89" s="4"/>
      <c r="Y89" s="4"/>
      <c r="Z89" s="4"/>
      <c r="AA89" s="4"/>
    </row>
    <row r="90" spans="1:27">
      <c r="A90" s="13"/>
      <c r="B90" s="4"/>
      <c r="C90" s="4"/>
      <c r="D90" s="4"/>
      <c r="E90" s="4"/>
      <c r="F90" s="4"/>
      <c r="G90" s="4"/>
      <c r="H90" s="4"/>
      <c r="I90" s="4"/>
      <c r="J90" s="4"/>
      <c r="K90" s="4"/>
      <c r="L90" s="4"/>
      <c r="M90" s="4"/>
      <c r="N90" s="4"/>
      <c r="O90" s="4"/>
      <c r="P90" s="4"/>
      <c r="Q90" s="4"/>
      <c r="R90" s="4"/>
      <c r="S90" s="4"/>
      <c r="T90" s="4"/>
      <c r="U90" s="4"/>
      <c r="V90" s="4"/>
      <c r="W90" s="4"/>
      <c r="X90" s="4"/>
      <c r="Y90" s="4"/>
      <c r="Z90" s="4"/>
      <c r="AA90" s="4"/>
    </row>
    <row r="91" spans="1:27">
      <c r="A91" s="13"/>
      <c r="B91" s="4"/>
      <c r="C91" s="4"/>
      <c r="D91" s="4"/>
      <c r="E91" s="4"/>
      <c r="F91" s="4"/>
      <c r="G91" s="4"/>
      <c r="H91" s="4"/>
      <c r="I91" s="4"/>
      <c r="J91" s="4"/>
      <c r="K91" s="4"/>
      <c r="L91" s="4"/>
      <c r="M91" s="4"/>
      <c r="N91" s="4"/>
      <c r="O91" s="4"/>
      <c r="P91" s="4"/>
      <c r="Q91" s="4"/>
      <c r="R91" s="4"/>
      <c r="S91" s="4"/>
      <c r="T91" s="4"/>
      <c r="U91" s="4"/>
      <c r="V91" s="4"/>
      <c r="W91" s="4"/>
      <c r="X91" s="4"/>
      <c r="Y91" s="4"/>
      <c r="Z91" s="4"/>
      <c r="AA91" s="4"/>
    </row>
    <row r="92" spans="1:27">
      <c r="A92" s="13"/>
      <c r="B92" s="4"/>
      <c r="C92" s="4"/>
      <c r="D92" s="4"/>
      <c r="E92" s="4"/>
      <c r="F92" s="4"/>
      <c r="G92" s="4"/>
      <c r="H92" s="4"/>
      <c r="I92" s="4"/>
      <c r="J92" s="4"/>
      <c r="K92" s="4"/>
      <c r="L92" s="4"/>
      <c r="M92" s="4"/>
      <c r="N92" s="4"/>
      <c r="O92" s="4"/>
      <c r="P92" s="4"/>
      <c r="Q92" s="4"/>
      <c r="R92" s="4"/>
      <c r="S92" s="4"/>
      <c r="T92" s="4"/>
      <c r="U92" s="4"/>
      <c r="V92" s="4"/>
      <c r="W92" s="4"/>
      <c r="X92" s="4"/>
      <c r="Y92" s="4"/>
      <c r="Z92" s="4"/>
      <c r="AA92" s="4"/>
    </row>
    <row r="93" spans="1:27">
      <c r="A93" s="13"/>
      <c r="B93" s="4"/>
      <c r="C93" s="4"/>
      <c r="D93" s="4"/>
      <c r="E93" s="4"/>
      <c r="F93" s="4"/>
      <c r="G93" s="4"/>
      <c r="H93" s="4"/>
      <c r="I93" s="4"/>
      <c r="J93" s="4"/>
      <c r="K93" s="4"/>
      <c r="L93" s="4"/>
      <c r="M93" s="4"/>
      <c r="N93" s="4"/>
      <c r="O93" s="4"/>
      <c r="P93" s="4"/>
      <c r="Q93" s="4"/>
      <c r="R93" s="4"/>
      <c r="S93" s="4"/>
      <c r="T93" s="4"/>
      <c r="U93" s="4"/>
      <c r="V93" s="4"/>
      <c r="W93" s="4"/>
      <c r="X93" s="4"/>
      <c r="Y93" s="4"/>
      <c r="Z93" s="4"/>
      <c r="AA93" s="4"/>
    </row>
    <row r="94" spans="1:27">
      <c r="A94" s="13"/>
      <c r="B94" s="4"/>
      <c r="C94" s="4"/>
      <c r="D94" s="4"/>
      <c r="E94" s="4"/>
      <c r="F94" s="4"/>
      <c r="G94" s="4"/>
      <c r="H94" s="4"/>
      <c r="I94" s="4"/>
      <c r="J94" s="4"/>
      <c r="K94" s="4"/>
      <c r="L94" s="4"/>
      <c r="M94" s="4"/>
      <c r="N94" s="4"/>
      <c r="O94" s="4"/>
      <c r="P94" s="4"/>
      <c r="Q94" s="4"/>
      <c r="R94" s="4"/>
      <c r="S94" s="4"/>
      <c r="T94" s="4"/>
      <c r="U94" s="4"/>
      <c r="V94" s="4"/>
      <c r="W94" s="4"/>
      <c r="X94" s="4"/>
      <c r="Y94" s="4"/>
      <c r="Z94" s="4"/>
      <c r="AA94" s="4"/>
    </row>
    <row r="95" spans="1:27">
      <c r="A95" s="13"/>
      <c r="B95" s="4"/>
      <c r="C95" s="4"/>
      <c r="D95" s="4"/>
      <c r="E95" s="4"/>
      <c r="F95" s="4"/>
      <c r="G95" s="4"/>
      <c r="H95" s="4"/>
      <c r="I95" s="4"/>
      <c r="J95" s="4"/>
      <c r="K95" s="4"/>
      <c r="L95" s="4"/>
      <c r="M95" s="4"/>
      <c r="N95" s="4"/>
      <c r="O95" s="4"/>
      <c r="P95" s="4"/>
      <c r="Q95" s="4"/>
      <c r="R95" s="4"/>
      <c r="S95" s="4"/>
      <c r="T95" s="4"/>
      <c r="U95" s="4"/>
      <c r="V95" s="4"/>
      <c r="W95" s="4"/>
      <c r="X95" s="4"/>
      <c r="Y95" s="4"/>
      <c r="Z95" s="4"/>
      <c r="AA95" s="4"/>
    </row>
    <row r="96" spans="1:27">
      <c r="A96" s="13"/>
      <c r="B96" s="4"/>
      <c r="C96" s="4"/>
      <c r="D96" s="4"/>
      <c r="E96" s="4"/>
      <c r="F96" s="4"/>
      <c r="G96" s="4"/>
      <c r="H96" s="4"/>
      <c r="I96" s="4"/>
      <c r="J96" s="4"/>
      <c r="K96" s="4"/>
      <c r="L96" s="4"/>
      <c r="M96" s="4"/>
      <c r="N96" s="4"/>
      <c r="O96" s="4"/>
      <c r="P96" s="4"/>
      <c r="Q96" s="4"/>
      <c r="R96" s="4"/>
      <c r="S96" s="4"/>
      <c r="T96" s="4"/>
      <c r="U96" s="4"/>
      <c r="V96" s="4"/>
      <c r="W96" s="4"/>
      <c r="X96" s="4"/>
      <c r="Y96" s="4"/>
      <c r="Z96" s="4"/>
      <c r="AA96" s="4"/>
    </row>
    <row r="97" spans="1:27">
      <c r="A97" s="13"/>
      <c r="B97" s="4"/>
      <c r="C97" s="4"/>
      <c r="D97" s="4"/>
      <c r="E97" s="4"/>
      <c r="F97" s="4"/>
      <c r="G97" s="4"/>
      <c r="H97" s="4"/>
      <c r="I97" s="4"/>
      <c r="J97" s="4"/>
      <c r="K97" s="4"/>
      <c r="L97" s="4"/>
      <c r="M97" s="4"/>
      <c r="N97" s="4"/>
      <c r="O97" s="4"/>
      <c r="P97" s="4"/>
      <c r="Q97" s="4"/>
      <c r="R97" s="4"/>
      <c r="S97" s="4"/>
      <c r="T97" s="4"/>
      <c r="U97" s="4"/>
      <c r="V97" s="4"/>
      <c r="W97" s="4"/>
      <c r="X97" s="4"/>
      <c r="Y97" s="4"/>
      <c r="Z97" s="4"/>
      <c r="AA97" s="4"/>
    </row>
    <row r="98" spans="1:27">
      <c r="A98" s="13"/>
      <c r="B98" s="4"/>
      <c r="C98" s="4"/>
      <c r="D98" s="4"/>
      <c r="E98" s="4"/>
      <c r="F98" s="4"/>
      <c r="G98" s="4"/>
      <c r="H98" s="4"/>
      <c r="I98" s="4"/>
      <c r="J98" s="4"/>
      <c r="K98" s="4"/>
      <c r="L98" s="4"/>
      <c r="M98" s="4"/>
      <c r="N98" s="4"/>
      <c r="O98" s="4"/>
      <c r="P98" s="4"/>
      <c r="Q98" s="4"/>
      <c r="R98" s="4"/>
      <c r="S98" s="4"/>
      <c r="T98" s="4"/>
      <c r="U98" s="4"/>
      <c r="V98" s="4"/>
      <c r="W98" s="4"/>
      <c r="X98" s="4"/>
      <c r="Y98" s="4"/>
      <c r="Z98" s="4"/>
      <c r="AA98" s="4"/>
    </row>
    <row r="99" spans="1:27">
      <c r="A99" s="13"/>
      <c r="B99" s="4"/>
      <c r="C99" s="4"/>
      <c r="D99" s="4"/>
      <c r="E99" s="4"/>
      <c r="F99" s="4"/>
      <c r="G99" s="4"/>
      <c r="H99" s="4"/>
      <c r="I99" s="4"/>
      <c r="J99" s="4"/>
      <c r="K99" s="4"/>
      <c r="L99" s="4"/>
      <c r="M99" s="4"/>
      <c r="N99" s="4"/>
      <c r="O99" s="4"/>
      <c r="P99" s="4"/>
      <c r="Q99" s="4"/>
      <c r="R99" s="4"/>
      <c r="S99" s="4"/>
      <c r="T99" s="4"/>
      <c r="U99" s="4"/>
      <c r="V99" s="4"/>
      <c r="W99" s="4"/>
      <c r="X99" s="4"/>
      <c r="Y99" s="4"/>
      <c r="Z99" s="4"/>
      <c r="AA99" s="4"/>
    </row>
    <row r="100" spans="1:27">
      <c r="A100" s="13"/>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row>
    <row r="101" spans="1:27">
      <c r="A101" s="13"/>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row>
    <row r="102" spans="1:27">
      <c r="A102" s="13"/>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row>
    <row r="103" spans="1:27">
      <c r="A103" s="13"/>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row>
    <row r="104" spans="1:27">
      <c r="A104" s="13"/>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row>
    <row r="105" spans="1:27">
      <c r="A105" s="13"/>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row>
    <row r="106" spans="1:27">
      <c r="A106" s="13"/>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row>
    <row r="107" spans="1:27">
      <c r="A107" s="13"/>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row>
    <row r="108" spans="1:27">
      <c r="A108" s="13"/>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row>
    <row r="109" spans="1:27">
      <c r="A109" s="13"/>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row>
    <row r="110" spans="1:27">
      <c r="A110" s="13"/>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row>
    <row r="111" spans="1:27">
      <c r="A111" s="13"/>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row>
    <row r="112" spans="1:27">
      <c r="A112" s="13"/>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row>
    <row r="113" spans="1:27">
      <c r="A113" s="13"/>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row>
    <row r="114" spans="1:27">
      <c r="A114" s="13"/>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row>
    <row r="115" spans="1:27">
      <c r="A115" s="13"/>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row>
    <row r="116" spans="1:27">
      <c r="A116" s="13"/>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row>
    <row r="117" spans="1:27">
      <c r="A117" s="13"/>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row>
    <row r="118" spans="1:27">
      <c r="A118" s="13"/>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row>
    <row r="119" spans="1:27">
      <c r="A119" s="13"/>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row>
    <row r="120" spans="1:27">
      <c r="A120" s="13"/>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row>
    <row r="121" spans="1:27">
      <c r="A121" s="13"/>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row>
    <row r="122" spans="1:27">
      <c r="A122" s="13"/>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row>
    <row r="123" spans="1:27">
      <c r="A123" s="13"/>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row>
    <row r="124" spans="1:27">
      <c r="A124" s="13"/>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row>
    <row r="125" spans="1:27">
      <c r="A125" s="13"/>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row>
    <row r="126" spans="1:27">
      <c r="A126" s="13"/>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row>
    <row r="127" spans="1:27">
      <c r="A127" s="13"/>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row>
    <row r="128" spans="1:27">
      <c r="A128" s="13"/>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row>
    <row r="129" spans="1:27">
      <c r="A129" s="13"/>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row>
    <row r="130" spans="1:27">
      <c r="A130" s="13"/>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row>
    <row r="131" spans="1:27">
      <c r="A131" s="13"/>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row>
    <row r="132" spans="1:27">
      <c r="A132" s="13"/>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row>
    <row r="133" spans="1:27">
      <c r="A133" s="13"/>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row>
    <row r="134" spans="1:27">
      <c r="A134" s="13"/>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row>
    <row r="135" spans="1:27">
      <c r="A135" s="13"/>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row>
    <row r="136" spans="1:27">
      <c r="A136" s="13"/>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row>
    <row r="137" spans="1:27">
      <c r="A137" s="13"/>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row>
    <row r="138" spans="1:27">
      <c r="A138" s="13"/>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row>
    <row r="139" spans="1:27">
      <c r="A139" s="13"/>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row>
    <row r="140" spans="1:27">
      <c r="A140" s="13"/>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row>
    <row r="141" spans="1:27">
      <c r="A141" s="13"/>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row>
    <row r="142" spans="1:27">
      <c r="A142" s="13"/>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row>
    <row r="143" spans="1:27">
      <c r="A143" s="13"/>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row>
    <row r="144" spans="1:27">
      <c r="A144" s="13"/>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row>
    <row r="145" spans="1:27">
      <c r="A145" s="13"/>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row>
    <row r="146" spans="1:27">
      <c r="A146" s="13"/>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row>
    <row r="147" spans="1:27">
      <c r="A147" s="13"/>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row>
    <row r="148" spans="1:27">
      <c r="A148" s="13"/>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row>
    <row r="149" spans="1:27">
      <c r="A149" s="13"/>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row>
    <row r="150" spans="1:27">
      <c r="A150" s="13"/>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row>
    <row r="151" spans="1:27">
      <c r="A151" s="13"/>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row>
    <row r="152" spans="1:27">
      <c r="A152" s="13"/>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row>
    <row r="153" spans="1:27">
      <c r="A153" s="13"/>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row>
    <row r="154" spans="1:27">
      <c r="A154" s="13"/>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row>
    <row r="155" spans="1:27">
      <c r="A155" s="13"/>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row>
    <row r="156" spans="1:27">
      <c r="A156" s="13"/>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row>
    <row r="157" spans="1:27">
      <c r="A157" s="13"/>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row>
    <row r="158" spans="1:27">
      <c r="A158" s="13"/>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row>
    <row r="159" spans="1:27">
      <c r="A159" s="13"/>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row>
    <row r="160" spans="1:27">
      <c r="A160" s="13"/>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row>
    <row r="161" spans="1:27">
      <c r="A161" s="13"/>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row>
    <row r="162" spans="1:27">
      <c r="A162" s="13"/>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row>
    <row r="163" spans="1:27">
      <c r="A163" s="13"/>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row>
    <row r="164" spans="1:27">
      <c r="A164" s="13"/>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row>
    <row r="165" spans="1:27">
      <c r="A165" s="13"/>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row>
    <row r="166" spans="1:27">
      <c r="A166" s="13"/>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row>
    <row r="167" spans="1:27">
      <c r="A167" s="13"/>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row>
    <row r="168" spans="1:27">
      <c r="A168" s="13"/>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row>
    <row r="169" spans="1:27">
      <c r="A169" s="13"/>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row>
    <row r="170" spans="1:27">
      <c r="A170" s="13"/>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row>
    <row r="171" spans="1:27">
      <c r="A171" s="13"/>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row>
    <row r="172" spans="1:27">
      <c r="A172" s="13"/>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row>
    <row r="173" spans="1:27">
      <c r="A173" s="13"/>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row>
    <row r="174" spans="1:27">
      <c r="A174" s="13"/>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row>
    <row r="175" spans="1:27">
      <c r="A175" s="13"/>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row>
    <row r="176" spans="1:27">
      <c r="A176" s="13"/>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row>
    <row r="177" spans="1:27">
      <c r="A177" s="13"/>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row>
    <row r="178" spans="1:27">
      <c r="A178" s="13"/>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row>
    <row r="179" spans="1:27">
      <c r="A179" s="13"/>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row>
    <row r="180" spans="1:27">
      <c r="A180" s="13"/>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row>
    <row r="181" spans="1:27">
      <c r="A181" s="13"/>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row>
    <row r="182" spans="1:27">
      <c r="A182" s="13"/>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row>
    <row r="183" spans="1:27">
      <c r="A183" s="13"/>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row>
    <row r="184" spans="1:27">
      <c r="A184" s="13"/>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row>
    <row r="185" spans="1:27">
      <c r="A185" s="13"/>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row>
    <row r="186" spans="1:27">
      <c r="A186" s="13"/>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row>
    <row r="187" spans="1:27">
      <c r="A187" s="13"/>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row>
    <row r="188" spans="1:27">
      <c r="A188" s="13"/>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row>
    <row r="189" spans="1:27">
      <c r="A189" s="13"/>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row>
    <row r="190" spans="1:27">
      <c r="A190" s="13"/>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row>
    <row r="191" spans="1:27">
      <c r="A191" s="13"/>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row>
    <row r="192" spans="1:27">
      <c r="A192" s="13"/>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row>
    <row r="193" spans="1:27">
      <c r="A193" s="13"/>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row>
    <row r="194" spans="1:27">
      <c r="A194" s="13"/>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row>
    <row r="195" spans="1:27">
      <c r="A195" s="13"/>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row>
    <row r="196" spans="1:27">
      <c r="A196" s="13"/>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row>
    <row r="197" spans="1:27">
      <c r="A197" s="13"/>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row>
    <row r="198" spans="1:27">
      <c r="A198" s="13"/>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row>
    <row r="199" spans="1:27">
      <c r="A199" s="13"/>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row>
    <row r="200" spans="1:27">
      <c r="A200" s="13"/>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row>
    <row r="201" spans="1:27">
      <c r="A201" s="13"/>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row>
    <row r="202" spans="1:27">
      <c r="A202" s="13"/>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row>
    <row r="203" spans="1:27">
      <c r="A203" s="13"/>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row>
    <row r="204" spans="1:27">
      <c r="A204" s="13"/>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row>
    <row r="205" spans="1:27">
      <c r="A205" s="13"/>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row>
    <row r="206" spans="1:27">
      <c r="A206" s="13"/>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row>
    <row r="207" spans="1:27">
      <c r="A207" s="13"/>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row>
    <row r="208" spans="1:27">
      <c r="A208" s="13"/>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row>
    <row r="209" spans="1:27">
      <c r="A209" s="13"/>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row>
    <row r="210" spans="1:27">
      <c r="A210" s="13"/>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row>
    <row r="211" spans="1:27">
      <c r="A211" s="13"/>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row>
    <row r="212" spans="1:27">
      <c r="A212" s="13"/>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row>
    <row r="213" spans="1:27">
      <c r="A213" s="13"/>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row>
    <row r="214" spans="1:27">
      <c r="A214" s="13"/>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row>
    <row r="215" spans="1:27">
      <c r="A215" s="13"/>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row>
    <row r="216" spans="1:27">
      <c r="A216" s="13"/>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row>
    <row r="217" spans="1:27">
      <c r="A217" s="13"/>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row>
    <row r="218" spans="1:27">
      <c r="A218" s="13"/>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row>
    <row r="219" spans="1:27">
      <c r="A219" s="13"/>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row>
    <row r="220" spans="1:27">
      <c r="A220" s="13"/>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row>
    <row r="221" spans="1:27">
      <c r="A221" s="13"/>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row>
    <row r="222" spans="1:27">
      <c r="A222" s="13"/>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row>
    <row r="223" spans="1:27">
      <c r="A223" s="13"/>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row>
    <row r="224" spans="1:27">
      <c r="A224" s="13"/>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row>
    <row r="225" spans="1:27">
      <c r="A225" s="13"/>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row>
    <row r="226" spans="1:27">
      <c r="A226" s="13"/>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row>
    <row r="227" spans="1:27">
      <c r="A227" s="13"/>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row>
    <row r="228" spans="1:27">
      <c r="A228" s="13"/>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row>
    <row r="229" spans="1:27">
      <c r="A229" s="13"/>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row>
    <row r="230" spans="1:27">
      <c r="A230" s="13"/>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row>
    <row r="231" spans="1:27">
      <c r="A231" s="13"/>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row>
    <row r="232" spans="1:27">
      <c r="A232" s="13"/>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row>
    <row r="233" spans="1:27">
      <c r="A233" s="13"/>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row>
    <row r="234" spans="1:27">
      <c r="A234" s="13"/>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row>
    <row r="235" spans="1:27">
      <c r="A235" s="13"/>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row>
    <row r="236" spans="1:27">
      <c r="A236" s="13"/>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row>
    <row r="237" spans="1:27">
      <c r="A237" s="13"/>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row>
    <row r="238" spans="1:27">
      <c r="A238" s="13"/>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row>
    <row r="239" spans="1:27">
      <c r="A239" s="13"/>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row>
    <row r="240" spans="1:27">
      <c r="A240" s="13"/>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row>
    <row r="241" spans="1:27">
      <c r="A241" s="13"/>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row>
    <row r="242" spans="1:27">
      <c r="A242" s="13"/>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row>
    <row r="243" spans="1:27">
      <c r="A243" s="13"/>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row>
    <row r="244" spans="1:27">
      <c r="A244" s="13"/>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row>
    <row r="245" spans="1:27">
      <c r="A245" s="13"/>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row>
    <row r="246" spans="1:27">
      <c r="A246" s="13"/>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row>
    <row r="247" spans="1:27">
      <c r="A247" s="13"/>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row>
    <row r="248" spans="1:27">
      <c r="A248" s="13"/>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row>
    <row r="249" spans="1:27">
      <c r="A249" s="13"/>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row>
    <row r="250" spans="1:27">
      <c r="A250" s="13"/>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row>
    <row r="251" spans="1:27">
      <c r="A251" s="13"/>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row>
    <row r="252" spans="1:27">
      <c r="A252" s="13"/>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row>
    <row r="253" spans="1:27">
      <c r="A253" s="13"/>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row>
    <row r="254" spans="1:27">
      <c r="A254" s="13"/>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row>
    <row r="255" spans="1:27">
      <c r="A255" s="13"/>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row>
    <row r="256" spans="1:27">
      <c r="A256" s="13"/>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row>
    <row r="257" spans="1:27">
      <c r="A257" s="13"/>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row>
    <row r="258" spans="1:27">
      <c r="A258" s="13"/>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row>
    <row r="259" spans="1:27">
      <c r="A259" s="13"/>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row>
    <row r="260" spans="1:27">
      <c r="A260" s="13"/>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row>
    <row r="261" spans="1:27">
      <c r="A261" s="13"/>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row>
    <row r="262" spans="1:27">
      <c r="A262" s="13"/>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row>
    <row r="263" spans="1:27">
      <c r="A263" s="13"/>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row>
    <row r="264" spans="1:27">
      <c r="A264" s="13"/>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row>
    <row r="265" spans="1:27">
      <c r="A265" s="13"/>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row>
    <row r="266" spans="1:27">
      <c r="A266" s="13"/>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row>
    <row r="267" spans="1:27">
      <c r="A267" s="13"/>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row>
    <row r="268" spans="1:27">
      <c r="A268" s="13"/>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row>
    <row r="269" spans="1:27">
      <c r="A269" s="13"/>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row>
    <row r="270" spans="1:27">
      <c r="A270" s="13"/>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row>
    <row r="271" spans="1:27">
      <c r="A271" s="13"/>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row>
    <row r="272" spans="1:27">
      <c r="A272" s="13"/>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row>
    <row r="273" spans="1:27">
      <c r="A273" s="13"/>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row>
    <row r="274" spans="1:27">
      <c r="A274" s="13"/>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row>
    <row r="275" spans="1:27">
      <c r="A275" s="13"/>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row>
    <row r="276" spans="1:27">
      <c r="A276" s="13"/>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row>
    <row r="277" spans="1:27">
      <c r="A277" s="13"/>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row>
    <row r="278" spans="1:27">
      <c r="A278" s="13"/>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row>
    <row r="279" spans="1:27">
      <c r="A279" s="13"/>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row>
    <row r="280" spans="1:27">
      <c r="A280" s="13"/>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row>
    <row r="281" spans="1:27">
      <c r="A281" s="13"/>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row>
    <row r="282" spans="1:27">
      <c r="A282" s="13"/>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row>
    <row r="283" spans="1:27">
      <c r="A283" s="13"/>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row>
    <row r="284" spans="1:27">
      <c r="A284" s="13"/>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row>
    <row r="285" spans="1:27">
      <c r="A285" s="13"/>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row>
    <row r="286" spans="1:27">
      <c r="A286" s="13"/>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row>
    <row r="287" spans="1:27">
      <c r="A287" s="13"/>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row>
    <row r="288" spans="1:27">
      <c r="A288" s="13"/>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row>
    <row r="289" spans="1:27">
      <c r="A289" s="13"/>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row>
    <row r="290" spans="1:27">
      <c r="A290" s="13"/>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row>
    <row r="291" spans="1:27">
      <c r="A291" s="13"/>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row>
    <row r="292" spans="1:27">
      <c r="A292" s="13"/>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row>
    <row r="293" spans="1:27">
      <c r="A293" s="13"/>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row>
    <row r="294" spans="1:27">
      <c r="A294" s="13"/>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row>
    <row r="295" spans="1:27">
      <c r="A295" s="13"/>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row>
    <row r="296" spans="1:27">
      <c r="A296" s="13"/>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row>
    <row r="297" spans="1:27">
      <c r="A297" s="13"/>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row>
    <row r="298" spans="1:27">
      <c r="A298" s="13"/>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row>
    <row r="299" spans="1:27">
      <c r="A299" s="13"/>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row>
    <row r="300" spans="1:27">
      <c r="A300" s="13"/>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row>
    <row r="301" spans="1:27">
      <c r="A301" s="13"/>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row>
    <row r="302" spans="1:27">
      <c r="A302" s="13"/>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row>
    <row r="303" spans="1:27">
      <c r="A303" s="13"/>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row>
    <row r="304" spans="1:27">
      <c r="A304" s="13"/>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row>
    <row r="305" spans="1:27">
      <c r="A305" s="13"/>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row>
    <row r="306" spans="1:27">
      <c r="A306" s="13"/>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row>
    <row r="307" spans="1:27">
      <c r="A307" s="13"/>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row>
    <row r="308" spans="1:27">
      <c r="A308" s="13"/>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row>
    <row r="309" spans="1:27">
      <c r="A309" s="13"/>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row>
    <row r="310" spans="1:27">
      <c r="A310" s="13"/>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row>
    <row r="311" spans="1:27">
      <c r="A311" s="13"/>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row>
    <row r="312" spans="1:27">
      <c r="A312" s="13"/>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row>
    <row r="313" spans="1:27">
      <c r="A313" s="13"/>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row>
    <row r="314" spans="1:27">
      <c r="A314" s="13"/>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row>
    <row r="315" spans="1:27">
      <c r="A315" s="13"/>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row>
    <row r="316" spans="1:27">
      <c r="A316" s="13"/>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row>
    <row r="317" spans="1:27">
      <c r="A317" s="13"/>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row>
    <row r="318" spans="1:27">
      <c r="A318" s="13"/>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row>
    <row r="319" spans="1:27">
      <c r="A319" s="13"/>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row>
    <row r="320" spans="1:27">
      <c r="A320" s="13"/>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row>
    <row r="321" spans="1:27">
      <c r="A321" s="13"/>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row>
    <row r="322" spans="1:27">
      <c r="A322" s="13"/>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row>
    <row r="323" spans="1:27">
      <c r="A323" s="13"/>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row>
    <row r="324" spans="1:27">
      <c r="A324" s="13"/>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row>
    <row r="325" spans="1:27">
      <c r="A325" s="13"/>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row>
    <row r="326" spans="1:27">
      <c r="A326" s="13"/>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row>
    <row r="327" spans="1:27">
      <c r="A327" s="13"/>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row>
    <row r="328" spans="1:27">
      <c r="A328" s="13"/>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row>
    <row r="329" spans="1:27">
      <c r="A329" s="13"/>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row>
    <row r="330" spans="1:27">
      <c r="A330" s="13"/>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row>
    <row r="331" spans="1:27">
      <c r="A331" s="13"/>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row>
    <row r="332" spans="1:27">
      <c r="A332" s="13"/>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row>
    <row r="333" spans="1:27">
      <c r="A333" s="13"/>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row>
    <row r="334" spans="1:27">
      <c r="A334" s="13"/>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row>
    <row r="335" spans="1:27">
      <c r="A335" s="13"/>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row>
    <row r="336" spans="1:27">
      <c r="A336" s="13"/>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row>
    <row r="337" spans="1:27">
      <c r="A337" s="13"/>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row>
    <row r="338" spans="1:27">
      <c r="A338" s="13"/>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row>
    <row r="339" spans="1:27">
      <c r="A339" s="13"/>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row>
    <row r="340" spans="1:27">
      <c r="A340" s="13"/>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row>
    <row r="341" spans="1:27">
      <c r="A341" s="13"/>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row>
    <row r="342" spans="1:27">
      <c r="A342" s="13"/>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row>
    <row r="343" spans="1:27">
      <c r="A343" s="13"/>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row>
    <row r="344" spans="1:27">
      <c r="A344" s="13"/>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row>
    <row r="345" spans="1:27">
      <c r="A345" s="13"/>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row>
    <row r="346" spans="1:27">
      <c r="A346" s="13"/>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row>
    <row r="347" spans="1:27">
      <c r="A347" s="13"/>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row>
    <row r="348" spans="1:27">
      <c r="A348" s="13"/>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row>
    <row r="349" spans="1:27">
      <c r="A349" s="13"/>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row>
    <row r="350" spans="1:27">
      <c r="A350" s="13"/>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row>
    <row r="351" spans="1:27">
      <c r="A351" s="13"/>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row>
    <row r="352" spans="1:27">
      <c r="A352" s="13"/>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row>
    <row r="353" spans="1:27">
      <c r="A353" s="13"/>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row>
    <row r="354" spans="1:27">
      <c r="A354" s="13"/>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row>
    <row r="355" spans="1:27">
      <c r="A355" s="13"/>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row>
    <row r="356" spans="1:27">
      <c r="A356" s="13"/>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row>
    <row r="357" spans="1:27">
      <c r="A357" s="13"/>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row>
    <row r="358" spans="1:27">
      <c r="A358" s="13"/>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row>
    <row r="359" spans="1:27">
      <c r="A359" s="13"/>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row>
    <row r="360" spans="1:27">
      <c r="A360" s="13"/>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row>
    <row r="361" spans="1:27">
      <c r="A361" s="13"/>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row>
  </sheetData>
  <mergeCells count="44">
    <mergeCell ref="A6:AA6"/>
    <mergeCell ref="A1:AA1"/>
    <mergeCell ref="A2:AA2"/>
    <mergeCell ref="A3:AA3"/>
    <mergeCell ref="A4:AA4"/>
    <mergeCell ref="A5:AA5"/>
    <mergeCell ref="A7:A11"/>
    <mergeCell ref="B7:B11"/>
    <mergeCell ref="C7:C11"/>
    <mergeCell ref="D7:D11"/>
    <mergeCell ref="E7:E11"/>
    <mergeCell ref="B28:AA28"/>
    <mergeCell ref="H9:K9"/>
    <mergeCell ref="H10:J10"/>
    <mergeCell ref="K10:K11"/>
    <mergeCell ref="L7:P7"/>
    <mergeCell ref="M8:P8"/>
    <mergeCell ref="M9:O9"/>
    <mergeCell ref="M10:M11"/>
    <mergeCell ref="N10:N11"/>
    <mergeCell ref="G9:G11"/>
    <mergeCell ref="AA7:AA11"/>
    <mergeCell ref="F8:F11"/>
    <mergeCell ref="G8:K8"/>
    <mergeCell ref="L8:L11"/>
    <mergeCell ref="V7:Z7"/>
    <mergeCell ref="F7:K7"/>
    <mergeCell ref="O10:O11"/>
    <mergeCell ref="P9:P11"/>
    <mergeCell ref="Q7:U7"/>
    <mergeCell ref="Q8:Q11"/>
    <mergeCell ref="R8:U8"/>
    <mergeCell ref="R9:T9"/>
    <mergeCell ref="U9:U11"/>
    <mergeCell ref="R10:R11"/>
    <mergeCell ref="S10:S11"/>
    <mergeCell ref="T10:T11"/>
    <mergeCell ref="V8:V11"/>
    <mergeCell ref="W8:Z8"/>
    <mergeCell ref="W9:Y9"/>
    <mergeCell ref="Z9:Z11"/>
    <mergeCell ref="W10:W11"/>
    <mergeCell ref="X10:X11"/>
    <mergeCell ref="Y10:Y11"/>
  </mergeCells>
  <printOptions horizontalCentered="1"/>
  <pageMargins left="0.19685039370078741" right="0.19685039370078741" top="0.46" bottom="0.51" header="0.31496062992125984" footer="0.31496062992125984"/>
  <pageSetup paperSize="9" scale="55" fitToWidth="0" fitToHeight="0" pageOrder="overThenDown" orientation="landscape" useFirstPageNumber="1" r:id="rId1"/>
  <headerFooter alignWithMargins="0">
    <oddFooter>&amp;R&amp;14&amp;P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F361"/>
  <sheetViews>
    <sheetView zoomScale="85" zoomScaleNormal="85" zoomScaleSheetLayoutView="75" workbookViewId="0">
      <selection activeCell="A22" sqref="A22:XFD23"/>
    </sheetView>
  </sheetViews>
  <sheetFormatPr defaultColWidth="9.140625" defaultRowHeight="18.75"/>
  <cols>
    <col min="1" max="1" width="7.140625" style="12" customWidth="1"/>
    <col min="2" max="2" width="26.42578125" style="10" customWidth="1"/>
    <col min="3" max="5" width="7.7109375" style="11" customWidth="1"/>
    <col min="6" max="6" width="10.42578125" style="11" customWidth="1"/>
    <col min="7" max="7" width="10.42578125" style="9" customWidth="1"/>
    <col min="8" max="26" width="8.7109375" style="9" customWidth="1"/>
    <col min="27" max="27" width="8.140625" style="9" customWidth="1"/>
    <col min="28" max="16384" width="9.140625" style="4"/>
  </cols>
  <sheetData>
    <row r="1" spans="1:32" s="75" customFormat="1" ht="32.25" customHeight="1">
      <c r="A1" s="1119" t="s">
        <v>180</v>
      </c>
      <c r="B1" s="1119"/>
      <c r="C1" s="1119"/>
      <c r="D1" s="1119"/>
      <c r="E1" s="1119"/>
      <c r="F1" s="1119"/>
      <c r="G1" s="1119"/>
      <c r="H1" s="1119"/>
      <c r="I1" s="1119"/>
      <c r="J1" s="1119"/>
      <c r="K1" s="1119"/>
      <c r="L1" s="1119"/>
      <c r="M1" s="1119"/>
      <c r="N1" s="1119"/>
      <c r="O1" s="1119"/>
      <c r="P1" s="1119"/>
      <c r="Q1" s="1119"/>
      <c r="R1" s="1119"/>
      <c r="S1" s="1119"/>
      <c r="T1" s="1119"/>
      <c r="U1" s="1119"/>
      <c r="V1" s="1119"/>
      <c r="W1" s="1119"/>
      <c r="X1" s="1119"/>
      <c r="Y1" s="1119"/>
      <c r="Z1" s="1119"/>
      <c r="AA1" s="1119"/>
    </row>
    <row r="2" spans="1:32" s="75" customFormat="1" ht="29.1" customHeight="1">
      <c r="A2" s="1120" t="s">
        <v>215</v>
      </c>
      <c r="B2" s="1120"/>
      <c r="C2" s="1120"/>
      <c r="D2" s="1120"/>
      <c r="E2" s="1120"/>
      <c r="F2" s="1120"/>
      <c r="G2" s="1120"/>
      <c r="H2" s="1120"/>
      <c r="I2" s="1120"/>
      <c r="J2" s="1120"/>
      <c r="K2" s="1120"/>
      <c r="L2" s="1120"/>
      <c r="M2" s="1120"/>
      <c r="N2" s="1120"/>
      <c r="O2" s="1120"/>
      <c r="P2" s="1120"/>
      <c r="Q2" s="1120"/>
      <c r="R2" s="1120"/>
      <c r="S2" s="1120"/>
      <c r="T2" s="1120"/>
      <c r="U2" s="1120"/>
      <c r="V2" s="1120"/>
      <c r="W2" s="1120"/>
      <c r="X2" s="1120"/>
      <c r="Y2" s="1120"/>
      <c r="Z2" s="1120"/>
      <c r="AA2" s="1120"/>
    </row>
    <row r="3" spans="1:32" s="75" customFormat="1" ht="23.25">
      <c r="A3" s="1121" t="s">
        <v>209</v>
      </c>
      <c r="B3" s="1121"/>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row>
    <row r="4" spans="1:32" s="72" customFormat="1" ht="23.25">
      <c r="A4" s="1122" t="s">
        <v>218</v>
      </c>
      <c r="B4" s="1122"/>
      <c r="C4" s="1122"/>
      <c r="D4" s="1122"/>
      <c r="E4" s="1122"/>
      <c r="F4" s="1122"/>
      <c r="G4" s="1122"/>
      <c r="H4" s="1122"/>
      <c r="I4" s="1122"/>
      <c r="J4" s="1122"/>
      <c r="K4" s="1122"/>
      <c r="L4" s="1122"/>
      <c r="M4" s="1122"/>
      <c r="N4" s="1122"/>
      <c r="O4" s="1122"/>
      <c r="P4" s="1122"/>
      <c r="Q4" s="1122"/>
      <c r="R4" s="1122"/>
      <c r="S4" s="1122"/>
      <c r="T4" s="1122"/>
      <c r="U4" s="1122"/>
      <c r="V4" s="1122"/>
      <c r="W4" s="1122"/>
      <c r="X4" s="1122"/>
      <c r="Y4" s="1122"/>
      <c r="Z4" s="1122"/>
      <c r="AA4" s="1122"/>
    </row>
    <row r="5" spans="1:32" s="72" customFormat="1" ht="23.25">
      <c r="A5" s="1123" t="s">
        <v>118</v>
      </c>
      <c r="B5" s="1123"/>
      <c r="C5" s="1123"/>
      <c r="D5" s="1123"/>
      <c r="E5" s="1123"/>
      <c r="F5" s="1123"/>
      <c r="G5" s="1123"/>
      <c r="H5" s="1123"/>
      <c r="I5" s="1123"/>
      <c r="J5" s="1123"/>
      <c r="K5" s="1123"/>
      <c r="L5" s="1123"/>
      <c r="M5" s="1123"/>
      <c r="N5" s="1123"/>
      <c r="O5" s="1123"/>
      <c r="P5" s="1123"/>
      <c r="Q5" s="1123"/>
      <c r="R5" s="1123"/>
      <c r="S5" s="1123"/>
      <c r="T5" s="1123"/>
      <c r="U5" s="1123"/>
      <c r="V5" s="1123"/>
      <c r="W5" s="1123"/>
      <c r="X5" s="1123"/>
      <c r="Y5" s="1123"/>
      <c r="Z5" s="1123"/>
      <c r="AA5" s="1123"/>
      <c r="AB5" s="76"/>
      <c r="AC5" s="76"/>
      <c r="AD5" s="76"/>
      <c r="AE5" s="76"/>
      <c r="AF5" s="76"/>
    </row>
    <row r="6" spans="1:32" s="74" customFormat="1" ht="35.450000000000003" customHeight="1">
      <c r="A6" s="1126" t="s">
        <v>25</v>
      </c>
      <c r="B6" s="1126"/>
      <c r="C6" s="1126"/>
      <c r="D6" s="1126"/>
      <c r="E6" s="1126"/>
      <c r="F6" s="1126"/>
      <c r="G6" s="1126"/>
      <c r="H6" s="1126"/>
      <c r="I6" s="1126"/>
      <c r="J6" s="1126"/>
      <c r="K6" s="1126"/>
      <c r="L6" s="1126"/>
      <c r="M6" s="1126"/>
      <c r="N6" s="1126"/>
      <c r="O6" s="1126"/>
      <c r="P6" s="1126"/>
      <c r="Q6" s="1126"/>
      <c r="R6" s="1126"/>
      <c r="S6" s="1126"/>
      <c r="T6" s="1126"/>
      <c r="U6" s="1126"/>
      <c r="V6" s="1126"/>
      <c r="W6" s="1126"/>
      <c r="X6" s="1126"/>
      <c r="Y6" s="1126"/>
      <c r="Z6" s="1126"/>
      <c r="AA6" s="1126"/>
    </row>
    <row r="7" spans="1:32" s="5" customFormat="1" ht="49.7" customHeight="1">
      <c r="A7" s="1125" t="s">
        <v>41</v>
      </c>
      <c r="B7" s="1116" t="s">
        <v>34</v>
      </c>
      <c r="C7" s="1116" t="s">
        <v>2</v>
      </c>
      <c r="D7" s="1116" t="s">
        <v>3</v>
      </c>
      <c r="E7" s="1116" t="s">
        <v>4</v>
      </c>
      <c r="F7" s="1117" t="s">
        <v>194</v>
      </c>
      <c r="G7" s="1117"/>
      <c r="H7" s="1117"/>
      <c r="I7" s="1117"/>
      <c r="J7" s="1117"/>
      <c r="K7" s="1117"/>
      <c r="L7" s="1147" t="s">
        <v>217</v>
      </c>
      <c r="M7" s="1148"/>
      <c r="N7" s="1148"/>
      <c r="O7" s="1148"/>
      <c r="P7" s="1149"/>
      <c r="Q7" s="1147" t="s">
        <v>77</v>
      </c>
      <c r="R7" s="1148"/>
      <c r="S7" s="1148"/>
      <c r="T7" s="1148"/>
      <c r="U7" s="1149"/>
      <c r="V7" s="1147" t="s">
        <v>219</v>
      </c>
      <c r="W7" s="1148"/>
      <c r="X7" s="1148"/>
      <c r="Y7" s="1148"/>
      <c r="Z7" s="1149"/>
      <c r="AA7" s="1116" t="s">
        <v>6</v>
      </c>
    </row>
    <row r="8" spans="1:32" s="5" customFormat="1" ht="30.75" customHeight="1">
      <c r="A8" s="1125"/>
      <c r="B8" s="1116"/>
      <c r="C8" s="1116"/>
      <c r="D8" s="1116"/>
      <c r="E8" s="1116"/>
      <c r="F8" s="1117" t="s">
        <v>37</v>
      </c>
      <c r="G8" s="1117" t="s">
        <v>8</v>
      </c>
      <c r="H8" s="1117"/>
      <c r="I8" s="1117"/>
      <c r="J8" s="1117"/>
      <c r="K8" s="1117"/>
      <c r="L8" s="1117" t="s">
        <v>27</v>
      </c>
      <c r="M8" s="1117" t="s">
        <v>31</v>
      </c>
      <c r="N8" s="1117"/>
      <c r="O8" s="1117"/>
      <c r="P8" s="1117"/>
      <c r="Q8" s="1117" t="s">
        <v>27</v>
      </c>
      <c r="R8" s="1117" t="s">
        <v>31</v>
      </c>
      <c r="S8" s="1117"/>
      <c r="T8" s="1117"/>
      <c r="U8" s="1117"/>
      <c r="V8" s="1117" t="s">
        <v>27</v>
      </c>
      <c r="W8" s="1117" t="s">
        <v>31</v>
      </c>
      <c r="X8" s="1117"/>
      <c r="Y8" s="1117"/>
      <c r="Z8" s="1117"/>
      <c r="AA8" s="1116"/>
    </row>
    <row r="9" spans="1:32" s="5" customFormat="1" ht="30.75" customHeight="1">
      <c r="A9" s="1125"/>
      <c r="B9" s="1116"/>
      <c r="C9" s="1116"/>
      <c r="D9" s="1116"/>
      <c r="E9" s="1116"/>
      <c r="F9" s="1117"/>
      <c r="G9" s="1117" t="s">
        <v>27</v>
      </c>
      <c r="H9" s="1117" t="s">
        <v>31</v>
      </c>
      <c r="I9" s="1117"/>
      <c r="J9" s="1117"/>
      <c r="K9" s="1117"/>
      <c r="L9" s="1117"/>
      <c r="M9" s="1117" t="s">
        <v>74</v>
      </c>
      <c r="N9" s="1117"/>
      <c r="O9" s="1117"/>
      <c r="P9" s="1153" t="s">
        <v>213</v>
      </c>
      <c r="Q9" s="1117"/>
      <c r="R9" s="1117" t="s">
        <v>74</v>
      </c>
      <c r="S9" s="1117"/>
      <c r="T9" s="1117"/>
      <c r="U9" s="1153" t="s">
        <v>213</v>
      </c>
      <c r="V9" s="1117"/>
      <c r="W9" s="1117" t="s">
        <v>74</v>
      </c>
      <c r="X9" s="1117"/>
      <c r="Y9" s="1117"/>
      <c r="Z9" s="1153" t="s">
        <v>213</v>
      </c>
      <c r="AA9" s="1116"/>
    </row>
    <row r="10" spans="1:32" s="5" customFormat="1" ht="30.75" customHeight="1">
      <c r="A10" s="1125"/>
      <c r="B10" s="1116"/>
      <c r="C10" s="1116"/>
      <c r="D10" s="1116"/>
      <c r="E10" s="1116"/>
      <c r="F10" s="1117"/>
      <c r="G10" s="1117"/>
      <c r="H10" s="1117" t="s">
        <v>74</v>
      </c>
      <c r="I10" s="1117"/>
      <c r="J10" s="1117"/>
      <c r="K10" s="1117" t="s">
        <v>213</v>
      </c>
      <c r="L10" s="1117"/>
      <c r="M10" s="1172" t="s">
        <v>9</v>
      </c>
      <c r="N10" s="1172" t="s">
        <v>188</v>
      </c>
      <c r="O10" s="1172" t="s">
        <v>189</v>
      </c>
      <c r="P10" s="1160"/>
      <c r="Q10" s="1117"/>
      <c r="R10" s="1172" t="s">
        <v>9</v>
      </c>
      <c r="S10" s="1172" t="s">
        <v>188</v>
      </c>
      <c r="T10" s="1172" t="s">
        <v>189</v>
      </c>
      <c r="U10" s="1160"/>
      <c r="V10" s="1117"/>
      <c r="W10" s="1172" t="s">
        <v>9</v>
      </c>
      <c r="X10" s="1172" t="s">
        <v>188</v>
      </c>
      <c r="Y10" s="1172" t="s">
        <v>189</v>
      </c>
      <c r="Z10" s="1160"/>
      <c r="AA10" s="1116"/>
    </row>
    <row r="11" spans="1:32" s="5" customFormat="1" ht="73.5" customHeight="1">
      <c r="A11" s="1125"/>
      <c r="B11" s="1116"/>
      <c r="C11" s="1116"/>
      <c r="D11" s="1116"/>
      <c r="E11" s="1116"/>
      <c r="F11" s="1117"/>
      <c r="G11" s="1174"/>
      <c r="H11" s="147" t="s">
        <v>9</v>
      </c>
      <c r="I11" s="147" t="s">
        <v>188</v>
      </c>
      <c r="J11" s="147" t="s">
        <v>189</v>
      </c>
      <c r="K11" s="1117"/>
      <c r="L11" s="1117"/>
      <c r="M11" s="1173"/>
      <c r="N11" s="1173"/>
      <c r="O11" s="1173"/>
      <c r="P11" s="1154"/>
      <c r="Q11" s="1117"/>
      <c r="R11" s="1173"/>
      <c r="S11" s="1173"/>
      <c r="T11" s="1173"/>
      <c r="U11" s="1154"/>
      <c r="V11" s="1117"/>
      <c r="W11" s="1173"/>
      <c r="X11" s="1173"/>
      <c r="Y11" s="1173"/>
      <c r="Z11" s="1154"/>
      <c r="AA11" s="1116"/>
    </row>
    <row r="12" spans="1:32" s="84" customFormat="1" ht="30.75" hidden="1" customHeight="1">
      <c r="A12" s="79">
        <v>1</v>
      </c>
      <c r="B12" s="6">
        <v>2</v>
      </c>
      <c r="C12" s="79">
        <v>3</v>
      </c>
      <c r="D12" s="79">
        <v>4</v>
      </c>
      <c r="E12" s="6">
        <v>5</v>
      </c>
      <c r="F12" s="79">
        <v>6</v>
      </c>
      <c r="G12" s="79">
        <v>7</v>
      </c>
      <c r="H12" s="79"/>
      <c r="I12" s="79"/>
      <c r="J12" s="79"/>
      <c r="K12" s="6">
        <v>8</v>
      </c>
      <c r="L12" s="79">
        <v>12</v>
      </c>
      <c r="M12" s="79">
        <v>13</v>
      </c>
      <c r="N12" s="79"/>
      <c r="O12" s="79">
        <v>15</v>
      </c>
      <c r="P12" s="131">
        <v>16</v>
      </c>
      <c r="Q12" s="79">
        <v>12</v>
      </c>
      <c r="R12" s="79">
        <v>13</v>
      </c>
      <c r="S12" s="79"/>
      <c r="T12" s="79">
        <v>15</v>
      </c>
      <c r="U12" s="131">
        <v>16</v>
      </c>
      <c r="V12" s="79">
        <v>12</v>
      </c>
      <c r="W12" s="79">
        <v>13</v>
      </c>
      <c r="X12" s="79"/>
      <c r="Y12" s="79">
        <v>15</v>
      </c>
      <c r="Z12" s="131">
        <v>16</v>
      </c>
      <c r="AA12" s="79">
        <v>29</v>
      </c>
    </row>
    <row r="13" spans="1:32" s="7" customFormat="1" ht="36" customHeight="1">
      <c r="A13" s="85"/>
      <c r="B13" s="86" t="s">
        <v>28</v>
      </c>
      <c r="C13" s="87"/>
      <c r="D13" s="87"/>
      <c r="E13" s="87"/>
      <c r="F13" s="87"/>
      <c r="G13" s="87"/>
      <c r="H13" s="87"/>
      <c r="I13" s="87"/>
      <c r="J13" s="87"/>
      <c r="K13" s="87"/>
      <c r="L13" s="87"/>
      <c r="M13" s="87"/>
      <c r="N13" s="87"/>
      <c r="O13" s="87"/>
      <c r="P13" s="87"/>
      <c r="Q13" s="87"/>
      <c r="R13" s="87"/>
      <c r="S13" s="87"/>
      <c r="T13" s="87"/>
      <c r="U13" s="87"/>
      <c r="V13" s="87"/>
      <c r="W13" s="87"/>
      <c r="X13" s="87"/>
      <c r="Y13" s="87"/>
      <c r="Z13" s="87"/>
      <c r="AA13" s="87"/>
    </row>
    <row r="14" spans="1:32" s="7" customFormat="1" ht="39.6" customHeight="1">
      <c r="A14" s="32" t="s">
        <v>10</v>
      </c>
      <c r="B14" s="33" t="s">
        <v>210</v>
      </c>
      <c r="C14" s="6"/>
      <c r="D14" s="6"/>
      <c r="E14" s="6"/>
      <c r="F14" s="6"/>
      <c r="G14" s="6"/>
      <c r="H14" s="6"/>
      <c r="I14" s="6"/>
      <c r="J14" s="6"/>
      <c r="K14" s="6"/>
      <c r="L14" s="6"/>
      <c r="M14" s="6"/>
      <c r="N14" s="6"/>
      <c r="O14" s="6"/>
      <c r="P14" s="6"/>
      <c r="Q14" s="6"/>
      <c r="R14" s="6"/>
      <c r="S14" s="6"/>
      <c r="T14" s="6"/>
      <c r="U14" s="6"/>
      <c r="V14" s="6"/>
      <c r="W14" s="6"/>
      <c r="X14" s="6"/>
      <c r="Y14" s="6"/>
      <c r="Z14" s="6"/>
      <c r="AA14" s="6"/>
    </row>
    <row r="15" spans="1:32" ht="44.45" customHeight="1">
      <c r="A15" s="23" t="s">
        <v>12</v>
      </c>
      <c r="B15" s="16" t="s">
        <v>211</v>
      </c>
      <c r="C15" s="17"/>
      <c r="D15" s="17"/>
      <c r="E15" s="17"/>
      <c r="F15" s="17"/>
      <c r="G15" s="18"/>
      <c r="H15" s="18"/>
      <c r="I15" s="18"/>
      <c r="J15" s="18"/>
      <c r="K15" s="18"/>
      <c r="L15" s="18"/>
      <c r="M15" s="18"/>
      <c r="N15" s="18"/>
      <c r="O15" s="18"/>
      <c r="P15" s="18"/>
      <c r="Q15" s="18"/>
      <c r="R15" s="18"/>
      <c r="S15" s="18"/>
      <c r="T15" s="18"/>
      <c r="U15" s="18"/>
      <c r="V15" s="18"/>
      <c r="W15" s="18"/>
      <c r="X15" s="18"/>
      <c r="Y15" s="18"/>
      <c r="Z15" s="18"/>
      <c r="AA15" s="77"/>
    </row>
    <row r="16" spans="1:32" s="7" customFormat="1" ht="30.6" customHeight="1">
      <c r="A16" s="19">
        <v>1</v>
      </c>
      <c r="B16" s="20" t="s">
        <v>14</v>
      </c>
      <c r="C16" s="6"/>
      <c r="D16" s="6"/>
      <c r="E16" s="6"/>
      <c r="F16" s="6"/>
      <c r="G16" s="6"/>
      <c r="H16" s="6"/>
      <c r="I16" s="6"/>
      <c r="J16" s="6"/>
      <c r="K16" s="6"/>
      <c r="L16" s="6"/>
      <c r="M16" s="6"/>
      <c r="N16" s="6"/>
      <c r="O16" s="6"/>
      <c r="P16" s="6"/>
      <c r="Q16" s="6"/>
      <c r="R16" s="6"/>
      <c r="S16" s="6"/>
      <c r="T16" s="6"/>
      <c r="U16" s="6"/>
      <c r="V16" s="6"/>
      <c r="W16" s="6"/>
      <c r="X16" s="6"/>
      <c r="Y16" s="6"/>
      <c r="Z16" s="6"/>
      <c r="AA16" s="6"/>
    </row>
    <row r="17" spans="1:27" s="7" customFormat="1" ht="30.6" customHeight="1">
      <c r="A17" s="109" t="s">
        <v>26</v>
      </c>
      <c r="B17" s="22" t="s">
        <v>16</v>
      </c>
      <c r="C17" s="6"/>
      <c r="D17" s="6"/>
      <c r="E17" s="6"/>
      <c r="F17" s="6"/>
      <c r="G17" s="6"/>
      <c r="H17" s="6"/>
      <c r="I17" s="6"/>
      <c r="J17" s="6"/>
      <c r="K17" s="6"/>
      <c r="L17" s="6"/>
      <c r="M17" s="6"/>
      <c r="N17" s="6"/>
      <c r="O17" s="6"/>
      <c r="P17" s="6"/>
      <c r="Q17" s="6"/>
      <c r="R17" s="6"/>
      <c r="S17" s="6"/>
      <c r="T17" s="6"/>
      <c r="U17" s="6"/>
      <c r="V17" s="6"/>
      <c r="W17" s="6"/>
      <c r="X17" s="6"/>
      <c r="Y17" s="6"/>
      <c r="Z17" s="6"/>
      <c r="AA17" s="6"/>
    </row>
    <row r="18" spans="1:27" ht="45.75" customHeight="1">
      <c r="A18" s="23" t="s">
        <v>17</v>
      </c>
      <c r="B18" s="16" t="s">
        <v>211</v>
      </c>
      <c r="C18" s="17"/>
      <c r="D18" s="17"/>
      <c r="E18" s="17"/>
      <c r="F18" s="17"/>
      <c r="G18" s="18"/>
      <c r="H18" s="18"/>
      <c r="I18" s="18"/>
      <c r="J18" s="18"/>
      <c r="K18" s="18"/>
      <c r="L18" s="18"/>
      <c r="M18" s="18"/>
      <c r="N18" s="18"/>
      <c r="O18" s="18"/>
      <c r="P18" s="18"/>
      <c r="Q18" s="18"/>
      <c r="R18" s="18"/>
      <c r="S18" s="18"/>
      <c r="T18" s="18"/>
      <c r="U18" s="18"/>
      <c r="V18" s="18"/>
      <c r="W18" s="18"/>
      <c r="X18" s="18"/>
      <c r="Y18" s="18"/>
      <c r="Z18" s="18"/>
      <c r="AA18" s="18"/>
    </row>
    <row r="19" spans="1:27" s="1" customFormat="1" ht="26.45" customHeight="1">
      <c r="A19" s="109" t="s">
        <v>26</v>
      </c>
      <c r="B19" s="22" t="s">
        <v>16</v>
      </c>
      <c r="C19" s="34"/>
      <c r="D19" s="34"/>
      <c r="E19" s="34"/>
      <c r="F19" s="34"/>
      <c r="G19" s="35"/>
      <c r="H19" s="35"/>
      <c r="I19" s="35"/>
      <c r="J19" s="35"/>
      <c r="K19" s="35"/>
      <c r="L19" s="35"/>
      <c r="M19" s="35"/>
      <c r="N19" s="35"/>
      <c r="O19" s="35"/>
      <c r="P19" s="35"/>
      <c r="Q19" s="35"/>
      <c r="R19" s="35"/>
      <c r="S19" s="35"/>
      <c r="T19" s="35"/>
      <c r="U19" s="35"/>
      <c r="V19" s="35"/>
      <c r="W19" s="35"/>
      <c r="X19" s="35"/>
      <c r="Y19" s="35"/>
      <c r="Z19" s="35"/>
      <c r="AA19" s="35"/>
    </row>
    <row r="20" spans="1:27" s="1" customFormat="1" ht="56.25">
      <c r="A20" s="32" t="s">
        <v>18</v>
      </c>
      <c r="B20" s="33" t="s">
        <v>212</v>
      </c>
      <c r="C20" s="34"/>
      <c r="D20" s="34"/>
      <c r="E20" s="34"/>
      <c r="F20" s="34"/>
      <c r="G20" s="35"/>
      <c r="H20" s="35"/>
      <c r="I20" s="35"/>
      <c r="J20" s="35"/>
      <c r="K20" s="35"/>
      <c r="L20" s="35"/>
      <c r="M20" s="35"/>
      <c r="N20" s="35"/>
      <c r="O20" s="35"/>
      <c r="P20" s="35"/>
      <c r="Q20" s="35"/>
      <c r="R20" s="35"/>
      <c r="S20" s="35"/>
      <c r="T20" s="35"/>
      <c r="U20" s="35"/>
      <c r="V20" s="35"/>
      <c r="W20" s="35"/>
      <c r="X20" s="35"/>
      <c r="Y20" s="35"/>
      <c r="Z20" s="35"/>
      <c r="AA20" s="35"/>
    </row>
    <row r="21" spans="1:27" ht="44.45" customHeight="1">
      <c r="A21" s="23" t="s">
        <v>12</v>
      </c>
      <c r="B21" s="16" t="s">
        <v>211</v>
      </c>
      <c r="C21" s="17"/>
      <c r="D21" s="17"/>
      <c r="E21" s="17"/>
      <c r="F21" s="17"/>
      <c r="G21" s="18"/>
      <c r="H21" s="18"/>
      <c r="I21" s="18"/>
      <c r="J21" s="18"/>
      <c r="K21" s="18"/>
      <c r="L21" s="18"/>
      <c r="M21" s="18"/>
      <c r="N21" s="18"/>
      <c r="O21" s="18"/>
      <c r="P21" s="18"/>
      <c r="Q21" s="18"/>
      <c r="R21" s="18"/>
      <c r="S21" s="18"/>
      <c r="T21" s="18"/>
      <c r="U21" s="18"/>
      <c r="V21" s="18"/>
      <c r="W21" s="18"/>
      <c r="X21" s="18"/>
      <c r="Y21" s="18"/>
      <c r="Z21" s="18"/>
      <c r="AA21" s="77"/>
    </row>
    <row r="22" spans="1:27" s="7" customFormat="1" ht="30.2" customHeight="1">
      <c r="A22" s="19">
        <v>1</v>
      </c>
      <c r="B22" s="20" t="s">
        <v>14</v>
      </c>
      <c r="C22" s="6"/>
      <c r="D22" s="6"/>
      <c r="E22" s="6"/>
      <c r="F22" s="6"/>
      <c r="G22" s="6"/>
      <c r="H22" s="6"/>
      <c r="I22" s="6"/>
      <c r="J22" s="6"/>
      <c r="K22" s="6"/>
      <c r="L22" s="6"/>
      <c r="M22" s="6"/>
      <c r="N22" s="6"/>
      <c r="O22" s="6"/>
      <c r="P22" s="6"/>
      <c r="Q22" s="6"/>
      <c r="R22" s="6"/>
      <c r="S22" s="6"/>
      <c r="T22" s="6"/>
      <c r="U22" s="6"/>
      <c r="V22" s="6"/>
      <c r="W22" s="6"/>
      <c r="X22" s="6"/>
      <c r="Y22" s="6"/>
      <c r="Z22" s="6"/>
      <c r="AA22" s="6"/>
    </row>
    <row r="23" spans="1:27" s="7" customFormat="1" ht="30.2" customHeight="1">
      <c r="A23" s="109" t="s">
        <v>26</v>
      </c>
      <c r="B23" s="22" t="s">
        <v>16</v>
      </c>
      <c r="C23" s="6"/>
      <c r="D23" s="6"/>
      <c r="E23" s="6"/>
      <c r="F23" s="6"/>
      <c r="G23" s="6"/>
      <c r="H23" s="6"/>
      <c r="I23" s="6"/>
      <c r="J23" s="6"/>
      <c r="K23" s="6"/>
      <c r="L23" s="6"/>
      <c r="M23" s="6"/>
      <c r="N23" s="6"/>
      <c r="O23" s="6"/>
      <c r="P23" s="6"/>
      <c r="Q23" s="6"/>
      <c r="R23" s="6"/>
      <c r="S23" s="6"/>
      <c r="T23" s="6"/>
      <c r="U23" s="6"/>
      <c r="V23" s="6"/>
      <c r="W23" s="6"/>
      <c r="X23" s="6"/>
      <c r="Y23" s="6"/>
      <c r="Z23" s="6"/>
      <c r="AA23" s="6"/>
    </row>
    <row r="24" spans="1:27" ht="45.75" customHeight="1">
      <c r="A24" s="23" t="s">
        <v>17</v>
      </c>
      <c r="B24" s="16" t="s">
        <v>211</v>
      </c>
      <c r="C24" s="17"/>
      <c r="D24" s="17"/>
      <c r="E24" s="17"/>
      <c r="F24" s="17"/>
      <c r="G24" s="18"/>
      <c r="H24" s="18"/>
      <c r="I24" s="18"/>
      <c r="J24" s="18"/>
      <c r="K24" s="18"/>
      <c r="L24" s="18"/>
      <c r="M24" s="18"/>
      <c r="N24" s="18"/>
      <c r="O24" s="18"/>
      <c r="P24" s="18"/>
      <c r="Q24" s="18"/>
      <c r="R24" s="18"/>
      <c r="S24" s="18"/>
      <c r="T24" s="18"/>
      <c r="U24" s="18"/>
      <c r="V24" s="18"/>
      <c r="W24" s="18"/>
      <c r="X24" s="18"/>
      <c r="Y24" s="18"/>
      <c r="Z24" s="18"/>
      <c r="AA24" s="18"/>
    </row>
    <row r="25" spans="1:27" s="1" customFormat="1" ht="26.45" customHeight="1">
      <c r="A25" s="109" t="s">
        <v>26</v>
      </c>
      <c r="B25" s="22" t="s">
        <v>16</v>
      </c>
      <c r="C25" s="34"/>
      <c r="D25" s="34"/>
      <c r="E25" s="34"/>
      <c r="F25" s="34"/>
      <c r="G25" s="35"/>
      <c r="H25" s="35"/>
      <c r="I25" s="35"/>
      <c r="J25" s="35"/>
      <c r="K25" s="35"/>
      <c r="L25" s="35"/>
      <c r="M25" s="35"/>
      <c r="N25" s="35"/>
      <c r="O25" s="35"/>
      <c r="P25" s="35"/>
      <c r="Q25" s="35"/>
      <c r="R25" s="35"/>
      <c r="S25" s="35"/>
      <c r="T25" s="35"/>
      <c r="U25" s="35"/>
      <c r="V25" s="35"/>
      <c r="W25" s="35"/>
      <c r="X25" s="35"/>
      <c r="Y25" s="35"/>
      <c r="Z25" s="35"/>
      <c r="AA25" s="35"/>
    </row>
    <row r="26" spans="1:27" ht="10.35" customHeight="1">
      <c r="A26" s="31"/>
      <c r="B26" s="20"/>
      <c r="C26" s="20"/>
      <c r="D26" s="20"/>
      <c r="E26" s="20"/>
      <c r="F26" s="20"/>
      <c r="G26" s="20"/>
      <c r="H26" s="20"/>
      <c r="I26" s="20"/>
      <c r="J26" s="20"/>
      <c r="K26" s="20"/>
      <c r="L26" s="20"/>
      <c r="M26" s="20"/>
      <c r="N26" s="20"/>
      <c r="O26" s="100"/>
      <c r="P26" s="100"/>
      <c r="Q26" s="20"/>
      <c r="R26" s="20"/>
      <c r="S26" s="20"/>
      <c r="T26" s="100"/>
      <c r="U26" s="100"/>
      <c r="V26" s="20"/>
      <c r="W26" s="20"/>
      <c r="X26" s="20"/>
      <c r="Y26" s="100"/>
      <c r="Z26" s="100"/>
      <c r="AA26" s="18"/>
    </row>
    <row r="27" spans="1:27" ht="20.100000000000001" customHeight="1"/>
    <row r="28" spans="1:27" ht="20.100000000000001" customHeight="1">
      <c r="B28" s="1124" t="s">
        <v>99</v>
      </c>
      <c r="C28" s="1124"/>
      <c r="D28" s="1124"/>
      <c r="E28" s="1124"/>
      <c r="F28" s="1124"/>
      <c r="G28" s="1124"/>
      <c r="H28" s="1124"/>
      <c r="I28" s="1124"/>
      <c r="J28" s="1124"/>
      <c r="K28" s="1124"/>
      <c r="L28" s="1124"/>
      <c r="M28" s="1124"/>
      <c r="N28" s="1124"/>
      <c r="O28" s="1124"/>
      <c r="P28" s="1124"/>
      <c r="Q28" s="1124"/>
      <c r="R28" s="1124"/>
      <c r="S28" s="1124"/>
      <c r="T28" s="1124"/>
      <c r="U28" s="1124"/>
      <c r="V28" s="1124"/>
      <c r="W28" s="1124"/>
      <c r="X28" s="1124"/>
      <c r="Y28" s="1124"/>
      <c r="Z28" s="1124"/>
      <c r="AA28" s="1124"/>
    </row>
    <row r="29" spans="1:27" ht="20.100000000000001" customHeight="1">
      <c r="AA29" s="4"/>
    </row>
    <row r="30" spans="1:27" ht="20.100000000000001" customHeight="1">
      <c r="A30" s="13"/>
      <c r="B30" s="4"/>
      <c r="C30" s="4"/>
      <c r="D30" s="4"/>
      <c r="E30" s="4"/>
      <c r="F30" s="4"/>
      <c r="G30" s="4"/>
      <c r="H30" s="4"/>
      <c r="I30" s="4"/>
      <c r="J30" s="4"/>
      <c r="K30" s="4"/>
      <c r="L30" s="4"/>
      <c r="M30" s="4"/>
      <c r="N30" s="4"/>
      <c r="O30" s="4"/>
      <c r="P30" s="4"/>
      <c r="Q30" s="4"/>
      <c r="R30" s="4"/>
      <c r="S30" s="4"/>
      <c r="T30" s="4"/>
      <c r="U30" s="4"/>
      <c r="V30" s="4"/>
      <c r="W30" s="4"/>
      <c r="X30" s="4"/>
      <c r="Y30" s="4"/>
      <c r="Z30" s="4"/>
      <c r="AA30" s="4"/>
    </row>
    <row r="31" spans="1:27" ht="20.100000000000001" customHeight="1">
      <c r="A31" s="13"/>
      <c r="B31" s="4"/>
      <c r="C31" s="4"/>
      <c r="D31" s="4"/>
      <c r="E31" s="4"/>
      <c r="F31" s="4"/>
      <c r="G31" s="4"/>
      <c r="H31" s="4"/>
      <c r="I31" s="4"/>
      <c r="J31" s="4"/>
      <c r="K31" s="4"/>
      <c r="L31" s="4"/>
      <c r="M31" s="4"/>
      <c r="N31" s="4"/>
      <c r="O31" s="4"/>
      <c r="P31" s="4"/>
      <c r="Q31" s="4"/>
      <c r="R31" s="4"/>
      <c r="S31" s="4"/>
      <c r="T31" s="4"/>
      <c r="U31" s="4"/>
      <c r="V31" s="4"/>
      <c r="W31" s="4"/>
      <c r="X31" s="4"/>
      <c r="Y31" s="4"/>
      <c r="Z31" s="4"/>
      <c r="AA31" s="4"/>
    </row>
    <row r="32" spans="1:27" ht="20.100000000000001" customHeight="1">
      <c r="A32" s="13"/>
      <c r="B32" s="4"/>
      <c r="C32" s="4"/>
      <c r="D32" s="4"/>
      <c r="E32" s="4"/>
      <c r="F32" s="4"/>
      <c r="G32" s="4"/>
      <c r="H32" s="4"/>
      <c r="I32" s="4"/>
      <c r="J32" s="4"/>
      <c r="K32" s="4"/>
      <c r="L32" s="4"/>
      <c r="M32" s="4"/>
      <c r="N32" s="4"/>
      <c r="O32" s="4"/>
      <c r="P32" s="4"/>
      <c r="Q32" s="4"/>
      <c r="R32" s="4"/>
      <c r="S32" s="4"/>
      <c r="T32" s="4"/>
      <c r="U32" s="4"/>
      <c r="V32" s="4"/>
      <c r="W32" s="4"/>
      <c r="X32" s="4"/>
      <c r="Y32" s="4"/>
      <c r="Z32" s="4"/>
      <c r="AA32" s="4"/>
    </row>
    <row r="33" spans="1:27" ht="20.100000000000001" customHeight="1">
      <c r="A33" s="13"/>
      <c r="B33" s="4"/>
      <c r="C33" s="4"/>
      <c r="D33" s="4"/>
      <c r="E33" s="4"/>
      <c r="F33" s="4"/>
      <c r="G33" s="4"/>
      <c r="H33" s="4"/>
      <c r="I33" s="4"/>
      <c r="J33" s="4"/>
      <c r="K33" s="4"/>
      <c r="L33" s="4"/>
      <c r="M33" s="4"/>
      <c r="N33" s="4"/>
      <c r="O33" s="4"/>
      <c r="P33" s="4"/>
      <c r="Q33" s="4"/>
      <c r="R33" s="4"/>
      <c r="S33" s="4"/>
      <c r="T33" s="4"/>
      <c r="U33" s="4"/>
      <c r="V33" s="4"/>
      <c r="W33" s="4"/>
      <c r="X33" s="4"/>
      <c r="Y33" s="4"/>
      <c r="Z33" s="4"/>
      <c r="AA33" s="4"/>
    </row>
    <row r="34" spans="1:27" ht="20.100000000000001" customHeight="1">
      <c r="A34" s="13"/>
      <c r="B34" s="4"/>
      <c r="C34" s="4"/>
      <c r="D34" s="4"/>
      <c r="E34" s="4"/>
      <c r="F34" s="4"/>
      <c r="G34" s="4"/>
      <c r="H34" s="4"/>
      <c r="I34" s="4"/>
      <c r="J34" s="4"/>
      <c r="K34" s="4"/>
      <c r="L34" s="4"/>
      <c r="M34" s="4"/>
      <c r="N34" s="4"/>
      <c r="O34" s="4"/>
      <c r="P34" s="4"/>
      <c r="Q34" s="4"/>
      <c r="R34" s="4"/>
      <c r="S34" s="4"/>
      <c r="T34" s="4"/>
      <c r="U34" s="4"/>
      <c r="V34" s="4"/>
      <c r="W34" s="4"/>
      <c r="X34" s="4"/>
      <c r="Y34" s="4"/>
      <c r="Z34" s="4"/>
      <c r="AA34" s="4"/>
    </row>
    <row r="35" spans="1:27" ht="20.100000000000001" customHeight="1">
      <c r="A35" s="13"/>
      <c r="B35" s="4"/>
      <c r="C35" s="4"/>
      <c r="D35" s="4"/>
      <c r="E35" s="4"/>
      <c r="F35" s="4"/>
      <c r="G35" s="4"/>
      <c r="H35" s="4"/>
      <c r="I35" s="4"/>
      <c r="J35" s="4"/>
      <c r="K35" s="4"/>
      <c r="L35" s="4"/>
      <c r="M35" s="4"/>
      <c r="N35" s="4"/>
      <c r="O35" s="4"/>
      <c r="P35" s="4"/>
      <c r="Q35" s="4"/>
      <c r="R35" s="4"/>
      <c r="S35" s="4"/>
      <c r="T35" s="4"/>
      <c r="U35" s="4"/>
      <c r="V35" s="4"/>
      <c r="W35" s="4"/>
      <c r="X35" s="4"/>
      <c r="Y35" s="4"/>
      <c r="Z35" s="4"/>
      <c r="AA35" s="4"/>
    </row>
    <row r="36" spans="1:27" ht="20.100000000000001" customHeight="1">
      <c r="A36" s="13"/>
      <c r="B36" s="4"/>
      <c r="C36" s="4"/>
      <c r="D36" s="4"/>
      <c r="E36" s="4"/>
      <c r="F36" s="4"/>
      <c r="G36" s="4"/>
      <c r="H36" s="4"/>
      <c r="I36" s="4"/>
      <c r="J36" s="4"/>
      <c r="K36" s="4"/>
      <c r="L36" s="4"/>
      <c r="M36" s="4"/>
      <c r="N36" s="4"/>
      <c r="O36" s="4"/>
      <c r="P36" s="4"/>
      <c r="Q36" s="4"/>
      <c r="R36" s="4"/>
      <c r="S36" s="4"/>
      <c r="T36" s="4"/>
      <c r="U36" s="4"/>
      <c r="V36" s="4"/>
      <c r="W36" s="4"/>
      <c r="X36" s="4"/>
      <c r="Y36" s="4"/>
      <c r="Z36" s="4"/>
      <c r="AA36" s="4"/>
    </row>
    <row r="37" spans="1:27" ht="20.100000000000001" customHeight="1">
      <c r="A37" s="13"/>
      <c r="B37" s="4"/>
      <c r="C37" s="4"/>
      <c r="D37" s="4"/>
      <c r="E37" s="4"/>
      <c r="F37" s="4"/>
      <c r="G37" s="4"/>
      <c r="H37" s="4"/>
      <c r="I37" s="4"/>
      <c r="J37" s="4"/>
      <c r="K37" s="4"/>
      <c r="L37" s="4"/>
      <c r="M37" s="4"/>
      <c r="N37" s="4"/>
      <c r="O37" s="4"/>
      <c r="P37" s="4"/>
      <c r="Q37" s="4"/>
      <c r="R37" s="4"/>
      <c r="S37" s="4"/>
      <c r="T37" s="4"/>
      <c r="U37" s="4"/>
      <c r="V37" s="4"/>
      <c r="W37" s="4"/>
      <c r="X37" s="4"/>
      <c r="Y37" s="4"/>
      <c r="Z37" s="4"/>
      <c r="AA37" s="4"/>
    </row>
    <row r="38" spans="1:27" ht="20.100000000000001" customHeight="1">
      <c r="A38" s="13"/>
      <c r="B38" s="4"/>
      <c r="C38" s="4"/>
      <c r="D38" s="4"/>
      <c r="E38" s="4"/>
      <c r="F38" s="4"/>
      <c r="G38" s="4"/>
      <c r="H38" s="4"/>
      <c r="I38" s="4"/>
      <c r="J38" s="4"/>
      <c r="K38" s="4"/>
      <c r="L38" s="4"/>
      <c r="M38" s="4"/>
      <c r="N38" s="4"/>
      <c r="O38" s="4"/>
      <c r="P38" s="4"/>
      <c r="Q38" s="4"/>
      <c r="R38" s="4"/>
      <c r="S38" s="4"/>
      <c r="T38" s="4"/>
      <c r="U38" s="4"/>
      <c r="V38" s="4"/>
      <c r="W38" s="4"/>
      <c r="X38" s="4"/>
      <c r="Y38" s="4"/>
      <c r="Z38" s="4"/>
      <c r="AA38" s="4"/>
    </row>
    <row r="39" spans="1:27" ht="20.100000000000001" customHeight="1">
      <c r="A39" s="13"/>
      <c r="B39" s="4"/>
      <c r="C39" s="4"/>
      <c r="D39" s="4"/>
      <c r="E39" s="4"/>
      <c r="F39" s="4"/>
      <c r="G39" s="4"/>
      <c r="H39" s="4"/>
      <c r="I39" s="4"/>
      <c r="J39" s="4"/>
      <c r="K39" s="4"/>
      <c r="L39" s="4"/>
      <c r="M39" s="4"/>
      <c r="N39" s="4"/>
      <c r="O39" s="4"/>
      <c r="P39" s="4"/>
      <c r="Q39" s="4"/>
      <c r="R39" s="4"/>
      <c r="S39" s="4"/>
      <c r="T39" s="4"/>
      <c r="U39" s="4"/>
      <c r="V39" s="4"/>
      <c r="W39" s="4"/>
      <c r="X39" s="4"/>
      <c r="Y39" s="4"/>
      <c r="Z39" s="4"/>
      <c r="AA39" s="4"/>
    </row>
    <row r="40" spans="1:27">
      <c r="A40" s="13"/>
      <c r="B40" s="4"/>
      <c r="C40" s="4"/>
      <c r="D40" s="4"/>
      <c r="E40" s="4"/>
      <c r="F40" s="4"/>
      <c r="G40" s="4"/>
      <c r="H40" s="4"/>
      <c r="I40" s="4"/>
      <c r="J40" s="4"/>
      <c r="K40" s="4"/>
      <c r="L40" s="4"/>
      <c r="M40" s="4"/>
      <c r="N40" s="4"/>
      <c r="O40" s="4"/>
      <c r="P40" s="4"/>
      <c r="Q40" s="4"/>
      <c r="R40" s="4"/>
      <c r="S40" s="4"/>
      <c r="T40" s="4"/>
      <c r="U40" s="4"/>
      <c r="V40" s="4"/>
      <c r="W40" s="4"/>
      <c r="X40" s="4"/>
      <c r="Y40" s="4"/>
      <c r="Z40" s="4"/>
      <c r="AA40" s="4"/>
    </row>
    <row r="41" spans="1:27">
      <c r="A41" s="13"/>
      <c r="B41" s="4"/>
      <c r="C41" s="4"/>
      <c r="D41" s="4"/>
      <c r="E41" s="4"/>
      <c r="F41" s="4"/>
      <c r="G41" s="4"/>
      <c r="H41" s="4"/>
      <c r="I41" s="4"/>
      <c r="J41" s="4"/>
      <c r="K41" s="4"/>
      <c r="L41" s="4"/>
      <c r="M41" s="4"/>
      <c r="N41" s="4"/>
      <c r="O41" s="4"/>
      <c r="P41" s="4"/>
      <c r="Q41" s="4"/>
      <c r="R41" s="4"/>
      <c r="S41" s="4"/>
      <c r="T41" s="4"/>
      <c r="U41" s="4"/>
      <c r="V41" s="4"/>
      <c r="W41" s="4"/>
      <c r="X41" s="4"/>
      <c r="Y41" s="4"/>
      <c r="Z41" s="4"/>
      <c r="AA41" s="4"/>
    </row>
    <row r="42" spans="1:27">
      <c r="A42" s="13"/>
      <c r="B42" s="4"/>
      <c r="C42" s="4"/>
      <c r="D42" s="4"/>
      <c r="E42" s="4"/>
      <c r="F42" s="4"/>
      <c r="G42" s="4"/>
      <c r="H42" s="4"/>
      <c r="I42" s="4"/>
      <c r="J42" s="4"/>
      <c r="K42" s="4"/>
      <c r="L42" s="4"/>
      <c r="M42" s="4"/>
      <c r="N42" s="4"/>
      <c r="O42" s="4"/>
      <c r="P42" s="4"/>
      <c r="Q42" s="4"/>
      <c r="R42" s="4"/>
      <c r="S42" s="4"/>
      <c r="T42" s="4"/>
      <c r="U42" s="4"/>
      <c r="V42" s="4"/>
      <c r="W42" s="4"/>
      <c r="X42" s="4"/>
      <c r="Y42" s="4"/>
      <c r="Z42" s="4"/>
      <c r="AA42" s="4"/>
    </row>
    <row r="43" spans="1:27">
      <c r="A43" s="13"/>
      <c r="B43" s="4"/>
      <c r="C43" s="4"/>
      <c r="D43" s="4"/>
      <c r="E43" s="4"/>
      <c r="F43" s="4"/>
      <c r="G43" s="4"/>
      <c r="H43" s="4"/>
      <c r="I43" s="4"/>
      <c r="J43" s="4"/>
      <c r="K43" s="4"/>
      <c r="L43" s="4"/>
      <c r="M43" s="4"/>
      <c r="N43" s="4"/>
      <c r="O43" s="4"/>
      <c r="P43" s="4"/>
      <c r="Q43" s="4"/>
      <c r="R43" s="4"/>
      <c r="S43" s="4"/>
      <c r="T43" s="4"/>
      <c r="U43" s="4"/>
      <c r="V43" s="4"/>
      <c r="W43" s="4"/>
      <c r="X43" s="4"/>
      <c r="Y43" s="4"/>
      <c r="Z43" s="4"/>
      <c r="AA43" s="4"/>
    </row>
    <row r="44" spans="1:27">
      <c r="A44" s="13"/>
      <c r="B44" s="4"/>
      <c r="C44" s="4"/>
      <c r="D44" s="4"/>
      <c r="E44" s="4"/>
      <c r="F44" s="4"/>
      <c r="G44" s="4"/>
      <c r="H44" s="4"/>
      <c r="I44" s="4"/>
      <c r="J44" s="4"/>
      <c r="K44" s="4"/>
      <c r="L44" s="4"/>
      <c r="M44" s="4"/>
      <c r="N44" s="4"/>
      <c r="O44" s="4"/>
      <c r="P44" s="4"/>
      <c r="Q44" s="4"/>
      <c r="R44" s="4"/>
      <c r="S44" s="4"/>
      <c r="T44" s="4"/>
      <c r="U44" s="4"/>
      <c r="V44" s="4"/>
      <c r="W44" s="4"/>
      <c r="X44" s="4"/>
      <c r="Y44" s="4"/>
      <c r="Z44" s="4"/>
      <c r="AA44" s="4"/>
    </row>
    <row r="45" spans="1:27">
      <c r="A45" s="13"/>
      <c r="B45" s="4"/>
      <c r="C45" s="4"/>
      <c r="D45" s="4"/>
      <c r="E45" s="4"/>
      <c r="F45" s="4"/>
      <c r="G45" s="4"/>
      <c r="H45" s="4"/>
      <c r="I45" s="4"/>
      <c r="J45" s="4"/>
      <c r="K45" s="4"/>
      <c r="L45" s="4"/>
      <c r="M45" s="4"/>
      <c r="N45" s="4"/>
      <c r="O45" s="4"/>
      <c r="P45" s="4"/>
      <c r="Q45" s="4"/>
      <c r="R45" s="4"/>
      <c r="S45" s="4"/>
      <c r="T45" s="4"/>
      <c r="U45" s="4"/>
      <c r="V45" s="4"/>
      <c r="W45" s="4"/>
      <c r="X45" s="4"/>
      <c r="Y45" s="4"/>
      <c r="Z45" s="4"/>
      <c r="AA45" s="4"/>
    </row>
    <row r="46" spans="1:27">
      <c r="A46" s="13"/>
      <c r="B46" s="4"/>
      <c r="C46" s="4"/>
      <c r="D46" s="4"/>
      <c r="E46" s="4"/>
      <c r="F46" s="4"/>
      <c r="G46" s="4"/>
      <c r="H46" s="4"/>
      <c r="I46" s="4"/>
      <c r="J46" s="4"/>
      <c r="K46" s="4"/>
      <c r="L46" s="4"/>
      <c r="M46" s="4"/>
      <c r="N46" s="4"/>
      <c r="O46" s="4"/>
      <c r="P46" s="4"/>
      <c r="Q46" s="4"/>
      <c r="R46" s="4"/>
      <c r="S46" s="4"/>
      <c r="T46" s="4"/>
      <c r="U46" s="4"/>
      <c r="V46" s="4"/>
      <c r="W46" s="4"/>
      <c r="X46" s="4"/>
      <c r="Y46" s="4"/>
      <c r="Z46" s="4"/>
      <c r="AA46" s="4"/>
    </row>
    <row r="47" spans="1:27">
      <c r="A47" s="13"/>
      <c r="B47" s="4"/>
      <c r="C47" s="4"/>
      <c r="D47" s="4"/>
      <c r="E47" s="4"/>
      <c r="F47" s="4"/>
      <c r="G47" s="4"/>
      <c r="H47" s="4"/>
      <c r="I47" s="4"/>
      <c r="J47" s="4"/>
      <c r="K47" s="4"/>
      <c r="L47" s="4"/>
      <c r="M47" s="4"/>
      <c r="N47" s="4"/>
      <c r="O47" s="4"/>
      <c r="P47" s="4"/>
      <c r="Q47" s="4"/>
      <c r="R47" s="4"/>
      <c r="S47" s="4"/>
      <c r="T47" s="4"/>
      <c r="U47" s="4"/>
      <c r="V47" s="4"/>
      <c r="W47" s="4"/>
      <c r="X47" s="4"/>
      <c r="Y47" s="4"/>
      <c r="Z47" s="4"/>
      <c r="AA47" s="4"/>
    </row>
    <row r="48" spans="1:27">
      <c r="A48" s="13"/>
      <c r="B48" s="4"/>
      <c r="C48" s="4"/>
      <c r="D48" s="4"/>
      <c r="E48" s="4"/>
      <c r="F48" s="4"/>
      <c r="G48" s="4"/>
      <c r="H48" s="4"/>
      <c r="I48" s="4"/>
      <c r="J48" s="4"/>
      <c r="K48" s="4"/>
      <c r="L48" s="4"/>
      <c r="M48" s="4"/>
      <c r="N48" s="4"/>
      <c r="O48" s="4"/>
      <c r="P48" s="4"/>
      <c r="Q48" s="4"/>
      <c r="R48" s="4"/>
      <c r="S48" s="4"/>
      <c r="T48" s="4"/>
      <c r="U48" s="4"/>
      <c r="V48" s="4"/>
      <c r="W48" s="4"/>
      <c r="X48" s="4"/>
      <c r="Y48" s="4"/>
      <c r="Z48" s="4"/>
      <c r="AA48" s="4"/>
    </row>
    <row r="49" spans="1:27">
      <c r="A49" s="13"/>
      <c r="B49" s="4"/>
      <c r="C49" s="4"/>
      <c r="D49" s="4"/>
      <c r="E49" s="4"/>
      <c r="F49" s="4"/>
      <c r="G49" s="4"/>
      <c r="H49" s="4"/>
      <c r="I49" s="4"/>
      <c r="J49" s="4"/>
      <c r="K49" s="4"/>
      <c r="L49" s="4"/>
      <c r="M49" s="4"/>
      <c r="N49" s="4"/>
      <c r="O49" s="4"/>
      <c r="P49" s="4"/>
      <c r="Q49" s="4"/>
      <c r="R49" s="4"/>
      <c r="S49" s="4"/>
      <c r="T49" s="4"/>
      <c r="U49" s="4"/>
      <c r="V49" s="4"/>
      <c r="W49" s="4"/>
      <c r="X49" s="4"/>
      <c r="Y49" s="4"/>
      <c r="Z49" s="4"/>
      <c r="AA49" s="4"/>
    </row>
    <row r="50" spans="1:27">
      <c r="A50" s="13"/>
      <c r="B50" s="4"/>
      <c r="C50" s="4"/>
      <c r="D50" s="4"/>
      <c r="E50" s="4"/>
      <c r="F50" s="4"/>
      <c r="G50" s="4"/>
      <c r="H50" s="4"/>
      <c r="I50" s="4"/>
      <c r="J50" s="4"/>
      <c r="K50" s="4"/>
      <c r="L50" s="4"/>
      <c r="M50" s="4"/>
      <c r="N50" s="4"/>
      <c r="O50" s="4"/>
      <c r="P50" s="4"/>
      <c r="Q50" s="4"/>
      <c r="R50" s="4"/>
      <c r="S50" s="4"/>
      <c r="T50" s="4"/>
      <c r="U50" s="4"/>
      <c r="V50" s="4"/>
      <c r="W50" s="4"/>
      <c r="X50" s="4"/>
      <c r="Y50" s="4"/>
      <c r="Z50" s="4"/>
      <c r="AA50" s="4"/>
    </row>
    <row r="51" spans="1:27">
      <c r="A51" s="13"/>
      <c r="B51" s="4"/>
      <c r="C51" s="4"/>
      <c r="D51" s="4"/>
      <c r="E51" s="4"/>
      <c r="F51" s="4"/>
      <c r="G51" s="4"/>
      <c r="H51" s="4"/>
      <c r="I51" s="4"/>
      <c r="J51" s="4"/>
      <c r="K51" s="4"/>
      <c r="L51" s="4"/>
      <c r="M51" s="4"/>
      <c r="N51" s="4"/>
      <c r="O51" s="4"/>
      <c r="P51" s="4"/>
      <c r="Q51" s="4"/>
      <c r="R51" s="4"/>
      <c r="S51" s="4"/>
      <c r="T51" s="4"/>
      <c r="U51" s="4"/>
      <c r="V51" s="4"/>
      <c r="W51" s="4"/>
      <c r="X51" s="4"/>
      <c r="Y51" s="4"/>
      <c r="Z51" s="4"/>
      <c r="AA51" s="4"/>
    </row>
    <row r="52" spans="1:27">
      <c r="A52" s="13"/>
      <c r="B52" s="4"/>
      <c r="C52" s="4"/>
      <c r="D52" s="4"/>
      <c r="E52" s="4"/>
      <c r="F52" s="4"/>
      <c r="G52" s="4"/>
      <c r="H52" s="4"/>
      <c r="I52" s="4"/>
      <c r="J52" s="4"/>
      <c r="K52" s="4"/>
      <c r="L52" s="4"/>
      <c r="M52" s="4"/>
      <c r="N52" s="4"/>
      <c r="O52" s="4"/>
      <c r="P52" s="4"/>
      <c r="Q52" s="4"/>
      <c r="R52" s="4"/>
      <c r="S52" s="4"/>
      <c r="T52" s="4"/>
      <c r="U52" s="4"/>
      <c r="V52" s="4"/>
      <c r="W52" s="4"/>
      <c r="X52" s="4"/>
      <c r="Y52" s="4"/>
      <c r="Z52" s="4"/>
      <c r="AA52" s="4"/>
    </row>
    <row r="53" spans="1:27">
      <c r="A53" s="13"/>
      <c r="B53" s="4"/>
      <c r="C53" s="4"/>
      <c r="D53" s="4"/>
      <c r="E53" s="4"/>
      <c r="F53" s="4"/>
      <c r="G53" s="4"/>
      <c r="H53" s="4"/>
      <c r="I53" s="4"/>
      <c r="J53" s="4"/>
      <c r="K53" s="4"/>
      <c r="L53" s="4"/>
      <c r="M53" s="4"/>
      <c r="N53" s="4"/>
      <c r="O53" s="4"/>
      <c r="P53" s="4"/>
      <c r="Q53" s="4"/>
      <c r="R53" s="4"/>
      <c r="S53" s="4"/>
      <c r="T53" s="4"/>
      <c r="U53" s="4"/>
      <c r="V53" s="4"/>
      <c r="W53" s="4"/>
      <c r="X53" s="4"/>
      <c r="Y53" s="4"/>
      <c r="Z53" s="4"/>
      <c r="AA53" s="4"/>
    </row>
    <row r="54" spans="1:27">
      <c r="A54" s="13"/>
      <c r="B54" s="4"/>
      <c r="C54" s="4"/>
      <c r="D54" s="4"/>
      <c r="E54" s="4"/>
      <c r="F54" s="4"/>
      <c r="G54" s="4"/>
      <c r="H54" s="4"/>
      <c r="I54" s="4"/>
      <c r="J54" s="4"/>
      <c r="K54" s="4"/>
      <c r="L54" s="4"/>
      <c r="M54" s="4"/>
      <c r="N54" s="4"/>
      <c r="O54" s="4"/>
      <c r="P54" s="4"/>
      <c r="Q54" s="4"/>
      <c r="R54" s="4"/>
      <c r="S54" s="4"/>
      <c r="T54" s="4"/>
      <c r="U54" s="4"/>
      <c r="V54" s="4"/>
      <c r="W54" s="4"/>
      <c r="X54" s="4"/>
      <c r="Y54" s="4"/>
      <c r="Z54" s="4"/>
      <c r="AA54" s="4"/>
    </row>
    <row r="55" spans="1:27">
      <c r="A55" s="13"/>
      <c r="B55" s="4"/>
      <c r="C55" s="4"/>
      <c r="D55" s="4"/>
      <c r="E55" s="4"/>
      <c r="F55" s="4"/>
      <c r="G55" s="4"/>
      <c r="H55" s="4"/>
      <c r="I55" s="4"/>
      <c r="J55" s="4"/>
      <c r="K55" s="4"/>
      <c r="L55" s="4"/>
      <c r="M55" s="4"/>
      <c r="N55" s="4"/>
      <c r="O55" s="4"/>
      <c r="P55" s="4"/>
      <c r="Q55" s="4"/>
      <c r="R55" s="4"/>
      <c r="S55" s="4"/>
      <c r="T55" s="4"/>
      <c r="U55" s="4"/>
      <c r="V55" s="4"/>
      <c r="W55" s="4"/>
      <c r="X55" s="4"/>
      <c r="Y55" s="4"/>
      <c r="Z55" s="4"/>
      <c r="AA55" s="4"/>
    </row>
    <row r="56" spans="1:27">
      <c r="A56" s="13"/>
      <c r="B56" s="4"/>
      <c r="C56" s="4"/>
      <c r="D56" s="4"/>
      <c r="E56" s="4"/>
      <c r="F56" s="4"/>
      <c r="G56" s="4"/>
      <c r="H56" s="4"/>
      <c r="I56" s="4"/>
      <c r="J56" s="4"/>
      <c r="K56" s="4"/>
      <c r="L56" s="4"/>
      <c r="M56" s="4"/>
      <c r="N56" s="4"/>
      <c r="O56" s="4"/>
      <c r="P56" s="4"/>
      <c r="Q56" s="4"/>
      <c r="R56" s="4"/>
      <c r="S56" s="4"/>
      <c r="T56" s="4"/>
      <c r="U56" s="4"/>
      <c r="V56" s="4"/>
      <c r="W56" s="4"/>
      <c r="X56" s="4"/>
      <c r="Y56" s="4"/>
      <c r="Z56" s="4"/>
      <c r="AA56" s="4"/>
    </row>
    <row r="57" spans="1:27">
      <c r="A57" s="13"/>
      <c r="B57" s="4"/>
      <c r="C57" s="4"/>
      <c r="D57" s="4"/>
      <c r="E57" s="4"/>
      <c r="F57" s="4"/>
      <c r="G57" s="4"/>
      <c r="H57" s="4"/>
      <c r="I57" s="4"/>
      <c r="J57" s="4"/>
      <c r="K57" s="4"/>
      <c r="L57" s="4"/>
      <c r="M57" s="4"/>
      <c r="N57" s="4"/>
      <c r="O57" s="4"/>
      <c r="P57" s="4"/>
      <c r="Q57" s="4"/>
      <c r="R57" s="4"/>
      <c r="S57" s="4"/>
      <c r="T57" s="4"/>
      <c r="U57" s="4"/>
      <c r="V57" s="4"/>
      <c r="W57" s="4"/>
      <c r="X57" s="4"/>
      <c r="Y57" s="4"/>
      <c r="Z57" s="4"/>
      <c r="AA57" s="4"/>
    </row>
    <row r="58" spans="1:27">
      <c r="A58" s="13"/>
      <c r="B58" s="4"/>
      <c r="C58" s="4"/>
      <c r="D58" s="4"/>
      <c r="E58" s="4"/>
      <c r="F58" s="4"/>
      <c r="G58" s="4"/>
      <c r="H58" s="4"/>
      <c r="I58" s="4"/>
      <c r="J58" s="4"/>
      <c r="K58" s="4"/>
      <c r="L58" s="4"/>
      <c r="M58" s="4"/>
      <c r="N58" s="4"/>
      <c r="O58" s="4"/>
      <c r="P58" s="4"/>
      <c r="Q58" s="4"/>
      <c r="R58" s="4"/>
      <c r="S58" s="4"/>
      <c r="T58" s="4"/>
      <c r="U58" s="4"/>
      <c r="V58" s="4"/>
      <c r="W58" s="4"/>
      <c r="X58" s="4"/>
      <c r="Y58" s="4"/>
      <c r="Z58" s="4"/>
      <c r="AA58" s="4"/>
    </row>
    <row r="59" spans="1:27">
      <c r="A59" s="13"/>
      <c r="B59" s="4"/>
      <c r="C59" s="4"/>
      <c r="D59" s="4"/>
      <c r="E59" s="4"/>
      <c r="F59" s="4"/>
      <c r="G59" s="4"/>
      <c r="H59" s="4"/>
      <c r="I59" s="4"/>
      <c r="J59" s="4"/>
      <c r="K59" s="4"/>
      <c r="L59" s="4"/>
      <c r="M59" s="4"/>
      <c r="N59" s="4"/>
      <c r="O59" s="4"/>
      <c r="P59" s="4"/>
      <c r="Q59" s="4"/>
      <c r="R59" s="4"/>
      <c r="S59" s="4"/>
      <c r="T59" s="4"/>
      <c r="U59" s="4"/>
      <c r="V59" s="4"/>
      <c r="W59" s="4"/>
      <c r="X59" s="4"/>
      <c r="Y59" s="4"/>
      <c r="Z59" s="4"/>
      <c r="AA59" s="4"/>
    </row>
    <row r="60" spans="1:27">
      <c r="A60" s="13"/>
      <c r="B60" s="4"/>
      <c r="C60" s="4"/>
      <c r="D60" s="4"/>
      <c r="E60" s="4"/>
      <c r="F60" s="4"/>
      <c r="G60" s="4"/>
      <c r="H60" s="4"/>
      <c r="I60" s="4"/>
      <c r="J60" s="4"/>
      <c r="K60" s="4"/>
      <c r="L60" s="4"/>
      <c r="M60" s="4"/>
      <c r="N60" s="4"/>
      <c r="O60" s="4"/>
      <c r="P60" s="4"/>
      <c r="Q60" s="4"/>
      <c r="R60" s="4"/>
      <c r="S60" s="4"/>
      <c r="T60" s="4"/>
      <c r="U60" s="4"/>
      <c r="V60" s="4"/>
      <c r="W60" s="4"/>
      <c r="X60" s="4"/>
      <c r="Y60" s="4"/>
      <c r="Z60" s="4"/>
      <c r="AA60" s="4"/>
    </row>
    <row r="61" spans="1:27">
      <c r="A61" s="13"/>
      <c r="B61" s="4"/>
      <c r="C61" s="4"/>
      <c r="D61" s="4"/>
      <c r="E61" s="4"/>
      <c r="F61" s="4"/>
      <c r="G61" s="4"/>
      <c r="H61" s="4"/>
      <c r="I61" s="4"/>
      <c r="J61" s="4"/>
      <c r="K61" s="4"/>
      <c r="L61" s="4"/>
      <c r="M61" s="4"/>
      <c r="N61" s="4"/>
      <c r="O61" s="4"/>
      <c r="P61" s="4"/>
      <c r="Q61" s="4"/>
      <c r="R61" s="4"/>
      <c r="S61" s="4"/>
      <c r="T61" s="4"/>
      <c r="U61" s="4"/>
      <c r="V61" s="4"/>
      <c r="W61" s="4"/>
      <c r="X61" s="4"/>
      <c r="Y61" s="4"/>
      <c r="Z61" s="4"/>
      <c r="AA61" s="4"/>
    </row>
    <row r="62" spans="1:27">
      <c r="A62" s="13"/>
      <c r="B62" s="4"/>
      <c r="C62" s="4"/>
      <c r="D62" s="4"/>
      <c r="E62" s="4"/>
      <c r="F62" s="4"/>
      <c r="G62" s="4"/>
      <c r="H62" s="4"/>
      <c r="I62" s="4"/>
      <c r="J62" s="4"/>
      <c r="K62" s="4"/>
      <c r="L62" s="4"/>
      <c r="M62" s="4"/>
      <c r="N62" s="4"/>
      <c r="O62" s="4"/>
      <c r="P62" s="4"/>
      <c r="Q62" s="4"/>
      <c r="R62" s="4"/>
      <c r="S62" s="4"/>
      <c r="T62" s="4"/>
      <c r="U62" s="4"/>
      <c r="V62" s="4"/>
      <c r="W62" s="4"/>
      <c r="X62" s="4"/>
      <c r="Y62" s="4"/>
      <c r="Z62" s="4"/>
      <c r="AA62" s="4"/>
    </row>
    <row r="63" spans="1:27">
      <c r="A63" s="13"/>
      <c r="B63" s="4"/>
      <c r="C63" s="4"/>
      <c r="D63" s="4"/>
      <c r="E63" s="4"/>
      <c r="F63" s="4"/>
      <c r="G63" s="4"/>
      <c r="H63" s="4"/>
      <c r="I63" s="4"/>
      <c r="J63" s="4"/>
      <c r="K63" s="4"/>
      <c r="L63" s="4"/>
      <c r="M63" s="4"/>
      <c r="N63" s="4"/>
      <c r="O63" s="4"/>
      <c r="P63" s="4"/>
      <c r="Q63" s="4"/>
      <c r="R63" s="4"/>
      <c r="S63" s="4"/>
      <c r="T63" s="4"/>
      <c r="U63" s="4"/>
      <c r="V63" s="4"/>
      <c r="W63" s="4"/>
      <c r="X63" s="4"/>
      <c r="Y63" s="4"/>
      <c r="Z63" s="4"/>
      <c r="AA63" s="4"/>
    </row>
    <row r="64" spans="1:27">
      <c r="A64" s="13"/>
      <c r="B64" s="4"/>
      <c r="C64" s="4"/>
      <c r="D64" s="4"/>
      <c r="E64" s="4"/>
      <c r="F64" s="4"/>
      <c r="G64" s="4"/>
      <c r="H64" s="4"/>
      <c r="I64" s="4"/>
      <c r="J64" s="4"/>
      <c r="K64" s="4"/>
      <c r="L64" s="4"/>
      <c r="M64" s="4"/>
      <c r="N64" s="4"/>
      <c r="O64" s="4"/>
      <c r="P64" s="4"/>
      <c r="Q64" s="4"/>
      <c r="R64" s="4"/>
      <c r="S64" s="4"/>
      <c r="T64" s="4"/>
      <c r="U64" s="4"/>
      <c r="V64" s="4"/>
      <c r="W64" s="4"/>
      <c r="X64" s="4"/>
      <c r="Y64" s="4"/>
      <c r="Z64" s="4"/>
      <c r="AA64" s="4"/>
    </row>
    <row r="65" spans="1:27">
      <c r="A65" s="13"/>
      <c r="B65" s="4"/>
      <c r="C65" s="4"/>
      <c r="D65" s="4"/>
      <c r="E65" s="4"/>
      <c r="F65" s="4"/>
      <c r="G65" s="4"/>
      <c r="H65" s="4"/>
      <c r="I65" s="4"/>
      <c r="J65" s="4"/>
      <c r="K65" s="4"/>
      <c r="L65" s="4"/>
      <c r="M65" s="4"/>
      <c r="N65" s="4"/>
      <c r="O65" s="4"/>
      <c r="P65" s="4"/>
      <c r="Q65" s="4"/>
      <c r="R65" s="4"/>
      <c r="S65" s="4"/>
      <c r="T65" s="4"/>
      <c r="U65" s="4"/>
      <c r="V65" s="4"/>
      <c r="W65" s="4"/>
      <c r="X65" s="4"/>
      <c r="Y65" s="4"/>
      <c r="Z65" s="4"/>
      <c r="AA65" s="4"/>
    </row>
    <row r="66" spans="1:27">
      <c r="A66" s="13"/>
      <c r="B66" s="4"/>
      <c r="C66" s="4"/>
      <c r="D66" s="4"/>
      <c r="E66" s="4"/>
      <c r="F66" s="4"/>
      <c r="G66" s="4"/>
      <c r="H66" s="4"/>
      <c r="I66" s="4"/>
      <c r="J66" s="4"/>
      <c r="K66" s="4"/>
      <c r="L66" s="4"/>
      <c r="M66" s="4"/>
      <c r="N66" s="4"/>
      <c r="O66" s="4"/>
      <c r="P66" s="4"/>
      <c r="Q66" s="4"/>
      <c r="R66" s="4"/>
      <c r="S66" s="4"/>
      <c r="T66" s="4"/>
      <c r="U66" s="4"/>
      <c r="V66" s="4"/>
      <c r="W66" s="4"/>
      <c r="X66" s="4"/>
      <c r="Y66" s="4"/>
      <c r="Z66" s="4"/>
      <c r="AA66" s="4"/>
    </row>
    <row r="67" spans="1:27">
      <c r="A67" s="13"/>
      <c r="B67" s="4"/>
      <c r="C67" s="4"/>
      <c r="D67" s="4"/>
      <c r="E67" s="4"/>
      <c r="F67" s="4"/>
      <c r="G67" s="4"/>
      <c r="H67" s="4"/>
      <c r="I67" s="4"/>
      <c r="J67" s="4"/>
      <c r="K67" s="4"/>
      <c r="L67" s="4"/>
      <c r="M67" s="4"/>
      <c r="N67" s="4"/>
      <c r="O67" s="4"/>
      <c r="P67" s="4"/>
      <c r="Q67" s="4"/>
      <c r="R67" s="4"/>
      <c r="S67" s="4"/>
      <c r="T67" s="4"/>
      <c r="U67" s="4"/>
      <c r="V67" s="4"/>
      <c r="W67" s="4"/>
      <c r="X67" s="4"/>
      <c r="Y67" s="4"/>
      <c r="Z67" s="4"/>
      <c r="AA67" s="4"/>
    </row>
    <row r="68" spans="1:27">
      <c r="A68" s="13"/>
      <c r="B68" s="4"/>
      <c r="C68" s="4"/>
      <c r="D68" s="4"/>
      <c r="E68" s="4"/>
      <c r="F68" s="4"/>
      <c r="G68" s="4"/>
      <c r="H68" s="4"/>
      <c r="I68" s="4"/>
      <c r="J68" s="4"/>
      <c r="K68" s="4"/>
      <c r="L68" s="4"/>
      <c r="M68" s="4"/>
      <c r="N68" s="4"/>
      <c r="O68" s="4"/>
      <c r="P68" s="4"/>
      <c r="Q68" s="4"/>
      <c r="R68" s="4"/>
      <c r="S68" s="4"/>
      <c r="T68" s="4"/>
      <c r="U68" s="4"/>
      <c r="V68" s="4"/>
      <c r="W68" s="4"/>
      <c r="X68" s="4"/>
      <c r="Y68" s="4"/>
      <c r="Z68" s="4"/>
      <c r="AA68" s="4"/>
    </row>
    <row r="69" spans="1:27">
      <c r="A69" s="13"/>
      <c r="B69" s="4"/>
      <c r="C69" s="4"/>
      <c r="D69" s="4"/>
      <c r="E69" s="4"/>
      <c r="F69" s="4"/>
      <c r="G69" s="4"/>
      <c r="H69" s="4"/>
      <c r="I69" s="4"/>
      <c r="J69" s="4"/>
      <c r="K69" s="4"/>
      <c r="L69" s="4"/>
      <c r="M69" s="4"/>
      <c r="N69" s="4"/>
      <c r="O69" s="4"/>
      <c r="P69" s="4"/>
      <c r="Q69" s="4"/>
      <c r="R69" s="4"/>
      <c r="S69" s="4"/>
      <c r="T69" s="4"/>
      <c r="U69" s="4"/>
      <c r="V69" s="4"/>
      <c r="W69" s="4"/>
      <c r="X69" s="4"/>
      <c r="Y69" s="4"/>
      <c r="Z69" s="4"/>
      <c r="AA69" s="4"/>
    </row>
    <row r="70" spans="1:27">
      <c r="A70" s="13"/>
      <c r="B70" s="4"/>
      <c r="C70" s="4"/>
      <c r="D70" s="4"/>
      <c r="E70" s="4"/>
      <c r="F70" s="4"/>
      <c r="G70" s="4"/>
      <c r="H70" s="4"/>
      <c r="I70" s="4"/>
      <c r="J70" s="4"/>
      <c r="K70" s="4"/>
      <c r="L70" s="4"/>
      <c r="M70" s="4"/>
      <c r="N70" s="4"/>
      <c r="O70" s="4"/>
      <c r="P70" s="4"/>
      <c r="Q70" s="4"/>
      <c r="R70" s="4"/>
      <c r="S70" s="4"/>
      <c r="T70" s="4"/>
      <c r="U70" s="4"/>
      <c r="V70" s="4"/>
      <c r="W70" s="4"/>
      <c r="X70" s="4"/>
      <c r="Y70" s="4"/>
      <c r="Z70" s="4"/>
      <c r="AA70" s="4"/>
    </row>
    <row r="71" spans="1:27">
      <c r="A71" s="13"/>
      <c r="B71" s="4"/>
      <c r="C71" s="4"/>
      <c r="D71" s="4"/>
      <c r="E71" s="4"/>
      <c r="F71" s="4"/>
      <c r="G71" s="4"/>
      <c r="H71" s="4"/>
      <c r="I71" s="4"/>
      <c r="J71" s="4"/>
      <c r="K71" s="4"/>
      <c r="L71" s="4"/>
      <c r="M71" s="4"/>
      <c r="N71" s="4"/>
      <c r="O71" s="4"/>
      <c r="P71" s="4"/>
      <c r="Q71" s="4"/>
      <c r="R71" s="4"/>
      <c r="S71" s="4"/>
      <c r="T71" s="4"/>
      <c r="U71" s="4"/>
      <c r="V71" s="4"/>
      <c r="W71" s="4"/>
      <c r="X71" s="4"/>
      <c r="Y71" s="4"/>
      <c r="Z71" s="4"/>
      <c r="AA71" s="4"/>
    </row>
    <row r="72" spans="1:27">
      <c r="A72" s="13"/>
      <c r="B72" s="4"/>
      <c r="C72" s="4"/>
      <c r="D72" s="4"/>
      <c r="E72" s="4"/>
      <c r="F72" s="4"/>
      <c r="G72" s="4"/>
      <c r="H72" s="4"/>
      <c r="I72" s="4"/>
      <c r="J72" s="4"/>
      <c r="K72" s="4"/>
      <c r="L72" s="4"/>
      <c r="M72" s="4"/>
      <c r="N72" s="4"/>
      <c r="O72" s="4"/>
      <c r="P72" s="4"/>
      <c r="Q72" s="4"/>
      <c r="R72" s="4"/>
      <c r="S72" s="4"/>
      <c r="T72" s="4"/>
      <c r="U72" s="4"/>
      <c r="V72" s="4"/>
      <c r="W72" s="4"/>
      <c r="X72" s="4"/>
      <c r="Y72" s="4"/>
      <c r="Z72" s="4"/>
      <c r="AA72" s="4"/>
    </row>
    <row r="73" spans="1:27">
      <c r="A73" s="13"/>
      <c r="B73" s="4"/>
      <c r="C73" s="4"/>
      <c r="D73" s="4"/>
      <c r="E73" s="4"/>
      <c r="F73" s="4"/>
      <c r="G73" s="4"/>
      <c r="H73" s="4"/>
      <c r="I73" s="4"/>
      <c r="J73" s="4"/>
      <c r="K73" s="4"/>
      <c r="L73" s="4"/>
      <c r="M73" s="4"/>
      <c r="N73" s="4"/>
      <c r="O73" s="4"/>
      <c r="P73" s="4"/>
      <c r="Q73" s="4"/>
      <c r="R73" s="4"/>
      <c r="S73" s="4"/>
      <c r="T73" s="4"/>
      <c r="U73" s="4"/>
      <c r="V73" s="4"/>
      <c r="W73" s="4"/>
      <c r="X73" s="4"/>
      <c r="Y73" s="4"/>
      <c r="Z73" s="4"/>
      <c r="AA73" s="4"/>
    </row>
    <row r="74" spans="1:27">
      <c r="A74" s="13"/>
      <c r="B74" s="4"/>
      <c r="C74" s="4"/>
      <c r="D74" s="4"/>
      <c r="E74" s="4"/>
      <c r="F74" s="4"/>
      <c r="G74" s="4"/>
      <c r="H74" s="4"/>
      <c r="I74" s="4"/>
      <c r="J74" s="4"/>
      <c r="K74" s="4"/>
      <c r="L74" s="4"/>
      <c r="M74" s="4"/>
      <c r="N74" s="4"/>
      <c r="O74" s="4"/>
      <c r="P74" s="4"/>
      <c r="Q74" s="4"/>
      <c r="R74" s="4"/>
      <c r="S74" s="4"/>
      <c r="T74" s="4"/>
      <c r="U74" s="4"/>
      <c r="V74" s="4"/>
      <c r="W74" s="4"/>
      <c r="X74" s="4"/>
      <c r="Y74" s="4"/>
      <c r="Z74" s="4"/>
      <c r="AA74" s="4"/>
    </row>
    <row r="75" spans="1:27">
      <c r="A75" s="13"/>
      <c r="B75" s="4"/>
      <c r="C75" s="4"/>
      <c r="D75" s="4"/>
      <c r="E75" s="4"/>
      <c r="F75" s="4"/>
      <c r="G75" s="4"/>
      <c r="H75" s="4"/>
      <c r="I75" s="4"/>
      <c r="J75" s="4"/>
      <c r="K75" s="4"/>
      <c r="L75" s="4"/>
      <c r="M75" s="4"/>
      <c r="N75" s="4"/>
      <c r="O75" s="4"/>
      <c r="P75" s="4"/>
      <c r="Q75" s="4"/>
      <c r="R75" s="4"/>
      <c r="S75" s="4"/>
      <c r="T75" s="4"/>
      <c r="U75" s="4"/>
      <c r="V75" s="4"/>
      <c r="W75" s="4"/>
      <c r="X75" s="4"/>
      <c r="Y75" s="4"/>
      <c r="Z75" s="4"/>
      <c r="AA75" s="4"/>
    </row>
    <row r="76" spans="1:27">
      <c r="A76" s="13"/>
      <c r="B76" s="4"/>
      <c r="C76" s="4"/>
      <c r="D76" s="4"/>
      <c r="E76" s="4"/>
      <c r="F76" s="4"/>
      <c r="G76" s="4"/>
      <c r="H76" s="4"/>
      <c r="I76" s="4"/>
      <c r="J76" s="4"/>
      <c r="K76" s="4"/>
      <c r="L76" s="4"/>
      <c r="M76" s="4"/>
      <c r="N76" s="4"/>
      <c r="O76" s="4"/>
      <c r="P76" s="4"/>
      <c r="Q76" s="4"/>
      <c r="R76" s="4"/>
      <c r="S76" s="4"/>
      <c r="T76" s="4"/>
      <c r="U76" s="4"/>
      <c r="V76" s="4"/>
      <c r="W76" s="4"/>
      <c r="X76" s="4"/>
      <c r="Y76" s="4"/>
      <c r="Z76" s="4"/>
      <c r="AA76" s="4"/>
    </row>
    <row r="77" spans="1:27">
      <c r="A77" s="13"/>
      <c r="B77" s="4"/>
      <c r="C77" s="4"/>
      <c r="D77" s="4"/>
      <c r="E77" s="4"/>
      <c r="F77" s="4"/>
      <c r="G77" s="4"/>
      <c r="H77" s="4"/>
      <c r="I77" s="4"/>
      <c r="J77" s="4"/>
      <c r="K77" s="4"/>
      <c r="L77" s="4"/>
      <c r="M77" s="4"/>
      <c r="N77" s="4"/>
      <c r="O77" s="4"/>
      <c r="P77" s="4"/>
      <c r="Q77" s="4"/>
      <c r="R77" s="4"/>
      <c r="S77" s="4"/>
      <c r="T77" s="4"/>
      <c r="U77" s="4"/>
      <c r="V77" s="4"/>
      <c r="W77" s="4"/>
      <c r="X77" s="4"/>
      <c r="Y77" s="4"/>
      <c r="Z77" s="4"/>
      <c r="AA77" s="4"/>
    </row>
    <row r="78" spans="1:27">
      <c r="A78" s="13"/>
      <c r="B78" s="4"/>
      <c r="C78" s="4"/>
      <c r="D78" s="4"/>
      <c r="E78" s="4"/>
      <c r="F78" s="4"/>
      <c r="G78" s="4"/>
      <c r="H78" s="4"/>
      <c r="I78" s="4"/>
      <c r="J78" s="4"/>
      <c r="K78" s="4"/>
      <c r="L78" s="4"/>
      <c r="M78" s="4"/>
      <c r="N78" s="4"/>
      <c r="O78" s="4"/>
      <c r="P78" s="4"/>
      <c r="Q78" s="4"/>
      <c r="R78" s="4"/>
      <c r="S78" s="4"/>
      <c r="T78" s="4"/>
      <c r="U78" s="4"/>
      <c r="V78" s="4"/>
      <c r="W78" s="4"/>
      <c r="X78" s="4"/>
      <c r="Y78" s="4"/>
      <c r="Z78" s="4"/>
      <c r="AA78" s="4"/>
    </row>
    <row r="79" spans="1:27">
      <c r="A79" s="13"/>
      <c r="B79" s="4"/>
      <c r="C79" s="4"/>
      <c r="D79" s="4"/>
      <c r="E79" s="4"/>
      <c r="F79" s="4"/>
      <c r="G79" s="4"/>
      <c r="H79" s="4"/>
      <c r="I79" s="4"/>
      <c r="J79" s="4"/>
      <c r="K79" s="4"/>
      <c r="L79" s="4"/>
      <c r="M79" s="4"/>
      <c r="N79" s="4"/>
      <c r="O79" s="4"/>
      <c r="P79" s="4"/>
      <c r="Q79" s="4"/>
      <c r="R79" s="4"/>
      <c r="S79" s="4"/>
      <c r="T79" s="4"/>
      <c r="U79" s="4"/>
      <c r="V79" s="4"/>
      <c r="W79" s="4"/>
      <c r="X79" s="4"/>
      <c r="Y79" s="4"/>
      <c r="Z79" s="4"/>
      <c r="AA79" s="4"/>
    </row>
    <row r="80" spans="1:27">
      <c r="A80" s="13"/>
      <c r="B80" s="4"/>
      <c r="C80" s="4"/>
      <c r="D80" s="4"/>
      <c r="E80" s="4"/>
      <c r="F80" s="4"/>
      <c r="G80" s="4"/>
      <c r="H80" s="4"/>
      <c r="I80" s="4"/>
      <c r="J80" s="4"/>
      <c r="K80" s="4"/>
      <c r="L80" s="4"/>
      <c r="M80" s="4"/>
      <c r="N80" s="4"/>
      <c r="O80" s="4"/>
      <c r="P80" s="4"/>
      <c r="Q80" s="4"/>
      <c r="R80" s="4"/>
      <c r="S80" s="4"/>
      <c r="T80" s="4"/>
      <c r="U80" s="4"/>
      <c r="V80" s="4"/>
      <c r="W80" s="4"/>
      <c r="X80" s="4"/>
      <c r="Y80" s="4"/>
      <c r="Z80" s="4"/>
      <c r="AA80" s="4"/>
    </row>
    <row r="81" spans="1:27">
      <c r="A81" s="13"/>
      <c r="B81" s="4"/>
      <c r="C81" s="4"/>
      <c r="D81" s="4"/>
      <c r="E81" s="4"/>
      <c r="F81" s="4"/>
      <c r="G81" s="4"/>
      <c r="H81" s="4"/>
      <c r="I81" s="4"/>
      <c r="J81" s="4"/>
      <c r="K81" s="4"/>
      <c r="L81" s="4"/>
      <c r="M81" s="4"/>
      <c r="N81" s="4"/>
      <c r="O81" s="4"/>
      <c r="P81" s="4"/>
      <c r="Q81" s="4"/>
      <c r="R81" s="4"/>
      <c r="S81" s="4"/>
      <c r="T81" s="4"/>
      <c r="U81" s="4"/>
      <c r="V81" s="4"/>
      <c r="W81" s="4"/>
      <c r="X81" s="4"/>
      <c r="Y81" s="4"/>
      <c r="Z81" s="4"/>
      <c r="AA81" s="4"/>
    </row>
    <row r="82" spans="1:27">
      <c r="A82" s="13"/>
      <c r="B82" s="4"/>
      <c r="C82" s="4"/>
      <c r="D82" s="4"/>
      <c r="E82" s="4"/>
      <c r="F82" s="4"/>
      <c r="G82" s="4"/>
      <c r="H82" s="4"/>
      <c r="I82" s="4"/>
      <c r="J82" s="4"/>
      <c r="K82" s="4"/>
      <c r="L82" s="4"/>
      <c r="M82" s="4"/>
      <c r="N82" s="4"/>
      <c r="O82" s="4"/>
      <c r="P82" s="4"/>
      <c r="Q82" s="4"/>
      <c r="R82" s="4"/>
      <c r="S82" s="4"/>
      <c r="T82" s="4"/>
      <c r="U82" s="4"/>
      <c r="V82" s="4"/>
      <c r="W82" s="4"/>
      <c r="X82" s="4"/>
      <c r="Y82" s="4"/>
      <c r="Z82" s="4"/>
      <c r="AA82" s="4"/>
    </row>
    <row r="83" spans="1:27">
      <c r="A83" s="13"/>
      <c r="B83" s="4"/>
      <c r="C83" s="4"/>
      <c r="D83" s="4"/>
      <c r="E83" s="4"/>
      <c r="F83" s="4"/>
      <c r="G83" s="4"/>
      <c r="H83" s="4"/>
      <c r="I83" s="4"/>
      <c r="J83" s="4"/>
      <c r="K83" s="4"/>
      <c r="L83" s="4"/>
      <c r="M83" s="4"/>
      <c r="N83" s="4"/>
      <c r="O83" s="4"/>
      <c r="P83" s="4"/>
      <c r="Q83" s="4"/>
      <c r="R83" s="4"/>
      <c r="S83" s="4"/>
      <c r="T83" s="4"/>
      <c r="U83" s="4"/>
      <c r="V83" s="4"/>
      <c r="W83" s="4"/>
      <c r="X83" s="4"/>
      <c r="Y83" s="4"/>
      <c r="Z83" s="4"/>
      <c r="AA83" s="4"/>
    </row>
    <row r="84" spans="1:27">
      <c r="A84" s="13"/>
      <c r="B84" s="4"/>
      <c r="C84" s="4"/>
      <c r="D84" s="4"/>
      <c r="E84" s="4"/>
      <c r="F84" s="4"/>
      <c r="G84" s="4"/>
      <c r="H84" s="4"/>
      <c r="I84" s="4"/>
      <c r="J84" s="4"/>
      <c r="K84" s="4"/>
      <c r="L84" s="4"/>
      <c r="M84" s="4"/>
      <c r="N84" s="4"/>
      <c r="O84" s="4"/>
      <c r="P84" s="4"/>
      <c r="Q84" s="4"/>
      <c r="R84" s="4"/>
      <c r="S84" s="4"/>
      <c r="T84" s="4"/>
      <c r="U84" s="4"/>
      <c r="V84" s="4"/>
      <c r="W84" s="4"/>
      <c r="X84" s="4"/>
      <c r="Y84" s="4"/>
      <c r="Z84" s="4"/>
      <c r="AA84" s="4"/>
    </row>
    <row r="85" spans="1:27">
      <c r="A85" s="13"/>
      <c r="B85" s="4"/>
      <c r="C85" s="4"/>
      <c r="D85" s="4"/>
      <c r="E85" s="4"/>
      <c r="F85" s="4"/>
      <c r="G85" s="4"/>
      <c r="H85" s="4"/>
      <c r="I85" s="4"/>
      <c r="J85" s="4"/>
      <c r="K85" s="4"/>
      <c r="L85" s="4"/>
      <c r="M85" s="4"/>
      <c r="N85" s="4"/>
      <c r="O85" s="4"/>
      <c r="P85" s="4"/>
      <c r="Q85" s="4"/>
      <c r="R85" s="4"/>
      <c r="S85" s="4"/>
      <c r="T85" s="4"/>
      <c r="U85" s="4"/>
      <c r="V85" s="4"/>
      <c r="W85" s="4"/>
      <c r="X85" s="4"/>
      <c r="Y85" s="4"/>
      <c r="Z85" s="4"/>
      <c r="AA85" s="4"/>
    </row>
    <row r="86" spans="1:27">
      <c r="A86" s="13"/>
      <c r="B86" s="4"/>
      <c r="C86" s="4"/>
      <c r="D86" s="4"/>
      <c r="E86" s="4"/>
      <c r="F86" s="4"/>
      <c r="G86" s="4"/>
      <c r="H86" s="4"/>
      <c r="I86" s="4"/>
      <c r="J86" s="4"/>
      <c r="K86" s="4"/>
      <c r="L86" s="4"/>
      <c r="M86" s="4"/>
      <c r="N86" s="4"/>
      <c r="O86" s="4"/>
      <c r="P86" s="4"/>
      <c r="Q86" s="4"/>
      <c r="R86" s="4"/>
      <c r="S86" s="4"/>
      <c r="T86" s="4"/>
      <c r="U86" s="4"/>
      <c r="V86" s="4"/>
      <c r="W86" s="4"/>
      <c r="X86" s="4"/>
      <c r="Y86" s="4"/>
      <c r="Z86" s="4"/>
      <c r="AA86" s="4"/>
    </row>
    <row r="87" spans="1:27">
      <c r="A87" s="13"/>
      <c r="B87" s="4"/>
      <c r="C87" s="4"/>
      <c r="D87" s="4"/>
      <c r="E87" s="4"/>
      <c r="F87" s="4"/>
      <c r="G87" s="4"/>
      <c r="H87" s="4"/>
      <c r="I87" s="4"/>
      <c r="J87" s="4"/>
      <c r="K87" s="4"/>
      <c r="L87" s="4"/>
      <c r="M87" s="4"/>
      <c r="N87" s="4"/>
      <c r="O87" s="4"/>
      <c r="P87" s="4"/>
      <c r="Q87" s="4"/>
      <c r="R87" s="4"/>
      <c r="S87" s="4"/>
      <c r="T87" s="4"/>
      <c r="U87" s="4"/>
      <c r="V87" s="4"/>
      <c r="W87" s="4"/>
      <c r="X87" s="4"/>
      <c r="Y87" s="4"/>
      <c r="Z87" s="4"/>
      <c r="AA87" s="4"/>
    </row>
    <row r="88" spans="1:27">
      <c r="A88" s="13"/>
      <c r="B88" s="4"/>
      <c r="C88" s="4"/>
      <c r="D88" s="4"/>
      <c r="E88" s="4"/>
      <c r="F88" s="4"/>
      <c r="G88" s="4"/>
      <c r="H88" s="4"/>
      <c r="I88" s="4"/>
      <c r="J88" s="4"/>
      <c r="K88" s="4"/>
      <c r="L88" s="4"/>
      <c r="M88" s="4"/>
      <c r="N88" s="4"/>
      <c r="O88" s="4"/>
      <c r="P88" s="4"/>
      <c r="Q88" s="4"/>
      <c r="R88" s="4"/>
      <c r="S88" s="4"/>
      <c r="T88" s="4"/>
      <c r="U88" s="4"/>
      <c r="V88" s="4"/>
      <c r="W88" s="4"/>
      <c r="X88" s="4"/>
      <c r="Y88" s="4"/>
      <c r="Z88" s="4"/>
      <c r="AA88" s="4"/>
    </row>
    <row r="89" spans="1:27">
      <c r="A89" s="13"/>
      <c r="B89" s="4"/>
      <c r="C89" s="4"/>
      <c r="D89" s="4"/>
      <c r="E89" s="4"/>
      <c r="F89" s="4"/>
      <c r="G89" s="4"/>
      <c r="H89" s="4"/>
      <c r="I89" s="4"/>
      <c r="J89" s="4"/>
      <c r="K89" s="4"/>
      <c r="L89" s="4"/>
      <c r="M89" s="4"/>
      <c r="N89" s="4"/>
      <c r="O89" s="4"/>
      <c r="P89" s="4"/>
      <c r="Q89" s="4"/>
      <c r="R89" s="4"/>
      <c r="S89" s="4"/>
      <c r="T89" s="4"/>
      <c r="U89" s="4"/>
      <c r="V89" s="4"/>
      <c r="W89" s="4"/>
      <c r="X89" s="4"/>
      <c r="Y89" s="4"/>
      <c r="Z89" s="4"/>
      <c r="AA89" s="4"/>
    </row>
    <row r="90" spans="1:27">
      <c r="A90" s="13"/>
      <c r="B90" s="4"/>
      <c r="C90" s="4"/>
      <c r="D90" s="4"/>
      <c r="E90" s="4"/>
      <c r="F90" s="4"/>
      <c r="G90" s="4"/>
      <c r="H90" s="4"/>
      <c r="I90" s="4"/>
      <c r="J90" s="4"/>
      <c r="K90" s="4"/>
      <c r="L90" s="4"/>
      <c r="M90" s="4"/>
      <c r="N90" s="4"/>
      <c r="O90" s="4"/>
      <c r="P90" s="4"/>
      <c r="Q90" s="4"/>
      <c r="R90" s="4"/>
      <c r="S90" s="4"/>
      <c r="T90" s="4"/>
      <c r="U90" s="4"/>
      <c r="V90" s="4"/>
      <c r="W90" s="4"/>
      <c r="X90" s="4"/>
      <c r="Y90" s="4"/>
      <c r="Z90" s="4"/>
      <c r="AA90" s="4"/>
    </row>
    <row r="91" spans="1:27">
      <c r="A91" s="13"/>
      <c r="B91" s="4"/>
      <c r="C91" s="4"/>
      <c r="D91" s="4"/>
      <c r="E91" s="4"/>
      <c r="F91" s="4"/>
      <c r="G91" s="4"/>
      <c r="H91" s="4"/>
      <c r="I91" s="4"/>
      <c r="J91" s="4"/>
      <c r="K91" s="4"/>
      <c r="L91" s="4"/>
      <c r="M91" s="4"/>
      <c r="N91" s="4"/>
      <c r="O91" s="4"/>
      <c r="P91" s="4"/>
      <c r="Q91" s="4"/>
      <c r="R91" s="4"/>
      <c r="S91" s="4"/>
      <c r="T91" s="4"/>
      <c r="U91" s="4"/>
      <c r="V91" s="4"/>
      <c r="W91" s="4"/>
      <c r="X91" s="4"/>
      <c r="Y91" s="4"/>
      <c r="Z91" s="4"/>
      <c r="AA91" s="4"/>
    </row>
    <row r="92" spans="1:27">
      <c r="A92" s="13"/>
      <c r="B92" s="4"/>
      <c r="C92" s="4"/>
      <c r="D92" s="4"/>
      <c r="E92" s="4"/>
      <c r="F92" s="4"/>
      <c r="G92" s="4"/>
      <c r="H92" s="4"/>
      <c r="I92" s="4"/>
      <c r="J92" s="4"/>
      <c r="K92" s="4"/>
      <c r="L92" s="4"/>
      <c r="M92" s="4"/>
      <c r="N92" s="4"/>
      <c r="O92" s="4"/>
      <c r="P92" s="4"/>
      <c r="Q92" s="4"/>
      <c r="R92" s="4"/>
      <c r="S92" s="4"/>
      <c r="T92" s="4"/>
      <c r="U92" s="4"/>
      <c r="V92" s="4"/>
      <c r="W92" s="4"/>
      <c r="X92" s="4"/>
      <c r="Y92" s="4"/>
      <c r="Z92" s="4"/>
      <c r="AA92" s="4"/>
    </row>
    <row r="93" spans="1:27">
      <c r="A93" s="13"/>
      <c r="B93" s="4"/>
      <c r="C93" s="4"/>
      <c r="D93" s="4"/>
      <c r="E93" s="4"/>
      <c r="F93" s="4"/>
      <c r="G93" s="4"/>
      <c r="H93" s="4"/>
      <c r="I93" s="4"/>
      <c r="J93" s="4"/>
      <c r="K93" s="4"/>
      <c r="L93" s="4"/>
      <c r="M93" s="4"/>
      <c r="N93" s="4"/>
      <c r="O93" s="4"/>
      <c r="P93" s="4"/>
      <c r="Q93" s="4"/>
      <c r="R93" s="4"/>
      <c r="S93" s="4"/>
      <c r="T93" s="4"/>
      <c r="U93" s="4"/>
      <c r="V93" s="4"/>
      <c r="W93" s="4"/>
      <c r="X93" s="4"/>
      <c r="Y93" s="4"/>
      <c r="Z93" s="4"/>
      <c r="AA93" s="4"/>
    </row>
    <row r="94" spans="1:27">
      <c r="A94" s="13"/>
      <c r="B94" s="4"/>
      <c r="C94" s="4"/>
      <c r="D94" s="4"/>
      <c r="E94" s="4"/>
      <c r="F94" s="4"/>
      <c r="G94" s="4"/>
      <c r="H94" s="4"/>
      <c r="I94" s="4"/>
      <c r="J94" s="4"/>
      <c r="K94" s="4"/>
      <c r="L94" s="4"/>
      <c r="M94" s="4"/>
      <c r="N94" s="4"/>
      <c r="O94" s="4"/>
      <c r="P94" s="4"/>
      <c r="Q94" s="4"/>
      <c r="R94" s="4"/>
      <c r="S94" s="4"/>
      <c r="T94" s="4"/>
      <c r="U94" s="4"/>
      <c r="V94" s="4"/>
      <c r="W94" s="4"/>
      <c r="X94" s="4"/>
      <c r="Y94" s="4"/>
      <c r="Z94" s="4"/>
      <c r="AA94" s="4"/>
    </row>
    <row r="95" spans="1:27">
      <c r="A95" s="13"/>
      <c r="B95" s="4"/>
      <c r="C95" s="4"/>
      <c r="D95" s="4"/>
      <c r="E95" s="4"/>
      <c r="F95" s="4"/>
      <c r="G95" s="4"/>
      <c r="H95" s="4"/>
      <c r="I95" s="4"/>
      <c r="J95" s="4"/>
      <c r="K95" s="4"/>
      <c r="L95" s="4"/>
      <c r="M95" s="4"/>
      <c r="N95" s="4"/>
      <c r="O95" s="4"/>
      <c r="P95" s="4"/>
      <c r="Q95" s="4"/>
      <c r="R95" s="4"/>
      <c r="S95" s="4"/>
      <c r="T95" s="4"/>
      <c r="U95" s="4"/>
      <c r="V95" s="4"/>
      <c r="W95" s="4"/>
      <c r="X95" s="4"/>
      <c r="Y95" s="4"/>
      <c r="Z95" s="4"/>
      <c r="AA95" s="4"/>
    </row>
    <row r="96" spans="1:27">
      <c r="A96" s="13"/>
      <c r="B96" s="4"/>
      <c r="C96" s="4"/>
      <c r="D96" s="4"/>
      <c r="E96" s="4"/>
      <c r="F96" s="4"/>
      <c r="G96" s="4"/>
      <c r="H96" s="4"/>
      <c r="I96" s="4"/>
      <c r="J96" s="4"/>
      <c r="K96" s="4"/>
      <c r="L96" s="4"/>
      <c r="M96" s="4"/>
      <c r="N96" s="4"/>
      <c r="O96" s="4"/>
      <c r="P96" s="4"/>
      <c r="Q96" s="4"/>
      <c r="R96" s="4"/>
      <c r="S96" s="4"/>
      <c r="T96" s="4"/>
      <c r="U96" s="4"/>
      <c r="V96" s="4"/>
      <c r="W96" s="4"/>
      <c r="X96" s="4"/>
      <c r="Y96" s="4"/>
      <c r="Z96" s="4"/>
      <c r="AA96" s="4"/>
    </row>
    <row r="97" spans="1:27">
      <c r="A97" s="13"/>
      <c r="B97" s="4"/>
      <c r="C97" s="4"/>
      <c r="D97" s="4"/>
      <c r="E97" s="4"/>
      <c r="F97" s="4"/>
      <c r="G97" s="4"/>
      <c r="H97" s="4"/>
      <c r="I97" s="4"/>
      <c r="J97" s="4"/>
      <c r="K97" s="4"/>
      <c r="L97" s="4"/>
      <c r="M97" s="4"/>
      <c r="N97" s="4"/>
      <c r="O97" s="4"/>
      <c r="P97" s="4"/>
      <c r="Q97" s="4"/>
      <c r="R97" s="4"/>
      <c r="S97" s="4"/>
      <c r="T97" s="4"/>
      <c r="U97" s="4"/>
      <c r="V97" s="4"/>
      <c r="W97" s="4"/>
      <c r="X97" s="4"/>
      <c r="Y97" s="4"/>
      <c r="Z97" s="4"/>
      <c r="AA97" s="4"/>
    </row>
    <row r="98" spans="1:27">
      <c r="A98" s="13"/>
      <c r="B98" s="4"/>
      <c r="C98" s="4"/>
      <c r="D98" s="4"/>
      <c r="E98" s="4"/>
      <c r="F98" s="4"/>
      <c r="G98" s="4"/>
      <c r="H98" s="4"/>
      <c r="I98" s="4"/>
      <c r="J98" s="4"/>
      <c r="K98" s="4"/>
      <c r="L98" s="4"/>
      <c r="M98" s="4"/>
      <c r="N98" s="4"/>
      <c r="O98" s="4"/>
      <c r="P98" s="4"/>
      <c r="Q98" s="4"/>
      <c r="R98" s="4"/>
      <c r="S98" s="4"/>
      <c r="T98" s="4"/>
      <c r="U98" s="4"/>
      <c r="V98" s="4"/>
      <c r="W98" s="4"/>
      <c r="X98" s="4"/>
      <c r="Y98" s="4"/>
      <c r="Z98" s="4"/>
      <c r="AA98" s="4"/>
    </row>
    <row r="99" spans="1:27">
      <c r="A99" s="13"/>
      <c r="B99" s="4"/>
      <c r="C99" s="4"/>
      <c r="D99" s="4"/>
      <c r="E99" s="4"/>
      <c r="F99" s="4"/>
      <c r="G99" s="4"/>
      <c r="H99" s="4"/>
      <c r="I99" s="4"/>
      <c r="J99" s="4"/>
      <c r="K99" s="4"/>
      <c r="L99" s="4"/>
      <c r="M99" s="4"/>
      <c r="N99" s="4"/>
      <c r="O99" s="4"/>
      <c r="P99" s="4"/>
      <c r="Q99" s="4"/>
      <c r="R99" s="4"/>
      <c r="S99" s="4"/>
      <c r="T99" s="4"/>
      <c r="U99" s="4"/>
      <c r="V99" s="4"/>
      <c r="W99" s="4"/>
      <c r="X99" s="4"/>
      <c r="Y99" s="4"/>
      <c r="Z99" s="4"/>
      <c r="AA99" s="4"/>
    </row>
    <row r="100" spans="1:27">
      <c r="A100" s="13"/>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row>
    <row r="101" spans="1:27">
      <c r="A101" s="13"/>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row>
    <row r="102" spans="1:27">
      <c r="A102" s="13"/>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row>
    <row r="103" spans="1:27">
      <c r="A103" s="13"/>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row>
    <row r="104" spans="1:27">
      <c r="A104" s="13"/>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row>
    <row r="105" spans="1:27">
      <c r="A105" s="13"/>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row>
    <row r="106" spans="1:27">
      <c r="A106" s="13"/>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row>
    <row r="107" spans="1:27">
      <c r="A107" s="13"/>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row>
    <row r="108" spans="1:27">
      <c r="A108" s="13"/>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row>
    <row r="109" spans="1:27">
      <c r="A109" s="13"/>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row>
    <row r="110" spans="1:27">
      <c r="A110" s="13"/>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row>
    <row r="111" spans="1:27">
      <c r="A111" s="13"/>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row>
    <row r="112" spans="1:27">
      <c r="A112" s="13"/>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row>
    <row r="113" spans="1:27">
      <c r="A113" s="13"/>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row>
    <row r="114" spans="1:27">
      <c r="A114" s="13"/>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row>
    <row r="115" spans="1:27">
      <c r="A115" s="13"/>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row>
    <row r="116" spans="1:27">
      <c r="A116" s="13"/>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row>
    <row r="117" spans="1:27">
      <c r="A117" s="13"/>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row>
    <row r="118" spans="1:27">
      <c r="A118" s="13"/>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row>
    <row r="119" spans="1:27">
      <c r="A119" s="13"/>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row>
    <row r="120" spans="1:27">
      <c r="A120" s="13"/>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row>
    <row r="121" spans="1:27">
      <c r="A121" s="13"/>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row>
    <row r="122" spans="1:27">
      <c r="A122" s="13"/>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row>
    <row r="123" spans="1:27">
      <c r="A123" s="13"/>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row>
    <row r="124" spans="1:27">
      <c r="A124" s="13"/>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row>
    <row r="125" spans="1:27">
      <c r="A125" s="13"/>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row>
    <row r="126" spans="1:27">
      <c r="A126" s="13"/>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row>
    <row r="127" spans="1:27">
      <c r="A127" s="13"/>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row>
    <row r="128" spans="1:27">
      <c r="A128" s="13"/>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row>
    <row r="129" spans="1:27">
      <c r="A129" s="13"/>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row>
    <row r="130" spans="1:27">
      <c r="A130" s="13"/>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row>
    <row r="131" spans="1:27">
      <c r="A131" s="13"/>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row>
    <row r="132" spans="1:27">
      <c r="A132" s="13"/>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row>
    <row r="133" spans="1:27">
      <c r="A133" s="13"/>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row>
    <row r="134" spans="1:27">
      <c r="A134" s="13"/>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row>
    <row r="135" spans="1:27">
      <c r="A135" s="13"/>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row>
    <row r="136" spans="1:27">
      <c r="A136" s="13"/>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row>
    <row r="137" spans="1:27">
      <c r="A137" s="13"/>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row>
    <row r="138" spans="1:27">
      <c r="A138" s="13"/>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row>
    <row r="139" spans="1:27">
      <c r="A139" s="13"/>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row>
    <row r="140" spans="1:27">
      <c r="A140" s="13"/>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row>
    <row r="141" spans="1:27">
      <c r="A141" s="13"/>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row>
    <row r="142" spans="1:27">
      <c r="A142" s="13"/>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row>
    <row r="143" spans="1:27">
      <c r="A143" s="13"/>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row>
    <row r="144" spans="1:27">
      <c r="A144" s="13"/>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row>
    <row r="145" spans="1:27">
      <c r="A145" s="13"/>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row>
    <row r="146" spans="1:27">
      <c r="A146" s="13"/>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row>
    <row r="147" spans="1:27">
      <c r="A147" s="13"/>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row>
    <row r="148" spans="1:27">
      <c r="A148" s="13"/>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row>
    <row r="149" spans="1:27">
      <c r="A149" s="13"/>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row>
    <row r="150" spans="1:27">
      <c r="A150" s="13"/>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row>
    <row r="151" spans="1:27">
      <c r="A151" s="13"/>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row>
    <row r="152" spans="1:27">
      <c r="A152" s="13"/>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row>
    <row r="153" spans="1:27">
      <c r="A153" s="13"/>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row>
    <row r="154" spans="1:27">
      <c r="A154" s="13"/>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row>
    <row r="155" spans="1:27">
      <c r="A155" s="13"/>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row>
    <row r="156" spans="1:27">
      <c r="A156" s="13"/>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row>
    <row r="157" spans="1:27">
      <c r="A157" s="13"/>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row>
    <row r="158" spans="1:27">
      <c r="A158" s="13"/>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row>
    <row r="159" spans="1:27">
      <c r="A159" s="13"/>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row>
    <row r="160" spans="1:27">
      <c r="A160" s="13"/>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row>
    <row r="161" spans="1:27">
      <c r="A161" s="13"/>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row>
    <row r="162" spans="1:27">
      <c r="A162" s="13"/>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row>
    <row r="163" spans="1:27">
      <c r="A163" s="13"/>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row>
    <row r="164" spans="1:27">
      <c r="A164" s="13"/>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row>
    <row r="165" spans="1:27">
      <c r="A165" s="13"/>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row>
    <row r="166" spans="1:27">
      <c r="A166" s="13"/>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row>
    <row r="167" spans="1:27">
      <c r="A167" s="13"/>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row>
    <row r="168" spans="1:27">
      <c r="A168" s="13"/>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row>
    <row r="169" spans="1:27">
      <c r="A169" s="13"/>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row>
    <row r="170" spans="1:27">
      <c r="A170" s="13"/>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row>
    <row r="171" spans="1:27">
      <c r="A171" s="13"/>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row>
    <row r="172" spans="1:27">
      <c r="A172" s="13"/>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row>
    <row r="173" spans="1:27">
      <c r="A173" s="13"/>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row>
    <row r="174" spans="1:27">
      <c r="A174" s="13"/>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row>
    <row r="175" spans="1:27">
      <c r="A175" s="13"/>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row>
    <row r="176" spans="1:27">
      <c r="A176" s="13"/>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row>
    <row r="177" spans="1:27">
      <c r="A177" s="13"/>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row>
    <row r="178" spans="1:27">
      <c r="A178" s="13"/>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row>
    <row r="179" spans="1:27">
      <c r="A179" s="13"/>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row>
    <row r="180" spans="1:27">
      <c r="A180" s="13"/>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row>
    <row r="181" spans="1:27">
      <c r="A181" s="13"/>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row>
    <row r="182" spans="1:27">
      <c r="A182" s="13"/>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row>
    <row r="183" spans="1:27">
      <c r="A183" s="13"/>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row>
    <row r="184" spans="1:27">
      <c r="A184" s="13"/>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row>
    <row r="185" spans="1:27">
      <c r="A185" s="13"/>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row>
    <row r="186" spans="1:27">
      <c r="A186" s="13"/>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row>
    <row r="187" spans="1:27">
      <c r="A187" s="13"/>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row>
    <row r="188" spans="1:27">
      <c r="A188" s="13"/>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row>
    <row r="189" spans="1:27">
      <c r="A189" s="13"/>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row>
    <row r="190" spans="1:27">
      <c r="A190" s="13"/>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row>
    <row r="191" spans="1:27">
      <c r="A191" s="13"/>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row>
    <row r="192" spans="1:27">
      <c r="A192" s="13"/>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row>
    <row r="193" spans="1:27">
      <c r="A193" s="13"/>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row>
    <row r="194" spans="1:27">
      <c r="A194" s="13"/>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row>
    <row r="195" spans="1:27">
      <c r="A195" s="13"/>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row>
    <row r="196" spans="1:27">
      <c r="A196" s="13"/>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row>
    <row r="197" spans="1:27">
      <c r="A197" s="13"/>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row>
    <row r="198" spans="1:27">
      <c r="A198" s="13"/>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row>
    <row r="199" spans="1:27">
      <c r="A199" s="13"/>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row>
    <row r="200" spans="1:27">
      <c r="A200" s="13"/>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row>
    <row r="201" spans="1:27">
      <c r="A201" s="13"/>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row>
    <row r="202" spans="1:27">
      <c r="A202" s="13"/>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row>
    <row r="203" spans="1:27">
      <c r="A203" s="13"/>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row>
    <row r="204" spans="1:27">
      <c r="A204" s="13"/>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row>
    <row r="205" spans="1:27">
      <c r="A205" s="13"/>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row>
    <row r="206" spans="1:27">
      <c r="A206" s="13"/>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row>
    <row r="207" spans="1:27">
      <c r="A207" s="13"/>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row>
    <row r="208" spans="1:27">
      <c r="A208" s="13"/>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row>
    <row r="209" spans="1:27">
      <c r="A209" s="13"/>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row>
    <row r="210" spans="1:27">
      <c r="A210" s="13"/>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row>
    <row r="211" spans="1:27">
      <c r="A211" s="13"/>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row>
    <row r="212" spans="1:27">
      <c r="A212" s="13"/>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row>
    <row r="213" spans="1:27">
      <c r="A213" s="13"/>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row>
    <row r="214" spans="1:27">
      <c r="A214" s="13"/>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row>
    <row r="215" spans="1:27">
      <c r="A215" s="13"/>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row>
    <row r="216" spans="1:27">
      <c r="A216" s="13"/>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row>
    <row r="217" spans="1:27">
      <c r="A217" s="13"/>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row>
    <row r="218" spans="1:27">
      <c r="A218" s="13"/>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row>
    <row r="219" spans="1:27">
      <c r="A219" s="13"/>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row>
    <row r="220" spans="1:27">
      <c r="A220" s="13"/>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row>
    <row r="221" spans="1:27">
      <c r="A221" s="13"/>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row>
    <row r="222" spans="1:27">
      <c r="A222" s="13"/>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row>
    <row r="223" spans="1:27">
      <c r="A223" s="13"/>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row>
    <row r="224" spans="1:27">
      <c r="A224" s="13"/>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row>
    <row r="225" spans="1:27">
      <c r="A225" s="13"/>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row>
    <row r="226" spans="1:27">
      <c r="A226" s="13"/>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row>
    <row r="227" spans="1:27">
      <c r="A227" s="13"/>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row>
    <row r="228" spans="1:27">
      <c r="A228" s="13"/>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row>
    <row r="229" spans="1:27">
      <c r="A229" s="13"/>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row>
    <row r="230" spans="1:27">
      <c r="A230" s="13"/>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row>
    <row r="231" spans="1:27">
      <c r="A231" s="13"/>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row>
    <row r="232" spans="1:27">
      <c r="A232" s="13"/>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row>
    <row r="233" spans="1:27">
      <c r="A233" s="13"/>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row>
    <row r="234" spans="1:27">
      <c r="A234" s="13"/>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row>
    <row r="235" spans="1:27">
      <c r="A235" s="13"/>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row>
    <row r="236" spans="1:27">
      <c r="A236" s="13"/>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row>
    <row r="237" spans="1:27">
      <c r="A237" s="13"/>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row>
    <row r="238" spans="1:27">
      <c r="A238" s="13"/>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row>
    <row r="239" spans="1:27">
      <c r="A239" s="13"/>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row>
    <row r="240" spans="1:27">
      <c r="A240" s="13"/>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row>
    <row r="241" spans="1:27">
      <c r="A241" s="13"/>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row>
    <row r="242" spans="1:27">
      <c r="A242" s="13"/>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row>
    <row r="243" spans="1:27">
      <c r="A243" s="13"/>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row>
    <row r="244" spans="1:27">
      <c r="A244" s="13"/>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row>
    <row r="245" spans="1:27">
      <c r="A245" s="13"/>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row>
    <row r="246" spans="1:27">
      <c r="A246" s="13"/>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row>
    <row r="247" spans="1:27">
      <c r="A247" s="13"/>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row>
    <row r="248" spans="1:27">
      <c r="A248" s="13"/>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row>
    <row r="249" spans="1:27">
      <c r="A249" s="13"/>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row>
    <row r="250" spans="1:27">
      <c r="A250" s="13"/>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row>
    <row r="251" spans="1:27">
      <c r="A251" s="13"/>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row>
    <row r="252" spans="1:27">
      <c r="A252" s="13"/>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row>
    <row r="253" spans="1:27">
      <c r="A253" s="13"/>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row>
    <row r="254" spans="1:27">
      <c r="A254" s="13"/>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row>
    <row r="255" spans="1:27">
      <c r="A255" s="13"/>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row>
    <row r="256" spans="1:27">
      <c r="A256" s="13"/>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row>
    <row r="257" spans="1:27">
      <c r="A257" s="13"/>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row>
    <row r="258" spans="1:27">
      <c r="A258" s="13"/>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row>
    <row r="259" spans="1:27">
      <c r="A259" s="13"/>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row>
    <row r="260" spans="1:27">
      <c r="A260" s="13"/>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row>
    <row r="261" spans="1:27">
      <c r="A261" s="13"/>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row>
    <row r="262" spans="1:27">
      <c r="A262" s="13"/>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row>
    <row r="263" spans="1:27">
      <c r="A263" s="13"/>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row>
    <row r="264" spans="1:27">
      <c r="A264" s="13"/>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row>
    <row r="265" spans="1:27">
      <c r="A265" s="13"/>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row>
    <row r="266" spans="1:27">
      <c r="A266" s="13"/>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row>
    <row r="267" spans="1:27">
      <c r="A267" s="13"/>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row>
    <row r="268" spans="1:27">
      <c r="A268" s="13"/>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row>
    <row r="269" spans="1:27">
      <c r="A269" s="13"/>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row>
    <row r="270" spans="1:27">
      <c r="A270" s="13"/>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row>
    <row r="271" spans="1:27">
      <c r="A271" s="13"/>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row>
    <row r="272" spans="1:27">
      <c r="A272" s="13"/>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row>
    <row r="273" spans="1:27">
      <c r="A273" s="13"/>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row>
    <row r="274" spans="1:27">
      <c r="A274" s="13"/>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row>
    <row r="275" spans="1:27">
      <c r="A275" s="13"/>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row>
    <row r="276" spans="1:27">
      <c r="A276" s="13"/>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row>
    <row r="277" spans="1:27">
      <c r="A277" s="13"/>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row>
    <row r="278" spans="1:27">
      <c r="A278" s="13"/>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row>
    <row r="279" spans="1:27">
      <c r="A279" s="13"/>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row>
    <row r="280" spans="1:27">
      <c r="A280" s="13"/>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row>
    <row r="281" spans="1:27">
      <c r="A281" s="13"/>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row>
    <row r="282" spans="1:27">
      <c r="A282" s="13"/>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row>
    <row r="283" spans="1:27">
      <c r="A283" s="13"/>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row>
    <row r="284" spans="1:27">
      <c r="A284" s="13"/>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row>
    <row r="285" spans="1:27">
      <c r="A285" s="13"/>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row>
    <row r="286" spans="1:27">
      <c r="A286" s="13"/>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row>
    <row r="287" spans="1:27">
      <c r="A287" s="13"/>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row>
    <row r="288" spans="1:27">
      <c r="A288" s="13"/>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row>
    <row r="289" spans="1:27">
      <c r="A289" s="13"/>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row>
    <row r="290" spans="1:27">
      <c r="A290" s="13"/>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row>
    <row r="291" spans="1:27">
      <c r="A291" s="13"/>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row>
    <row r="292" spans="1:27">
      <c r="A292" s="13"/>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row>
    <row r="293" spans="1:27">
      <c r="A293" s="13"/>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row>
    <row r="294" spans="1:27">
      <c r="A294" s="13"/>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row>
    <row r="295" spans="1:27">
      <c r="A295" s="13"/>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row>
    <row r="296" spans="1:27">
      <c r="A296" s="13"/>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row>
    <row r="297" spans="1:27">
      <c r="A297" s="13"/>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row>
    <row r="298" spans="1:27">
      <c r="A298" s="13"/>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row>
    <row r="299" spans="1:27">
      <c r="A299" s="13"/>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row>
    <row r="300" spans="1:27">
      <c r="A300" s="13"/>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row>
    <row r="301" spans="1:27">
      <c r="A301" s="13"/>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row>
    <row r="302" spans="1:27">
      <c r="A302" s="13"/>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row>
    <row r="303" spans="1:27">
      <c r="A303" s="13"/>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row>
    <row r="304" spans="1:27">
      <c r="A304" s="13"/>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row>
    <row r="305" spans="1:27">
      <c r="A305" s="13"/>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row>
    <row r="306" spans="1:27">
      <c r="A306" s="13"/>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row>
    <row r="307" spans="1:27">
      <c r="A307" s="13"/>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row>
    <row r="308" spans="1:27">
      <c r="A308" s="13"/>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row>
    <row r="309" spans="1:27">
      <c r="A309" s="13"/>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row>
    <row r="310" spans="1:27">
      <c r="A310" s="13"/>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row>
    <row r="311" spans="1:27">
      <c r="A311" s="13"/>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row>
    <row r="312" spans="1:27">
      <c r="A312" s="13"/>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row>
    <row r="313" spans="1:27">
      <c r="A313" s="13"/>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row>
    <row r="314" spans="1:27">
      <c r="A314" s="13"/>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row>
    <row r="315" spans="1:27">
      <c r="A315" s="13"/>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row>
    <row r="316" spans="1:27">
      <c r="A316" s="13"/>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row>
    <row r="317" spans="1:27">
      <c r="A317" s="13"/>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row>
    <row r="318" spans="1:27">
      <c r="A318" s="13"/>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row>
    <row r="319" spans="1:27">
      <c r="A319" s="13"/>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row>
    <row r="320" spans="1:27">
      <c r="A320" s="13"/>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row>
    <row r="321" spans="1:27">
      <c r="A321" s="13"/>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row>
    <row r="322" spans="1:27">
      <c r="A322" s="13"/>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row>
    <row r="323" spans="1:27">
      <c r="A323" s="13"/>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row>
    <row r="324" spans="1:27">
      <c r="A324" s="13"/>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row>
    <row r="325" spans="1:27">
      <c r="A325" s="13"/>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row>
    <row r="326" spans="1:27">
      <c r="A326" s="13"/>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row>
    <row r="327" spans="1:27">
      <c r="A327" s="13"/>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row>
    <row r="328" spans="1:27">
      <c r="A328" s="13"/>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row>
    <row r="329" spans="1:27">
      <c r="A329" s="13"/>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row>
    <row r="330" spans="1:27">
      <c r="A330" s="13"/>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row>
    <row r="331" spans="1:27">
      <c r="A331" s="13"/>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row>
    <row r="332" spans="1:27">
      <c r="A332" s="13"/>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row>
    <row r="333" spans="1:27">
      <c r="A333" s="13"/>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row>
    <row r="334" spans="1:27">
      <c r="A334" s="13"/>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row>
    <row r="335" spans="1:27">
      <c r="A335" s="13"/>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row>
    <row r="336" spans="1:27">
      <c r="A336" s="13"/>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row>
    <row r="337" spans="1:27">
      <c r="A337" s="13"/>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row>
    <row r="338" spans="1:27">
      <c r="A338" s="13"/>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row>
    <row r="339" spans="1:27">
      <c r="A339" s="13"/>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row>
    <row r="340" spans="1:27">
      <c r="A340" s="13"/>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row>
    <row r="341" spans="1:27">
      <c r="A341" s="13"/>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row>
    <row r="342" spans="1:27">
      <c r="A342" s="13"/>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row>
    <row r="343" spans="1:27">
      <c r="A343" s="13"/>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row>
    <row r="344" spans="1:27">
      <c r="A344" s="13"/>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row>
    <row r="345" spans="1:27">
      <c r="A345" s="13"/>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row>
    <row r="346" spans="1:27">
      <c r="A346" s="13"/>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row>
    <row r="347" spans="1:27">
      <c r="A347" s="13"/>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row>
    <row r="348" spans="1:27">
      <c r="A348" s="13"/>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row>
    <row r="349" spans="1:27">
      <c r="A349" s="13"/>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row>
    <row r="350" spans="1:27">
      <c r="A350" s="13"/>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row>
    <row r="351" spans="1:27">
      <c r="A351" s="13"/>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row>
    <row r="352" spans="1:27">
      <c r="A352" s="13"/>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row>
    <row r="353" spans="1:27">
      <c r="A353" s="13"/>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row>
    <row r="354" spans="1:27">
      <c r="A354" s="13"/>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row>
    <row r="355" spans="1:27">
      <c r="A355" s="13"/>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row>
    <row r="356" spans="1:27">
      <c r="A356" s="13"/>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row>
    <row r="357" spans="1:27">
      <c r="A357" s="13"/>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row>
    <row r="358" spans="1:27">
      <c r="A358" s="13"/>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row>
    <row r="359" spans="1:27">
      <c r="A359" s="13"/>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row>
    <row r="360" spans="1:27">
      <c r="A360" s="13"/>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row>
    <row r="361" spans="1:27">
      <c r="A361" s="13"/>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row>
  </sheetData>
  <mergeCells count="44">
    <mergeCell ref="A6:AA6"/>
    <mergeCell ref="A1:AA1"/>
    <mergeCell ref="A2:AA2"/>
    <mergeCell ref="A3:AA3"/>
    <mergeCell ref="A4:AA4"/>
    <mergeCell ref="A5:AA5"/>
    <mergeCell ref="A7:A11"/>
    <mergeCell ref="B7:B11"/>
    <mergeCell ref="C7:C11"/>
    <mergeCell ref="D7:D11"/>
    <mergeCell ref="E7:E11"/>
    <mergeCell ref="F7:K7"/>
    <mergeCell ref="H10:J10"/>
    <mergeCell ref="K10:K11"/>
    <mergeCell ref="R9:T9"/>
    <mergeCell ref="U9:U11"/>
    <mergeCell ref="L7:P7"/>
    <mergeCell ref="Q7:U7"/>
    <mergeCell ref="P9:P11"/>
    <mergeCell ref="B28:AA28"/>
    <mergeCell ref="M10:M11"/>
    <mergeCell ref="N10:N11"/>
    <mergeCell ref="O10:O11"/>
    <mergeCell ref="R10:R11"/>
    <mergeCell ref="S10:S11"/>
    <mergeCell ref="T10:T11"/>
    <mergeCell ref="V8:V11"/>
    <mergeCell ref="W8:Z8"/>
    <mergeCell ref="G9:G11"/>
    <mergeCell ref="H9:K9"/>
    <mergeCell ref="M9:O9"/>
    <mergeCell ref="AA7:AA11"/>
    <mergeCell ref="F8:F11"/>
    <mergeCell ref="G8:K8"/>
    <mergeCell ref="L8:L11"/>
    <mergeCell ref="V7:Z7"/>
    <mergeCell ref="W10:W11"/>
    <mergeCell ref="X10:X11"/>
    <mergeCell ref="Y10:Y11"/>
    <mergeCell ref="M8:P8"/>
    <mergeCell ref="Q8:Q11"/>
    <mergeCell ref="R8:U8"/>
    <mergeCell ref="W9:Y9"/>
    <mergeCell ref="Z9:Z11"/>
  </mergeCells>
  <printOptions horizontalCentered="1"/>
  <pageMargins left="0.19685039370078741" right="0.19685039370078741" top="0.5" bottom="0.56000000000000005" header="0.31496062992125984" footer="0.31496062992125984"/>
  <pageSetup paperSize="9" scale="55" fitToWidth="0" fitToHeight="0" pageOrder="overThenDown" orientation="landscape" useFirstPageNumber="1" r:id="rId1"/>
  <headerFooter alignWithMargins="0">
    <oddFooter>&amp;R&amp;14&amp;P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40"/>
  <sheetViews>
    <sheetView view="pageBreakPreview" zoomScale="77" zoomScaleNormal="60" zoomScaleSheetLayoutView="77" workbookViewId="0">
      <selection activeCell="I6" sqref="I6:K6"/>
    </sheetView>
  </sheetViews>
  <sheetFormatPr defaultRowHeight="18.75"/>
  <cols>
    <col min="1" max="1" width="7.140625" style="152" customWidth="1"/>
    <col min="2" max="2" width="39.5703125" style="148" customWidth="1"/>
    <col min="3" max="3" width="11.5703125" style="156" customWidth="1"/>
    <col min="4" max="4" width="12" style="156" customWidth="1"/>
    <col min="5" max="5" width="11.28515625" style="156" customWidth="1"/>
    <col min="6" max="6" width="10.28515625" style="205" customWidth="1"/>
    <col min="7" max="7" width="10.42578125" style="205" customWidth="1"/>
    <col min="8" max="8" width="9" style="205" customWidth="1"/>
    <col min="9" max="10" width="10.28515625" style="205" customWidth="1"/>
    <col min="11" max="11" width="9.42578125" style="205" customWidth="1"/>
    <col min="12" max="12" width="10.85546875" style="205" customWidth="1"/>
    <col min="13" max="13" width="10.42578125" style="205" customWidth="1"/>
    <col min="14" max="14" width="8.7109375" style="205" customWidth="1"/>
    <col min="15" max="15" width="10.7109375" style="206" customWidth="1"/>
    <col min="16" max="16" width="9.85546875" style="206" customWidth="1"/>
    <col min="17" max="17" width="9.28515625" style="206" customWidth="1"/>
    <col min="18" max="19" width="12.140625" style="156" customWidth="1"/>
    <col min="20" max="20" width="11.28515625" style="156" customWidth="1"/>
    <col min="21" max="23" width="11.28515625" style="156" hidden="1" customWidth="1"/>
    <col min="24" max="29" width="11.28515625" style="156" customWidth="1"/>
    <col min="30" max="31" width="13.42578125" style="148" customWidth="1"/>
    <col min="32" max="32" width="12.140625" style="148" customWidth="1"/>
    <col min="33" max="33" width="11.42578125" style="148" customWidth="1"/>
    <col min="34" max="262" width="9.140625" style="148"/>
    <col min="263" max="263" width="6" style="148" customWidth="1"/>
    <col min="264" max="264" width="41" style="148" customWidth="1"/>
    <col min="265" max="265" width="12.28515625" style="148" customWidth="1"/>
    <col min="266" max="266" width="11" style="148" customWidth="1"/>
    <col min="267" max="270" width="11.7109375" style="148" customWidth="1"/>
    <col min="271" max="271" width="13.28515625" style="148" customWidth="1"/>
    <col min="272" max="272" width="11" style="148" customWidth="1"/>
    <col min="273" max="273" width="11.42578125" style="148" customWidth="1"/>
    <col min="274" max="279" width="10.140625" style="148" customWidth="1"/>
    <col min="280" max="280" width="13.42578125" style="148" customWidth="1"/>
    <col min="281" max="518" width="9.140625" style="148"/>
    <col min="519" max="519" width="6" style="148" customWidth="1"/>
    <col min="520" max="520" width="41" style="148" customWidth="1"/>
    <col min="521" max="521" width="12.28515625" style="148" customWidth="1"/>
    <col min="522" max="522" width="11" style="148" customWidth="1"/>
    <col min="523" max="526" width="11.7109375" style="148" customWidth="1"/>
    <col min="527" max="527" width="13.28515625" style="148" customWidth="1"/>
    <col min="528" max="528" width="11" style="148" customWidth="1"/>
    <col min="529" max="529" width="11.42578125" style="148" customWidth="1"/>
    <col min="530" max="535" width="10.140625" style="148" customWidth="1"/>
    <col min="536" max="536" width="13.42578125" style="148" customWidth="1"/>
    <col min="537" max="774" width="9.140625" style="148"/>
    <col min="775" max="775" width="6" style="148" customWidth="1"/>
    <col min="776" max="776" width="41" style="148" customWidth="1"/>
    <col min="777" max="777" width="12.28515625" style="148" customWidth="1"/>
    <col min="778" max="778" width="11" style="148" customWidth="1"/>
    <col min="779" max="782" width="11.7109375" style="148" customWidth="1"/>
    <col min="783" max="783" width="13.28515625" style="148" customWidth="1"/>
    <col min="784" max="784" width="11" style="148" customWidth="1"/>
    <col min="785" max="785" width="11.42578125" style="148" customWidth="1"/>
    <col min="786" max="791" width="10.140625" style="148" customWidth="1"/>
    <col min="792" max="792" width="13.42578125" style="148" customWidth="1"/>
    <col min="793" max="1030" width="9.140625" style="148"/>
    <col min="1031" max="1031" width="6" style="148" customWidth="1"/>
    <col min="1032" max="1032" width="41" style="148" customWidth="1"/>
    <col min="1033" max="1033" width="12.28515625" style="148" customWidth="1"/>
    <col min="1034" max="1034" width="11" style="148" customWidth="1"/>
    <col min="1035" max="1038" width="11.7109375" style="148" customWidth="1"/>
    <col min="1039" max="1039" width="13.28515625" style="148" customWidth="1"/>
    <col min="1040" max="1040" width="11" style="148" customWidth="1"/>
    <col min="1041" max="1041" width="11.42578125" style="148" customWidth="1"/>
    <col min="1042" max="1047" width="10.140625" style="148" customWidth="1"/>
    <col min="1048" max="1048" width="13.42578125" style="148" customWidth="1"/>
    <col min="1049" max="1286" width="9.140625" style="148"/>
    <col min="1287" max="1287" width="6" style="148" customWidth="1"/>
    <col min="1288" max="1288" width="41" style="148" customWidth="1"/>
    <col min="1289" max="1289" width="12.28515625" style="148" customWidth="1"/>
    <col min="1290" max="1290" width="11" style="148" customWidth="1"/>
    <col min="1291" max="1294" width="11.7109375" style="148" customWidth="1"/>
    <col min="1295" max="1295" width="13.28515625" style="148" customWidth="1"/>
    <col min="1296" max="1296" width="11" style="148" customWidth="1"/>
    <col min="1297" max="1297" width="11.42578125" style="148" customWidth="1"/>
    <col min="1298" max="1303" width="10.140625" style="148" customWidth="1"/>
    <col min="1304" max="1304" width="13.42578125" style="148" customWidth="1"/>
    <col min="1305" max="1542" width="9.140625" style="148"/>
    <col min="1543" max="1543" width="6" style="148" customWidth="1"/>
    <col min="1544" max="1544" width="41" style="148" customWidth="1"/>
    <col min="1545" max="1545" width="12.28515625" style="148" customWidth="1"/>
    <col min="1546" max="1546" width="11" style="148" customWidth="1"/>
    <col min="1547" max="1550" width="11.7109375" style="148" customWidth="1"/>
    <col min="1551" max="1551" width="13.28515625" style="148" customWidth="1"/>
    <col min="1552" max="1552" width="11" style="148" customWidth="1"/>
    <col min="1553" max="1553" width="11.42578125" style="148" customWidth="1"/>
    <col min="1554" max="1559" width="10.140625" style="148" customWidth="1"/>
    <col min="1560" max="1560" width="13.42578125" style="148" customWidth="1"/>
    <col min="1561" max="1798" width="9.140625" style="148"/>
    <col min="1799" max="1799" width="6" style="148" customWidth="1"/>
    <col min="1800" max="1800" width="41" style="148" customWidth="1"/>
    <col min="1801" max="1801" width="12.28515625" style="148" customWidth="1"/>
    <col min="1802" max="1802" width="11" style="148" customWidth="1"/>
    <col min="1803" max="1806" width="11.7109375" style="148" customWidth="1"/>
    <col min="1807" max="1807" width="13.28515625" style="148" customWidth="1"/>
    <col min="1808" max="1808" width="11" style="148" customWidth="1"/>
    <col min="1809" max="1809" width="11.42578125" style="148" customWidth="1"/>
    <col min="1810" max="1815" width="10.140625" style="148" customWidth="1"/>
    <col min="1816" max="1816" width="13.42578125" style="148" customWidth="1"/>
    <col min="1817" max="2054" width="9.140625" style="148"/>
    <col min="2055" max="2055" width="6" style="148" customWidth="1"/>
    <col min="2056" max="2056" width="41" style="148" customWidth="1"/>
    <col min="2057" max="2057" width="12.28515625" style="148" customWidth="1"/>
    <col min="2058" max="2058" width="11" style="148" customWidth="1"/>
    <col min="2059" max="2062" width="11.7109375" style="148" customWidth="1"/>
    <col min="2063" max="2063" width="13.28515625" style="148" customWidth="1"/>
    <col min="2064" max="2064" width="11" style="148" customWidth="1"/>
    <col min="2065" max="2065" width="11.42578125" style="148" customWidth="1"/>
    <col min="2066" max="2071" width="10.140625" style="148" customWidth="1"/>
    <col min="2072" max="2072" width="13.42578125" style="148" customWidth="1"/>
    <col min="2073" max="2310" width="9.140625" style="148"/>
    <col min="2311" max="2311" width="6" style="148" customWidth="1"/>
    <col min="2312" max="2312" width="41" style="148" customWidth="1"/>
    <col min="2313" max="2313" width="12.28515625" style="148" customWidth="1"/>
    <col min="2314" max="2314" width="11" style="148" customWidth="1"/>
    <col min="2315" max="2318" width="11.7109375" style="148" customWidth="1"/>
    <col min="2319" max="2319" width="13.28515625" style="148" customWidth="1"/>
    <col min="2320" max="2320" width="11" style="148" customWidth="1"/>
    <col min="2321" max="2321" width="11.42578125" style="148" customWidth="1"/>
    <col min="2322" max="2327" width="10.140625" style="148" customWidth="1"/>
    <col min="2328" max="2328" width="13.42578125" style="148" customWidth="1"/>
    <col min="2329" max="2566" width="9.140625" style="148"/>
    <col min="2567" max="2567" width="6" style="148" customWidth="1"/>
    <col min="2568" max="2568" width="41" style="148" customWidth="1"/>
    <col min="2569" max="2569" width="12.28515625" style="148" customWidth="1"/>
    <col min="2570" max="2570" width="11" style="148" customWidth="1"/>
    <col min="2571" max="2574" width="11.7109375" style="148" customWidth="1"/>
    <col min="2575" max="2575" width="13.28515625" style="148" customWidth="1"/>
    <col min="2576" max="2576" width="11" style="148" customWidth="1"/>
    <col min="2577" max="2577" width="11.42578125" style="148" customWidth="1"/>
    <col min="2578" max="2583" width="10.140625" style="148" customWidth="1"/>
    <col min="2584" max="2584" width="13.42578125" style="148" customWidth="1"/>
    <col min="2585" max="2822" width="9.140625" style="148"/>
    <col min="2823" max="2823" width="6" style="148" customWidth="1"/>
    <col min="2824" max="2824" width="41" style="148" customWidth="1"/>
    <col min="2825" max="2825" width="12.28515625" style="148" customWidth="1"/>
    <col min="2826" max="2826" width="11" style="148" customWidth="1"/>
    <col min="2827" max="2830" width="11.7109375" style="148" customWidth="1"/>
    <col min="2831" max="2831" width="13.28515625" style="148" customWidth="1"/>
    <col min="2832" max="2832" width="11" style="148" customWidth="1"/>
    <col min="2833" max="2833" width="11.42578125" style="148" customWidth="1"/>
    <col min="2834" max="2839" width="10.140625" style="148" customWidth="1"/>
    <col min="2840" max="2840" width="13.42578125" style="148" customWidth="1"/>
    <col min="2841" max="3078" width="9.140625" style="148"/>
    <col min="3079" max="3079" width="6" style="148" customWidth="1"/>
    <col min="3080" max="3080" width="41" style="148" customWidth="1"/>
    <col min="3081" max="3081" width="12.28515625" style="148" customWidth="1"/>
    <col min="3082" max="3082" width="11" style="148" customWidth="1"/>
    <col min="3083" max="3086" width="11.7109375" style="148" customWidth="1"/>
    <col min="3087" max="3087" width="13.28515625" style="148" customWidth="1"/>
    <col min="3088" max="3088" width="11" style="148" customWidth="1"/>
    <col min="3089" max="3089" width="11.42578125" style="148" customWidth="1"/>
    <col min="3090" max="3095" width="10.140625" style="148" customWidth="1"/>
    <col min="3096" max="3096" width="13.42578125" style="148" customWidth="1"/>
    <col min="3097" max="3334" width="9.140625" style="148"/>
    <col min="3335" max="3335" width="6" style="148" customWidth="1"/>
    <col min="3336" max="3336" width="41" style="148" customWidth="1"/>
    <col min="3337" max="3337" width="12.28515625" style="148" customWidth="1"/>
    <col min="3338" max="3338" width="11" style="148" customWidth="1"/>
    <col min="3339" max="3342" width="11.7109375" style="148" customWidth="1"/>
    <col min="3343" max="3343" width="13.28515625" style="148" customWidth="1"/>
    <col min="3344" max="3344" width="11" style="148" customWidth="1"/>
    <col min="3345" max="3345" width="11.42578125" style="148" customWidth="1"/>
    <col min="3346" max="3351" width="10.140625" style="148" customWidth="1"/>
    <col min="3352" max="3352" width="13.42578125" style="148" customWidth="1"/>
    <col min="3353" max="3590" width="9.140625" style="148"/>
    <col min="3591" max="3591" width="6" style="148" customWidth="1"/>
    <col min="3592" max="3592" width="41" style="148" customWidth="1"/>
    <col min="3593" max="3593" width="12.28515625" style="148" customWidth="1"/>
    <col min="3594" max="3594" width="11" style="148" customWidth="1"/>
    <col min="3595" max="3598" width="11.7109375" style="148" customWidth="1"/>
    <col min="3599" max="3599" width="13.28515625" style="148" customWidth="1"/>
    <col min="3600" max="3600" width="11" style="148" customWidth="1"/>
    <col min="3601" max="3601" width="11.42578125" style="148" customWidth="1"/>
    <col min="3602" max="3607" width="10.140625" style="148" customWidth="1"/>
    <col min="3608" max="3608" width="13.42578125" style="148" customWidth="1"/>
    <col min="3609" max="3846" width="9.140625" style="148"/>
    <col min="3847" max="3847" width="6" style="148" customWidth="1"/>
    <col min="3848" max="3848" width="41" style="148" customWidth="1"/>
    <col min="3849" max="3849" width="12.28515625" style="148" customWidth="1"/>
    <col min="3850" max="3850" width="11" style="148" customWidth="1"/>
    <col min="3851" max="3854" width="11.7109375" style="148" customWidth="1"/>
    <col min="3855" max="3855" width="13.28515625" style="148" customWidth="1"/>
    <col min="3856" max="3856" width="11" style="148" customWidth="1"/>
    <col min="3857" max="3857" width="11.42578125" style="148" customWidth="1"/>
    <col min="3858" max="3863" width="10.140625" style="148" customWidth="1"/>
    <col min="3864" max="3864" width="13.42578125" style="148" customWidth="1"/>
    <col min="3865" max="4102" width="9.140625" style="148"/>
    <col min="4103" max="4103" width="6" style="148" customWidth="1"/>
    <col min="4104" max="4104" width="41" style="148" customWidth="1"/>
    <col min="4105" max="4105" width="12.28515625" style="148" customWidth="1"/>
    <col min="4106" max="4106" width="11" style="148" customWidth="1"/>
    <col min="4107" max="4110" width="11.7109375" style="148" customWidth="1"/>
    <col min="4111" max="4111" width="13.28515625" style="148" customWidth="1"/>
    <col min="4112" max="4112" width="11" style="148" customWidth="1"/>
    <col min="4113" max="4113" width="11.42578125" style="148" customWidth="1"/>
    <col min="4114" max="4119" width="10.140625" style="148" customWidth="1"/>
    <col min="4120" max="4120" width="13.42578125" style="148" customWidth="1"/>
    <col min="4121" max="4358" width="9.140625" style="148"/>
    <col min="4359" max="4359" width="6" style="148" customWidth="1"/>
    <col min="4360" max="4360" width="41" style="148" customWidth="1"/>
    <col min="4361" max="4361" width="12.28515625" style="148" customWidth="1"/>
    <col min="4362" max="4362" width="11" style="148" customWidth="1"/>
    <col min="4363" max="4366" width="11.7109375" style="148" customWidth="1"/>
    <col min="4367" max="4367" width="13.28515625" style="148" customWidth="1"/>
    <col min="4368" max="4368" width="11" style="148" customWidth="1"/>
    <col min="4369" max="4369" width="11.42578125" style="148" customWidth="1"/>
    <col min="4370" max="4375" width="10.140625" style="148" customWidth="1"/>
    <col min="4376" max="4376" width="13.42578125" style="148" customWidth="1"/>
    <col min="4377" max="4614" width="9.140625" style="148"/>
    <col min="4615" max="4615" width="6" style="148" customWidth="1"/>
    <col min="4616" max="4616" width="41" style="148" customWidth="1"/>
    <col min="4617" max="4617" width="12.28515625" style="148" customWidth="1"/>
    <col min="4618" max="4618" width="11" style="148" customWidth="1"/>
    <col min="4619" max="4622" width="11.7109375" style="148" customWidth="1"/>
    <col min="4623" max="4623" width="13.28515625" style="148" customWidth="1"/>
    <col min="4624" max="4624" width="11" style="148" customWidth="1"/>
    <col min="4625" max="4625" width="11.42578125" style="148" customWidth="1"/>
    <col min="4626" max="4631" width="10.140625" style="148" customWidth="1"/>
    <col min="4632" max="4632" width="13.42578125" style="148" customWidth="1"/>
    <col min="4633" max="4870" width="9.140625" style="148"/>
    <col min="4871" max="4871" width="6" style="148" customWidth="1"/>
    <col min="4872" max="4872" width="41" style="148" customWidth="1"/>
    <col min="4873" max="4873" width="12.28515625" style="148" customWidth="1"/>
    <col min="4874" max="4874" width="11" style="148" customWidth="1"/>
    <col min="4875" max="4878" width="11.7109375" style="148" customWidth="1"/>
    <col min="4879" max="4879" width="13.28515625" style="148" customWidth="1"/>
    <col min="4880" max="4880" width="11" style="148" customWidth="1"/>
    <col min="4881" max="4881" width="11.42578125" style="148" customWidth="1"/>
    <col min="4882" max="4887" width="10.140625" style="148" customWidth="1"/>
    <col min="4888" max="4888" width="13.42578125" style="148" customWidth="1"/>
    <col min="4889" max="5126" width="9.140625" style="148"/>
    <col min="5127" max="5127" width="6" style="148" customWidth="1"/>
    <col min="5128" max="5128" width="41" style="148" customWidth="1"/>
    <col min="5129" max="5129" width="12.28515625" style="148" customWidth="1"/>
    <col min="5130" max="5130" width="11" style="148" customWidth="1"/>
    <col min="5131" max="5134" width="11.7109375" style="148" customWidth="1"/>
    <col min="5135" max="5135" width="13.28515625" style="148" customWidth="1"/>
    <col min="5136" max="5136" width="11" style="148" customWidth="1"/>
    <col min="5137" max="5137" width="11.42578125" style="148" customWidth="1"/>
    <col min="5138" max="5143" width="10.140625" style="148" customWidth="1"/>
    <col min="5144" max="5144" width="13.42578125" style="148" customWidth="1"/>
    <col min="5145" max="5382" width="9.140625" style="148"/>
    <col min="5383" max="5383" width="6" style="148" customWidth="1"/>
    <col min="5384" max="5384" width="41" style="148" customWidth="1"/>
    <col min="5385" max="5385" width="12.28515625" style="148" customWidth="1"/>
    <col min="5386" max="5386" width="11" style="148" customWidth="1"/>
    <col min="5387" max="5390" width="11.7109375" style="148" customWidth="1"/>
    <col min="5391" max="5391" width="13.28515625" style="148" customWidth="1"/>
    <col min="5392" max="5392" width="11" style="148" customWidth="1"/>
    <col min="5393" max="5393" width="11.42578125" style="148" customWidth="1"/>
    <col min="5394" max="5399" width="10.140625" style="148" customWidth="1"/>
    <col min="5400" max="5400" width="13.42578125" style="148" customWidth="1"/>
    <col min="5401" max="5638" width="9.140625" style="148"/>
    <col min="5639" max="5639" width="6" style="148" customWidth="1"/>
    <col min="5640" max="5640" width="41" style="148" customWidth="1"/>
    <col min="5641" max="5641" width="12.28515625" style="148" customWidth="1"/>
    <col min="5642" max="5642" width="11" style="148" customWidth="1"/>
    <col min="5643" max="5646" width="11.7109375" style="148" customWidth="1"/>
    <col min="5647" max="5647" width="13.28515625" style="148" customWidth="1"/>
    <col min="5648" max="5648" width="11" style="148" customWidth="1"/>
    <col min="5649" max="5649" width="11.42578125" style="148" customWidth="1"/>
    <col min="5650" max="5655" width="10.140625" style="148" customWidth="1"/>
    <col min="5656" max="5656" width="13.42578125" style="148" customWidth="1"/>
    <col min="5657" max="5894" width="9.140625" style="148"/>
    <col min="5895" max="5895" width="6" style="148" customWidth="1"/>
    <col min="5896" max="5896" width="41" style="148" customWidth="1"/>
    <col min="5897" max="5897" width="12.28515625" style="148" customWidth="1"/>
    <col min="5898" max="5898" width="11" style="148" customWidth="1"/>
    <col min="5899" max="5902" width="11.7109375" style="148" customWidth="1"/>
    <col min="5903" max="5903" width="13.28515625" style="148" customWidth="1"/>
    <col min="5904" max="5904" width="11" style="148" customWidth="1"/>
    <col min="5905" max="5905" width="11.42578125" style="148" customWidth="1"/>
    <col min="5906" max="5911" width="10.140625" style="148" customWidth="1"/>
    <col min="5912" max="5912" width="13.42578125" style="148" customWidth="1"/>
    <col min="5913" max="6150" width="9.140625" style="148"/>
    <col min="6151" max="6151" width="6" style="148" customWidth="1"/>
    <col min="6152" max="6152" width="41" style="148" customWidth="1"/>
    <col min="6153" max="6153" width="12.28515625" style="148" customWidth="1"/>
    <col min="6154" max="6154" width="11" style="148" customWidth="1"/>
    <col min="6155" max="6158" width="11.7109375" style="148" customWidth="1"/>
    <col min="6159" max="6159" width="13.28515625" style="148" customWidth="1"/>
    <col min="6160" max="6160" width="11" style="148" customWidth="1"/>
    <col min="6161" max="6161" width="11.42578125" style="148" customWidth="1"/>
    <col min="6162" max="6167" width="10.140625" style="148" customWidth="1"/>
    <col min="6168" max="6168" width="13.42578125" style="148" customWidth="1"/>
    <col min="6169" max="6406" width="9.140625" style="148"/>
    <col min="6407" max="6407" width="6" style="148" customWidth="1"/>
    <col min="6408" max="6408" width="41" style="148" customWidth="1"/>
    <col min="6409" max="6409" width="12.28515625" style="148" customWidth="1"/>
    <col min="6410" max="6410" width="11" style="148" customWidth="1"/>
    <col min="6411" max="6414" width="11.7109375" style="148" customWidth="1"/>
    <col min="6415" max="6415" width="13.28515625" style="148" customWidth="1"/>
    <col min="6416" max="6416" width="11" style="148" customWidth="1"/>
    <col min="6417" max="6417" width="11.42578125" style="148" customWidth="1"/>
    <col min="6418" max="6423" width="10.140625" style="148" customWidth="1"/>
    <col min="6424" max="6424" width="13.42578125" style="148" customWidth="1"/>
    <col min="6425" max="6662" width="9.140625" style="148"/>
    <col min="6663" max="6663" width="6" style="148" customWidth="1"/>
    <col min="6664" max="6664" width="41" style="148" customWidth="1"/>
    <col min="6665" max="6665" width="12.28515625" style="148" customWidth="1"/>
    <col min="6666" max="6666" width="11" style="148" customWidth="1"/>
    <col min="6667" max="6670" width="11.7109375" style="148" customWidth="1"/>
    <col min="6671" max="6671" width="13.28515625" style="148" customWidth="1"/>
    <col min="6672" max="6672" width="11" style="148" customWidth="1"/>
    <col min="6673" max="6673" width="11.42578125" style="148" customWidth="1"/>
    <col min="6674" max="6679" width="10.140625" style="148" customWidth="1"/>
    <col min="6680" max="6680" width="13.42578125" style="148" customWidth="1"/>
    <col min="6681" max="6918" width="9.140625" style="148"/>
    <col min="6919" max="6919" width="6" style="148" customWidth="1"/>
    <col min="6920" max="6920" width="41" style="148" customWidth="1"/>
    <col min="6921" max="6921" width="12.28515625" style="148" customWidth="1"/>
    <col min="6922" max="6922" width="11" style="148" customWidth="1"/>
    <col min="6923" max="6926" width="11.7109375" style="148" customWidth="1"/>
    <col min="6927" max="6927" width="13.28515625" style="148" customWidth="1"/>
    <col min="6928" max="6928" width="11" style="148" customWidth="1"/>
    <col min="6929" max="6929" width="11.42578125" style="148" customWidth="1"/>
    <col min="6930" max="6935" width="10.140625" style="148" customWidth="1"/>
    <col min="6936" max="6936" width="13.42578125" style="148" customWidth="1"/>
    <col min="6937" max="7174" width="9.140625" style="148"/>
    <col min="7175" max="7175" width="6" style="148" customWidth="1"/>
    <col min="7176" max="7176" width="41" style="148" customWidth="1"/>
    <col min="7177" max="7177" width="12.28515625" style="148" customWidth="1"/>
    <col min="7178" max="7178" width="11" style="148" customWidth="1"/>
    <col min="7179" max="7182" width="11.7109375" style="148" customWidth="1"/>
    <col min="7183" max="7183" width="13.28515625" style="148" customWidth="1"/>
    <col min="7184" max="7184" width="11" style="148" customWidth="1"/>
    <col min="7185" max="7185" width="11.42578125" style="148" customWidth="1"/>
    <col min="7186" max="7191" width="10.140625" style="148" customWidth="1"/>
    <col min="7192" max="7192" width="13.42578125" style="148" customWidth="1"/>
    <col min="7193" max="7430" width="9.140625" style="148"/>
    <col min="7431" max="7431" width="6" style="148" customWidth="1"/>
    <col min="7432" max="7432" width="41" style="148" customWidth="1"/>
    <col min="7433" max="7433" width="12.28515625" style="148" customWidth="1"/>
    <col min="7434" max="7434" width="11" style="148" customWidth="1"/>
    <col min="7435" max="7438" width="11.7109375" style="148" customWidth="1"/>
    <col min="7439" max="7439" width="13.28515625" style="148" customWidth="1"/>
    <col min="7440" max="7440" width="11" style="148" customWidth="1"/>
    <col min="7441" max="7441" width="11.42578125" style="148" customWidth="1"/>
    <col min="7442" max="7447" width="10.140625" style="148" customWidth="1"/>
    <col min="7448" max="7448" width="13.42578125" style="148" customWidth="1"/>
    <col min="7449" max="7686" width="9.140625" style="148"/>
    <col min="7687" max="7687" width="6" style="148" customWidth="1"/>
    <col min="7688" max="7688" width="41" style="148" customWidth="1"/>
    <col min="7689" max="7689" width="12.28515625" style="148" customWidth="1"/>
    <col min="7690" max="7690" width="11" style="148" customWidth="1"/>
    <col min="7691" max="7694" width="11.7109375" style="148" customWidth="1"/>
    <col min="7695" max="7695" width="13.28515625" style="148" customWidth="1"/>
    <col min="7696" max="7696" width="11" style="148" customWidth="1"/>
    <col min="7697" max="7697" width="11.42578125" style="148" customWidth="1"/>
    <col min="7698" max="7703" width="10.140625" style="148" customWidth="1"/>
    <col min="7704" max="7704" width="13.42578125" style="148" customWidth="1"/>
    <col min="7705" max="7942" width="9.140625" style="148"/>
    <col min="7943" max="7943" width="6" style="148" customWidth="1"/>
    <col min="7944" max="7944" width="41" style="148" customWidth="1"/>
    <col min="7945" max="7945" width="12.28515625" style="148" customWidth="1"/>
    <col min="7946" max="7946" width="11" style="148" customWidth="1"/>
    <col min="7947" max="7950" width="11.7109375" style="148" customWidth="1"/>
    <col min="7951" max="7951" width="13.28515625" style="148" customWidth="1"/>
    <col min="7952" max="7952" width="11" style="148" customWidth="1"/>
    <col min="7953" max="7953" width="11.42578125" style="148" customWidth="1"/>
    <col min="7954" max="7959" width="10.140625" style="148" customWidth="1"/>
    <col min="7960" max="7960" width="13.42578125" style="148" customWidth="1"/>
    <col min="7961" max="8198" width="9.140625" style="148"/>
    <col min="8199" max="8199" width="6" style="148" customWidth="1"/>
    <col min="8200" max="8200" width="41" style="148" customWidth="1"/>
    <col min="8201" max="8201" width="12.28515625" style="148" customWidth="1"/>
    <col min="8202" max="8202" width="11" style="148" customWidth="1"/>
    <col min="8203" max="8206" width="11.7109375" style="148" customWidth="1"/>
    <col min="8207" max="8207" width="13.28515625" style="148" customWidth="1"/>
    <col min="8208" max="8208" width="11" style="148" customWidth="1"/>
    <col min="8209" max="8209" width="11.42578125" style="148" customWidth="1"/>
    <col min="8210" max="8215" width="10.140625" style="148" customWidth="1"/>
    <col min="8216" max="8216" width="13.42578125" style="148" customWidth="1"/>
    <col min="8217" max="8454" width="9.140625" style="148"/>
    <col min="8455" max="8455" width="6" style="148" customWidth="1"/>
    <col min="8456" max="8456" width="41" style="148" customWidth="1"/>
    <col min="8457" max="8457" width="12.28515625" style="148" customWidth="1"/>
    <col min="8458" max="8458" width="11" style="148" customWidth="1"/>
    <col min="8459" max="8462" width="11.7109375" style="148" customWidth="1"/>
    <col min="8463" max="8463" width="13.28515625" style="148" customWidth="1"/>
    <col min="8464" max="8464" width="11" style="148" customWidth="1"/>
    <col min="8465" max="8465" width="11.42578125" style="148" customWidth="1"/>
    <col min="8466" max="8471" width="10.140625" style="148" customWidth="1"/>
    <col min="8472" max="8472" width="13.42578125" style="148" customWidth="1"/>
    <col min="8473" max="8710" width="9.140625" style="148"/>
    <col min="8711" max="8711" width="6" style="148" customWidth="1"/>
    <col min="8712" max="8712" width="41" style="148" customWidth="1"/>
    <col min="8713" max="8713" width="12.28515625" style="148" customWidth="1"/>
    <col min="8714" max="8714" width="11" style="148" customWidth="1"/>
    <col min="8715" max="8718" width="11.7109375" style="148" customWidth="1"/>
    <col min="8719" max="8719" width="13.28515625" style="148" customWidth="1"/>
    <col min="8720" max="8720" width="11" style="148" customWidth="1"/>
    <col min="8721" max="8721" width="11.42578125" style="148" customWidth="1"/>
    <col min="8722" max="8727" width="10.140625" style="148" customWidth="1"/>
    <col min="8728" max="8728" width="13.42578125" style="148" customWidth="1"/>
    <col min="8729" max="8966" width="9.140625" style="148"/>
    <col min="8967" max="8967" width="6" style="148" customWidth="1"/>
    <col min="8968" max="8968" width="41" style="148" customWidth="1"/>
    <col min="8969" max="8969" width="12.28515625" style="148" customWidth="1"/>
    <col min="8970" max="8970" width="11" style="148" customWidth="1"/>
    <col min="8971" max="8974" width="11.7109375" style="148" customWidth="1"/>
    <col min="8975" max="8975" width="13.28515625" style="148" customWidth="1"/>
    <col min="8976" max="8976" width="11" style="148" customWidth="1"/>
    <col min="8977" max="8977" width="11.42578125" style="148" customWidth="1"/>
    <col min="8978" max="8983" width="10.140625" style="148" customWidth="1"/>
    <col min="8984" max="8984" width="13.42578125" style="148" customWidth="1"/>
    <col min="8985" max="9222" width="9.140625" style="148"/>
    <col min="9223" max="9223" width="6" style="148" customWidth="1"/>
    <col min="9224" max="9224" width="41" style="148" customWidth="1"/>
    <col min="9225" max="9225" width="12.28515625" style="148" customWidth="1"/>
    <col min="9226" max="9226" width="11" style="148" customWidth="1"/>
    <col min="9227" max="9230" width="11.7109375" style="148" customWidth="1"/>
    <col min="9231" max="9231" width="13.28515625" style="148" customWidth="1"/>
    <col min="9232" max="9232" width="11" style="148" customWidth="1"/>
    <col min="9233" max="9233" width="11.42578125" style="148" customWidth="1"/>
    <col min="9234" max="9239" width="10.140625" style="148" customWidth="1"/>
    <col min="9240" max="9240" width="13.42578125" style="148" customWidth="1"/>
    <col min="9241" max="9478" width="9.140625" style="148"/>
    <col min="9479" max="9479" width="6" style="148" customWidth="1"/>
    <col min="9480" max="9480" width="41" style="148" customWidth="1"/>
    <col min="9481" max="9481" width="12.28515625" style="148" customWidth="1"/>
    <col min="9482" max="9482" width="11" style="148" customWidth="1"/>
    <col min="9483" max="9486" width="11.7109375" style="148" customWidth="1"/>
    <col min="9487" max="9487" width="13.28515625" style="148" customWidth="1"/>
    <col min="9488" max="9488" width="11" style="148" customWidth="1"/>
    <col min="9489" max="9489" width="11.42578125" style="148" customWidth="1"/>
    <col min="9490" max="9495" width="10.140625" style="148" customWidth="1"/>
    <col min="9496" max="9496" width="13.42578125" style="148" customWidth="1"/>
    <col min="9497" max="9734" width="9.140625" style="148"/>
    <col min="9735" max="9735" width="6" style="148" customWidth="1"/>
    <col min="9736" max="9736" width="41" style="148" customWidth="1"/>
    <col min="9737" max="9737" width="12.28515625" style="148" customWidth="1"/>
    <col min="9738" max="9738" width="11" style="148" customWidth="1"/>
    <col min="9739" max="9742" width="11.7109375" style="148" customWidth="1"/>
    <col min="9743" max="9743" width="13.28515625" style="148" customWidth="1"/>
    <col min="9744" max="9744" width="11" style="148" customWidth="1"/>
    <col min="9745" max="9745" width="11.42578125" style="148" customWidth="1"/>
    <col min="9746" max="9751" width="10.140625" style="148" customWidth="1"/>
    <col min="9752" max="9752" width="13.42578125" style="148" customWidth="1"/>
    <col min="9753" max="9990" width="9.140625" style="148"/>
    <col min="9991" max="9991" width="6" style="148" customWidth="1"/>
    <col min="9992" max="9992" width="41" style="148" customWidth="1"/>
    <col min="9993" max="9993" width="12.28515625" style="148" customWidth="1"/>
    <col min="9994" max="9994" width="11" style="148" customWidth="1"/>
    <col min="9995" max="9998" width="11.7109375" style="148" customWidth="1"/>
    <col min="9999" max="9999" width="13.28515625" style="148" customWidth="1"/>
    <col min="10000" max="10000" width="11" style="148" customWidth="1"/>
    <col min="10001" max="10001" width="11.42578125" style="148" customWidth="1"/>
    <col min="10002" max="10007" width="10.140625" style="148" customWidth="1"/>
    <col min="10008" max="10008" width="13.42578125" style="148" customWidth="1"/>
    <col min="10009" max="10246" width="9.140625" style="148"/>
    <col min="10247" max="10247" width="6" style="148" customWidth="1"/>
    <col min="10248" max="10248" width="41" style="148" customWidth="1"/>
    <col min="10249" max="10249" width="12.28515625" style="148" customWidth="1"/>
    <col min="10250" max="10250" width="11" style="148" customWidth="1"/>
    <col min="10251" max="10254" width="11.7109375" style="148" customWidth="1"/>
    <col min="10255" max="10255" width="13.28515625" style="148" customWidth="1"/>
    <col min="10256" max="10256" width="11" style="148" customWidth="1"/>
    <col min="10257" max="10257" width="11.42578125" style="148" customWidth="1"/>
    <col min="10258" max="10263" width="10.140625" style="148" customWidth="1"/>
    <col min="10264" max="10264" width="13.42578125" style="148" customWidth="1"/>
    <col min="10265" max="10502" width="9.140625" style="148"/>
    <col min="10503" max="10503" width="6" style="148" customWidth="1"/>
    <col min="10504" max="10504" width="41" style="148" customWidth="1"/>
    <col min="10505" max="10505" width="12.28515625" style="148" customWidth="1"/>
    <col min="10506" max="10506" width="11" style="148" customWidth="1"/>
    <col min="10507" max="10510" width="11.7109375" style="148" customWidth="1"/>
    <col min="10511" max="10511" width="13.28515625" style="148" customWidth="1"/>
    <col min="10512" max="10512" width="11" style="148" customWidth="1"/>
    <col min="10513" max="10513" width="11.42578125" style="148" customWidth="1"/>
    <col min="10514" max="10519" width="10.140625" style="148" customWidth="1"/>
    <col min="10520" max="10520" width="13.42578125" style="148" customWidth="1"/>
    <col min="10521" max="10758" width="9.140625" style="148"/>
    <col min="10759" max="10759" width="6" style="148" customWidth="1"/>
    <col min="10760" max="10760" width="41" style="148" customWidth="1"/>
    <col min="10761" max="10761" width="12.28515625" style="148" customWidth="1"/>
    <col min="10762" max="10762" width="11" style="148" customWidth="1"/>
    <col min="10763" max="10766" width="11.7109375" style="148" customWidth="1"/>
    <col min="10767" max="10767" width="13.28515625" style="148" customWidth="1"/>
    <col min="10768" max="10768" width="11" style="148" customWidth="1"/>
    <col min="10769" max="10769" width="11.42578125" style="148" customWidth="1"/>
    <col min="10770" max="10775" width="10.140625" style="148" customWidth="1"/>
    <col min="10776" max="10776" width="13.42578125" style="148" customWidth="1"/>
    <col min="10777" max="11014" width="9.140625" style="148"/>
    <col min="11015" max="11015" width="6" style="148" customWidth="1"/>
    <col min="11016" max="11016" width="41" style="148" customWidth="1"/>
    <col min="11017" max="11017" width="12.28515625" style="148" customWidth="1"/>
    <col min="11018" max="11018" width="11" style="148" customWidth="1"/>
    <col min="11019" max="11022" width="11.7109375" style="148" customWidth="1"/>
    <col min="11023" max="11023" width="13.28515625" style="148" customWidth="1"/>
    <col min="11024" max="11024" width="11" style="148" customWidth="1"/>
    <col min="11025" max="11025" width="11.42578125" style="148" customWidth="1"/>
    <col min="11026" max="11031" width="10.140625" style="148" customWidth="1"/>
    <col min="11032" max="11032" width="13.42578125" style="148" customWidth="1"/>
    <col min="11033" max="11270" width="9.140625" style="148"/>
    <col min="11271" max="11271" width="6" style="148" customWidth="1"/>
    <col min="11272" max="11272" width="41" style="148" customWidth="1"/>
    <col min="11273" max="11273" width="12.28515625" style="148" customWidth="1"/>
    <col min="11274" max="11274" width="11" style="148" customWidth="1"/>
    <col min="11275" max="11278" width="11.7109375" style="148" customWidth="1"/>
    <col min="11279" max="11279" width="13.28515625" style="148" customWidth="1"/>
    <col min="11280" max="11280" width="11" style="148" customWidth="1"/>
    <col min="11281" max="11281" width="11.42578125" style="148" customWidth="1"/>
    <col min="11282" max="11287" width="10.140625" style="148" customWidth="1"/>
    <col min="11288" max="11288" width="13.42578125" style="148" customWidth="1"/>
    <col min="11289" max="11526" width="9.140625" style="148"/>
    <col min="11527" max="11527" width="6" style="148" customWidth="1"/>
    <col min="11528" max="11528" width="41" style="148" customWidth="1"/>
    <col min="11529" max="11529" width="12.28515625" style="148" customWidth="1"/>
    <col min="11530" max="11530" width="11" style="148" customWidth="1"/>
    <col min="11531" max="11534" width="11.7109375" style="148" customWidth="1"/>
    <col min="11535" max="11535" width="13.28515625" style="148" customWidth="1"/>
    <col min="11536" max="11536" width="11" style="148" customWidth="1"/>
    <col min="11537" max="11537" width="11.42578125" style="148" customWidth="1"/>
    <col min="11538" max="11543" width="10.140625" style="148" customWidth="1"/>
    <col min="11544" max="11544" width="13.42578125" style="148" customWidth="1"/>
    <col min="11545" max="11782" width="9.140625" style="148"/>
    <col min="11783" max="11783" width="6" style="148" customWidth="1"/>
    <col min="11784" max="11784" width="41" style="148" customWidth="1"/>
    <col min="11785" max="11785" width="12.28515625" style="148" customWidth="1"/>
    <col min="11786" max="11786" width="11" style="148" customWidth="1"/>
    <col min="11787" max="11790" width="11.7109375" style="148" customWidth="1"/>
    <col min="11791" max="11791" width="13.28515625" style="148" customWidth="1"/>
    <col min="11792" max="11792" width="11" style="148" customWidth="1"/>
    <col min="11793" max="11793" width="11.42578125" style="148" customWidth="1"/>
    <col min="11794" max="11799" width="10.140625" style="148" customWidth="1"/>
    <col min="11800" max="11800" width="13.42578125" style="148" customWidth="1"/>
    <col min="11801" max="12038" width="9.140625" style="148"/>
    <col min="12039" max="12039" width="6" style="148" customWidth="1"/>
    <col min="12040" max="12040" width="41" style="148" customWidth="1"/>
    <col min="12041" max="12041" width="12.28515625" style="148" customWidth="1"/>
    <col min="12042" max="12042" width="11" style="148" customWidth="1"/>
    <col min="12043" max="12046" width="11.7109375" style="148" customWidth="1"/>
    <col min="12047" max="12047" width="13.28515625" style="148" customWidth="1"/>
    <col min="12048" max="12048" width="11" style="148" customWidth="1"/>
    <col min="12049" max="12049" width="11.42578125" style="148" customWidth="1"/>
    <col min="12050" max="12055" width="10.140625" style="148" customWidth="1"/>
    <col min="12056" max="12056" width="13.42578125" style="148" customWidth="1"/>
    <col min="12057" max="12294" width="9.140625" style="148"/>
    <col min="12295" max="12295" width="6" style="148" customWidth="1"/>
    <col min="12296" max="12296" width="41" style="148" customWidth="1"/>
    <col min="12297" max="12297" width="12.28515625" style="148" customWidth="1"/>
    <col min="12298" max="12298" width="11" style="148" customWidth="1"/>
    <col min="12299" max="12302" width="11.7109375" style="148" customWidth="1"/>
    <col min="12303" max="12303" width="13.28515625" style="148" customWidth="1"/>
    <col min="12304" max="12304" width="11" style="148" customWidth="1"/>
    <col min="12305" max="12305" width="11.42578125" style="148" customWidth="1"/>
    <col min="12306" max="12311" width="10.140625" style="148" customWidth="1"/>
    <col min="12312" max="12312" width="13.42578125" style="148" customWidth="1"/>
    <col min="12313" max="12550" width="9.140625" style="148"/>
    <col min="12551" max="12551" width="6" style="148" customWidth="1"/>
    <col min="12552" max="12552" width="41" style="148" customWidth="1"/>
    <col min="12553" max="12553" width="12.28515625" style="148" customWidth="1"/>
    <col min="12554" max="12554" width="11" style="148" customWidth="1"/>
    <col min="12555" max="12558" width="11.7109375" style="148" customWidth="1"/>
    <col min="12559" max="12559" width="13.28515625" style="148" customWidth="1"/>
    <col min="12560" max="12560" width="11" style="148" customWidth="1"/>
    <col min="12561" max="12561" width="11.42578125" style="148" customWidth="1"/>
    <col min="12562" max="12567" width="10.140625" style="148" customWidth="1"/>
    <col min="12568" max="12568" width="13.42578125" style="148" customWidth="1"/>
    <col min="12569" max="12806" width="9.140625" style="148"/>
    <col min="12807" max="12807" width="6" style="148" customWidth="1"/>
    <col min="12808" max="12808" width="41" style="148" customWidth="1"/>
    <col min="12809" max="12809" width="12.28515625" style="148" customWidth="1"/>
    <col min="12810" max="12810" width="11" style="148" customWidth="1"/>
    <col min="12811" max="12814" width="11.7109375" style="148" customWidth="1"/>
    <col min="12815" max="12815" width="13.28515625" style="148" customWidth="1"/>
    <col min="12816" max="12816" width="11" style="148" customWidth="1"/>
    <col min="12817" max="12817" width="11.42578125" style="148" customWidth="1"/>
    <col min="12818" max="12823" width="10.140625" style="148" customWidth="1"/>
    <col min="12824" max="12824" width="13.42578125" style="148" customWidth="1"/>
    <col min="12825" max="13062" width="9.140625" style="148"/>
    <col min="13063" max="13063" width="6" style="148" customWidth="1"/>
    <col min="13064" max="13064" width="41" style="148" customWidth="1"/>
    <col min="13065" max="13065" width="12.28515625" style="148" customWidth="1"/>
    <col min="13066" max="13066" width="11" style="148" customWidth="1"/>
    <col min="13067" max="13070" width="11.7109375" style="148" customWidth="1"/>
    <col min="13071" max="13071" width="13.28515625" style="148" customWidth="1"/>
    <col min="13072" max="13072" width="11" style="148" customWidth="1"/>
    <col min="13073" max="13073" width="11.42578125" style="148" customWidth="1"/>
    <col min="13074" max="13079" width="10.140625" style="148" customWidth="1"/>
    <col min="13080" max="13080" width="13.42578125" style="148" customWidth="1"/>
    <col min="13081" max="13318" width="9.140625" style="148"/>
    <col min="13319" max="13319" width="6" style="148" customWidth="1"/>
    <col min="13320" max="13320" width="41" style="148" customWidth="1"/>
    <col min="13321" max="13321" width="12.28515625" style="148" customWidth="1"/>
    <col min="13322" max="13322" width="11" style="148" customWidth="1"/>
    <col min="13323" max="13326" width="11.7109375" style="148" customWidth="1"/>
    <col min="13327" max="13327" width="13.28515625" style="148" customWidth="1"/>
    <col min="13328" max="13328" width="11" style="148" customWidth="1"/>
    <col min="13329" max="13329" width="11.42578125" style="148" customWidth="1"/>
    <col min="13330" max="13335" width="10.140625" style="148" customWidth="1"/>
    <col min="13336" max="13336" width="13.42578125" style="148" customWidth="1"/>
    <col min="13337" max="13574" width="9.140625" style="148"/>
    <col min="13575" max="13575" width="6" style="148" customWidth="1"/>
    <col min="13576" max="13576" width="41" style="148" customWidth="1"/>
    <col min="13577" max="13577" width="12.28515625" style="148" customWidth="1"/>
    <col min="13578" max="13578" width="11" style="148" customWidth="1"/>
    <col min="13579" max="13582" width="11.7109375" style="148" customWidth="1"/>
    <col min="13583" max="13583" width="13.28515625" style="148" customWidth="1"/>
    <col min="13584" max="13584" width="11" style="148" customWidth="1"/>
    <col min="13585" max="13585" width="11.42578125" style="148" customWidth="1"/>
    <col min="13586" max="13591" width="10.140625" style="148" customWidth="1"/>
    <col min="13592" max="13592" width="13.42578125" style="148" customWidth="1"/>
    <col min="13593" max="13830" width="9.140625" style="148"/>
    <col min="13831" max="13831" width="6" style="148" customWidth="1"/>
    <col min="13832" max="13832" width="41" style="148" customWidth="1"/>
    <col min="13833" max="13833" width="12.28515625" style="148" customWidth="1"/>
    <col min="13834" max="13834" width="11" style="148" customWidth="1"/>
    <col min="13835" max="13838" width="11.7109375" style="148" customWidth="1"/>
    <col min="13839" max="13839" width="13.28515625" style="148" customWidth="1"/>
    <col min="13840" max="13840" width="11" style="148" customWidth="1"/>
    <col min="13841" max="13841" width="11.42578125" style="148" customWidth="1"/>
    <col min="13842" max="13847" width="10.140625" style="148" customWidth="1"/>
    <col min="13848" max="13848" width="13.42578125" style="148" customWidth="1"/>
    <col min="13849" max="14086" width="9.140625" style="148"/>
    <col min="14087" max="14087" width="6" style="148" customWidth="1"/>
    <col min="14088" max="14088" width="41" style="148" customWidth="1"/>
    <col min="14089" max="14089" width="12.28515625" style="148" customWidth="1"/>
    <col min="14090" max="14090" width="11" style="148" customWidth="1"/>
    <col min="14091" max="14094" width="11.7109375" style="148" customWidth="1"/>
    <col min="14095" max="14095" width="13.28515625" style="148" customWidth="1"/>
    <col min="14096" max="14096" width="11" style="148" customWidth="1"/>
    <col min="14097" max="14097" width="11.42578125" style="148" customWidth="1"/>
    <col min="14098" max="14103" width="10.140625" style="148" customWidth="1"/>
    <col min="14104" max="14104" width="13.42578125" style="148" customWidth="1"/>
    <col min="14105" max="14342" width="9.140625" style="148"/>
    <col min="14343" max="14343" width="6" style="148" customWidth="1"/>
    <col min="14344" max="14344" width="41" style="148" customWidth="1"/>
    <col min="14345" max="14345" width="12.28515625" style="148" customWidth="1"/>
    <col min="14346" max="14346" width="11" style="148" customWidth="1"/>
    <col min="14347" max="14350" width="11.7109375" style="148" customWidth="1"/>
    <col min="14351" max="14351" width="13.28515625" style="148" customWidth="1"/>
    <col min="14352" max="14352" width="11" style="148" customWidth="1"/>
    <col min="14353" max="14353" width="11.42578125" style="148" customWidth="1"/>
    <col min="14354" max="14359" width="10.140625" style="148" customWidth="1"/>
    <col min="14360" max="14360" width="13.42578125" style="148" customWidth="1"/>
    <col min="14361" max="14598" width="9.140625" style="148"/>
    <col min="14599" max="14599" width="6" style="148" customWidth="1"/>
    <col min="14600" max="14600" width="41" style="148" customWidth="1"/>
    <col min="14601" max="14601" width="12.28515625" style="148" customWidth="1"/>
    <col min="14602" max="14602" width="11" style="148" customWidth="1"/>
    <col min="14603" max="14606" width="11.7109375" style="148" customWidth="1"/>
    <col min="14607" max="14607" width="13.28515625" style="148" customWidth="1"/>
    <col min="14608" max="14608" width="11" style="148" customWidth="1"/>
    <col min="14609" max="14609" width="11.42578125" style="148" customWidth="1"/>
    <col min="14610" max="14615" width="10.140625" style="148" customWidth="1"/>
    <col min="14616" max="14616" width="13.42578125" style="148" customWidth="1"/>
    <col min="14617" max="14854" width="9.140625" style="148"/>
    <col min="14855" max="14855" width="6" style="148" customWidth="1"/>
    <col min="14856" max="14856" width="41" style="148" customWidth="1"/>
    <col min="14857" max="14857" width="12.28515625" style="148" customWidth="1"/>
    <col min="14858" max="14858" width="11" style="148" customWidth="1"/>
    <col min="14859" max="14862" width="11.7109375" style="148" customWidth="1"/>
    <col min="14863" max="14863" width="13.28515625" style="148" customWidth="1"/>
    <col min="14864" max="14864" width="11" style="148" customWidth="1"/>
    <col min="14865" max="14865" width="11.42578125" style="148" customWidth="1"/>
    <col min="14866" max="14871" width="10.140625" style="148" customWidth="1"/>
    <col min="14872" max="14872" width="13.42578125" style="148" customWidth="1"/>
    <col min="14873" max="15110" width="9.140625" style="148"/>
    <col min="15111" max="15111" width="6" style="148" customWidth="1"/>
    <col min="15112" max="15112" width="41" style="148" customWidth="1"/>
    <col min="15113" max="15113" width="12.28515625" style="148" customWidth="1"/>
    <col min="15114" max="15114" width="11" style="148" customWidth="1"/>
    <col min="15115" max="15118" width="11.7109375" style="148" customWidth="1"/>
    <col min="15119" max="15119" width="13.28515625" style="148" customWidth="1"/>
    <col min="15120" max="15120" width="11" style="148" customWidth="1"/>
    <col min="15121" max="15121" width="11.42578125" style="148" customWidth="1"/>
    <col min="15122" max="15127" width="10.140625" style="148" customWidth="1"/>
    <col min="15128" max="15128" width="13.42578125" style="148" customWidth="1"/>
    <col min="15129" max="15366" width="9.140625" style="148"/>
    <col min="15367" max="15367" width="6" style="148" customWidth="1"/>
    <col min="15368" max="15368" width="41" style="148" customWidth="1"/>
    <col min="15369" max="15369" width="12.28515625" style="148" customWidth="1"/>
    <col min="15370" max="15370" width="11" style="148" customWidth="1"/>
    <col min="15371" max="15374" width="11.7109375" style="148" customWidth="1"/>
    <col min="15375" max="15375" width="13.28515625" style="148" customWidth="1"/>
    <col min="15376" max="15376" width="11" style="148" customWidth="1"/>
    <col min="15377" max="15377" width="11.42578125" style="148" customWidth="1"/>
    <col min="15378" max="15383" width="10.140625" style="148" customWidth="1"/>
    <col min="15384" max="15384" width="13.42578125" style="148" customWidth="1"/>
    <col min="15385" max="15622" width="9.140625" style="148"/>
    <col min="15623" max="15623" width="6" style="148" customWidth="1"/>
    <col min="15624" max="15624" width="41" style="148" customWidth="1"/>
    <col min="15625" max="15625" width="12.28515625" style="148" customWidth="1"/>
    <col min="15626" max="15626" width="11" style="148" customWidth="1"/>
    <col min="15627" max="15630" width="11.7109375" style="148" customWidth="1"/>
    <col min="15631" max="15631" width="13.28515625" style="148" customWidth="1"/>
    <col min="15632" max="15632" width="11" style="148" customWidth="1"/>
    <col min="15633" max="15633" width="11.42578125" style="148" customWidth="1"/>
    <col min="15634" max="15639" width="10.140625" style="148" customWidth="1"/>
    <col min="15640" max="15640" width="13.42578125" style="148" customWidth="1"/>
    <col min="15641" max="15878" width="9.140625" style="148"/>
    <col min="15879" max="15879" width="6" style="148" customWidth="1"/>
    <col min="15880" max="15880" width="41" style="148" customWidth="1"/>
    <col min="15881" max="15881" width="12.28515625" style="148" customWidth="1"/>
    <col min="15882" max="15882" width="11" style="148" customWidth="1"/>
    <col min="15883" max="15886" width="11.7109375" style="148" customWidth="1"/>
    <col min="15887" max="15887" width="13.28515625" style="148" customWidth="1"/>
    <col min="15888" max="15888" width="11" style="148" customWidth="1"/>
    <col min="15889" max="15889" width="11.42578125" style="148" customWidth="1"/>
    <col min="15890" max="15895" width="10.140625" style="148" customWidth="1"/>
    <col min="15896" max="15896" width="13.42578125" style="148" customWidth="1"/>
    <col min="15897" max="16134" width="9.140625" style="148"/>
    <col min="16135" max="16135" width="6" style="148" customWidth="1"/>
    <col min="16136" max="16136" width="41" style="148" customWidth="1"/>
    <col min="16137" max="16137" width="12.28515625" style="148" customWidth="1"/>
    <col min="16138" max="16138" width="11" style="148" customWidth="1"/>
    <col min="16139" max="16142" width="11.7109375" style="148" customWidth="1"/>
    <col min="16143" max="16143" width="13.28515625" style="148" customWidth="1"/>
    <col min="16144" max="16144" width="11" style="148" customWidth="1"/>
    <col min="16145" max="16145" width="11.42578125" style="148" customWidth="1"/>
    <col min="16146" max="16151" width="10.140625" style="148" customWidth="1"/>
    <col min="16152" max="16152" width="13.42578125" style="148" customWidth="1"/>
    <col min="16153" max="16384" width="9.140625" style="148"/>
  </cols>
  <sheetData>
    <row r="1" spans="1:54" ht="19.5">
      <c r="A1" s="1198" t="s">
        <v>224</v>
      </c>
      <c r="B1" s="1198"/>
      <c r="C1" s="1198"/>
      <c r="D1" s="1198"/>
      <c r="E1" s="1198"/>
      <c r="F1" s="1198"/>
      <c r="G1" s="1198"/>
      <c r="H1" s="1198"/>
      <c r="I1" s="1198"/>
      <c r="J1" s="1198"/>
      <c r="K1" s="1198"/>
      <c r="L1" s="1198"/>
      <c r="M1" s="1198"/>
      <c r="N1" s="1198"/>
      <c r="O1" s="1198"/>
      <c r="P1" s="1198"/>
      <c r="Q1" s="1198"/>
      <c r="R1" s="1198"/>
      <c r="S1" s="1198"/>
      <c r="T1" s="1198"/>
      <c r="U1" s="1198"/>
      <c r="V1" s="1198"/>
      <c r="W1" s="1198"/>
      <c r="X1" s="1198"/>
      <c r="Y1" s="1198"/>
      <c r="Z1" s="1198"/>
      <c r="AA1" s="1198"/>
      <c r="AB1" s="1198"/>
      <c r="AC1" s="1198"/>
      <c r="AD1" s="1198"/>
      <c r="AE1" s="244"/>
    </row>
    <row r="2" spans="1:54" ht="23.25" customHeight="1">
      <c r="A2" s="1199" t="s">
        <v>1304</v>
      </c>
      <c r="B2" s="1199"/>
      <c r="C2" s="1199"/>
      <c r="D2" s="1199"/>
      <c r="E2" s="1199"/>
      <c r="F2" s="1199"/>
      <c r="G2" s="1199"/>
      <c r="H2" s="1199"/>
      <c r="I2" s="1199"/>
      <c r="J2" s="1199"/>
      <c r="K2" s="1199"/>
      <c r="L2" s="1199"/>
      <c r="M2" s="1199"/>
      <c r="N2" s="1199"/>
      <c r="O2" s="1199"/>
      <c r="P2" s="1199"/>
      <c r="Q2" s="1199"/>
      <c r="R2" s="1199"/>
      <c r="S2" s="1199"/>
      <c r="T2" s="1199"/>
      <c r="U2" s="1199"/>
      <c r="V2" s="1199"/>
      <c r="W2" s="1199"/>
      <c r="X2" s="1199"/>
      <c r="Y2" s="1199"/>
      <c r="Z2" s="1199"/>
      <c r="AA2" s="1199"/>
      <c r="AB2" s="1199"/>
      <c r="AC2" s="1199"/>
      <c r="AD2" s="1199"/>
      <c r="AE2" s="245"/>
      <c r="AF2" s="149"/>
      <c r="AG2" s="149"/>
      <c r="AH2" s="149"/>
      <c r="AI2" s="149"/>
      <c r="AJ2" s="149"/>
      <c r="AK2" s="149"/>
      <c r="AL2" s="149"/>
      <c r="AM2" s="149"/>
      <c r="AN2" s="149"/>
      <c r="AO2" s="149"/>
      <c r="AP2" s="149"/>
      <c r="AQ2" s="149"/>
      <c r="AR2" s="149"/>
      <c r="AS2" s="149"/>
      <c r="AT2" s="149"/>
      <c r="AU2" s="149"/>
      <c r="AV2" s="149"/>
      <c r="AW2" s="149"/>
      <c r="AX2" s="149"/>
      <c r="AY2" s="149"/>
      <c r="AZ2" s="149"/>
      <c r="BA2" s="149"/>
      <c r="BB2" s="149"/>
    </row>
    <row r="3" spans="1:54" s="150" customFormat="1" ht="28.5" customHeight="1">
      <c r="A3" s="1200" t="s">
        <v>1766</v>
      </c>
      <c r="B3" s="1200"/>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246"/>
    </row>
    <row r="4" spans="1:54" s="151" customFormat="1" ht="20.100000000000001" customHeight="1">
      <c r="A4" s="1201" t="s">
        <v>1795</v>
      </c>
      <c r="B4" s="1202"/>
      <c r="C4" s="1202"/>
      <c r="D4" s="1202"/>
      <c r="E4" s="1202"/>
      <c r="F4" s="1202"/>
      <c r="G4" s="1202"/>
      <c r="H4" s="1202"/>
      <c r="I4" s="1202"/>
      <c r="J4" s="1202"/>
      <c r="K4" s="1202"/>
      <c r="L4" s="1202"/>
      <c r="M4" s="1202"/>
      <c r="N4" s="1202"/>
      <c r="O4" s="1202"/>
      <c r="P4" s="1202"/>
      <c r="Q4" s="1202"/>
      <c r="R4" s="1202"/>
      <c r="S4" s="1202"/>
      <c r="T4" s="1202"/>
      <c r="U4" s="1202"/>
      <c r="V4" s="1202"/>
      <c r="W4" s="1202"/>
      <c r="X4" s="1202"/>
      <c r="Y4" s="1202"/>
      <c r="Z4" s="1202"/>
      <c r="AA4" s="1202"/>
      <c r="AB4" s="1202"/>
      <c r="AC4" s="1202"/>
      <c r="AD4" s="1202"/>
      <c r="AE4" s="247"/>
    </row>
    <row r="5" spans="1:54" ht="23.25" customHeight="1">
      <c r="A5" s="1203" t="s">
        <v>25</v>
      </c>
      <c r="B5" s="1203"/>
      <c r="C5" s="1203"/>
      <c r="D5" s="1203"/>
      <c r="E5" s="1203"/>
      <c r="F5" s="1203"/>
      <c r="G5" s="1203"/>
      <c r="H5" s="1203"/>
      <c r="I5" s="1203"/>
      <c r="J5" s="1203"/>
      <c r="K5" s="1203"/>
      <c r="L5" s="1203"/>
      <c r="M5" s="1203"/>
      <c r="N5" s="1203"/>
      <c r="O5" s="1203"/>
      <c r="P5" s="1203"/>
      <c r="Q5" s="1203"/>
      <c r="R5" s="1203"/>
      <c r="S5" s="1203"/>
      <c r="T5" s="1203"/>
      <c r="U5" s="1203"/>
      <c r="V5" s="1203"/>
      <c r="W5" s="1203"/>
      <c r="X5" s="1203"/>
      <c r="Y5" s="1203"/>
      <c r="Z5" s="1203"/>
      <c r="AA5" s="1203"/>
      <c r="AB5" s="1203"/>
      <c r="AC5" s="1203"/>
      <c r="AD5" s="1203"/>
      <c r="AE5" s="248"/>
    </row>
    <row r="6" spans="1:54" s="152" customFormat="1" ht="53.45" customHeight="1">
      <c r="A6" s="1178" t="s">
        <v>41</v>
      </c>
      <c r="B6" s="1178" t="s">
        <v>225</v>
      </c>
      <c r="C6" s="1182" t="s">
        <v>256</v>
      </c>
      <c r="D6" s="1183"/>
      <c r="E6" s="1184"/>
      <c r="F6" s="1190">
        <v>2016</v>
      </c>
      <c r="G6" s="1191"/>
      <c r="H6" s="1192"/>
      <c r="I6" s="1190">
        <v>2017</v>
      </c>
      <c r="J6" s="1191"/>
      <c r="K6" s="1192"/>
      <c r="L6" s="1190">
        <v>2018</v>
      </c>
      <c r="M6" s="1191"/>
      <c r="N6" s="1192"/>
      <c r="O6" s="1187">
        <v>2019</v>
      </c>
      <c r="P6" s="1188"/>
      <c r="Q6" s="1189"/>
      <c r="R6" s="1179" t="s">
        <v>254</v>
      </c>
      <c r="S6" s="1180"/>
      <c r="T6" s="1181"/>
      <c r="U6" s="1179" t="s">
        <v>359</v>
      </c>
      <c r="V6" s="1180"/>
      <c r="W6" s="1181"/>
      <c r="X6" s="1179" t="s">
        <v>255</v>
      </c>
      <c r="Y6" s="1180"/>
      <c r="Z6" s="1181"/>
      <c r="AA6" s="1182" t="s">
        <v>1765</v>
      </c>
      <c r="AB6" s="1183"/>
      <c r="AC6" s="1184"/>
      <c r="AD6" s="1178" t="s">
        <v>6</v>
      </c>
      <c r="AE6" s="249"/>
    </row>
    <row r="7" spans="1:54" s="152" customFormat="1" ht="37.15" customHeight="1">
      <c r="A7" s="1178"/>
      <c r="B7" s="1178"/>
      <c r="C7" s="1185" t="s">
        <v>9</v>
      </c>
      <c r="D7" s="1185" t="s">
        <v>226</v>
      </c>
      <c r="E7" s="1185" t="s">
        <v>227</v>
      </c>
      <c r="F7" s="1195" t="s">
        <v>9</v>
      </c>
      <c r="G7" s="1197" t="s">
        <v>226</v>
      </c>
      <c r="H7" s="1197" t="s">
        <v>227</v>
      </c>
      <c r="I7" s="1195" t="s">
        <v>9</v>
      </c>
      <c r="J7" s="1197" t="s">
        <v>226</v>
      </c>
      <c r="K7" s="1197" t="s">
        <v>227</v>
      </c>
      <c r="L7" s="1195" t="s">
        <v>9</v>
      </c>
      <c r="M7" s="1197" t="s">
        <v>226</v>
      </c>
      <c r="N7" s="1197" t="s">
        <v>227</v>
      </c>
      <c r="O7" s="1193" t="s">
        <v>9</v>
      </c>
      <c r="P7" s="1193" t="s">
        <v>226</v>
      </c>
      <c r="Q7" s="1193" t="s">
        <v>227</v>
      </c>
      <c r="R7" s="1175" t="s">
        <v>9</v>
      </c>
      <c r="S7" s="1177" t="s">
        <v>226</v>
      </c>
      <c r="T7" s="1177" t="s">
        <v>227</v>
      </c>
      <c r="U7" s="1175" t="s">
        <v>9</v>
      </c>
      <c r="V7" s="1177" t="s">
        <v>226</v>
      </c>
      <c r="W7" s="1177" t="s">
        <v>227</v>
      </c>
      <c r="X7" s="1175" t="s">
        <v>9</v>
      </c>
      <c r="Y7" s="1177" t="s">
        <v>226</v>
      </c>
      <c r="Z7" s="1177" t="s">
        <v>227</v>
      </c>
      <c r="AA7" s="1185" t="s">
        <v>9</v>
      </c>
      <c r="AB7" s="1185" t="s">
        <v>226</v>
      </c>
      <c r="AC7" s="1185" t="s">
        <v>227</v>
      </c>
      <c r="AD7" s="1178"/>
      <c r="AE7" s="249"/>
    </row>
    <row r="8" spans="1:54" s="152" customFormat="1" ht="23.1" customHeight="1">
      <c r="A8" s="1178"/>
      <c r="B8" s="1178"/>
      <c r="C8" s="1186"/>
      <c r="D8" s="1186"/>
      <c r="E8" s="1186"/>
      <c r="F8" s="1196"/>
      <c r="G8" s="1197"/>
      <c r="H8" s="1197"/>
      <c r="I8" s="1196"/>
      <c r="J8" s="1197"/>
      <c r="K8" s="1197"/>
      <c r="L8" s="1196"/>
      <c r="M8" s="1197"/>
      <c r="N8" s="1197"/>
      <c r="O8" s="1194"/>
      <c r="P8" s="1194"/>
      <c r="Q8" s="1194"/>
      <c r="R8" s="1176"/>
      <c r="S8" s="1177"/>
      <c r="T8" s="1177"/>
      <c r="U8" s="1176"/>
      <c r="V8" s="1177"/>
      <c r="W8" s="1177"/>
      <c r="X8" s="1176"/>
      <c r="Y8" s="1177"/>
      <c r="Z8" s="1177"/>
      <c r="AA8" s="1186"/>
      <c r="AB8" s="1186"/>
      <c r="AC8" s="1186"/>
      <c r="AD8" s="1178"/>
      <c r="AE8" s="249"/>
    </row>
    <row r="9" spans="1:54" s="152" customFormat="1" ht="22.7" customHeight="1">
      <c r="A9" s="153">
        <v>1</v>
      </c>
      <c r="B9" s="153">
        <f>A9+1</f>
        <v>2</v>
      </c>
      <c r="C9" s="154">
        <v>3</v>
      </c>
      <c r="D9" s="154">
        <f t="shared" ref="D9:E9" si="0">C9+1</f>
        <v>4</v>
      </c>
      <c r="E9" s="154">
        <f t="shared" si="0"/>
        <v>5</v>
      </c>
      <c r="F9" s="194">
        <f t="shared" ref="F9" si="1">E9+1</f>
        <v>6</v>
      </c>
      <c r="G9" s="194">
        <f t="shared" ref="G9" si="2">F9+1</f>
        <v>7</v>
      </c>
      <c r="H9" s="194">
        <f t="shared" ref="H9" si="3">G9+1</f>
        <v>8</v>
      </c>
      <c r="I9" s="194">
        <f t="shared" ref="I9" si="4">H9+1</f>
        <v>9</v>
      </c>
      <c r="J9" s="194">
        <f t="shared" ref="J9" si="5">I9+1</f>
        <v>10</v>
      </c>
      <c r="K9" s="194">
        <f t="shared" ref="K9" si="6">J9+1</f>
        <v>11</v>
      </c>
      <c r="L9" s="194">
        <f t="shared" ref="L9" si="7">K9+1</f>
        <v>12</v>
      </c>
      <c r="M9" s="194">
        <f t="shared" ref="M9" si="8">L9+1</f>
        <v>13</v>
      </c>
      <c r="N9" s="194">
        <f t="shared" ref="N9" si="9">M9+1</f>
        <v>14</v>
      </c>
      <c r="O9" s="194">
        <f>+N9+1</f>
        <v>15</v>
      </c>
      <c r="P9" s="194">
        <f t="shared" ref="P9" si="10">O9+1</f>
        <v>16</v>
      </c>
      <c r="Q9" s="194">
        <f t="shared" ref="Q9" si="11">P9+1</f>
        <v>17</v>
      </c>
      <c r="R9" s="194">
        <f t="shared" ref="R9" si="12">Q9+1</f>
        <v>18</v>
      </c>
      <c r="S9" s="194">
        <f t="shared" ref="S9" si="13">R9+1</f>
        <v>19</v>
      </c>
      <c r="T9" s="194">
        <f t="shared" ref="T9" si="14">S9+1</f>
        <v>20</v>
      </c>
      <c r="U9" s="194">
        <f t="shared" ref="U9" si="15">T9+1</f>
        <v>21</v>
      </c>
      <c r="V9" s="194">
        <f t="shared" ref="V9" si="16">U9+1</f>
        <v>22</v>
      </c>
      <c r="W9" s="194">
        <f t="shared" ref="W9" si="17">V9+1</f>
        <v>23</v>
      </c>
      <c r="X9" s="194">
        <v>21</v>
      </c>
      <c r="Y9" s="194">
        <v>22</v>
      </c>
      <c r="Z9" s="194">
        <f t="shared" ref="Z9" si="18">Y9+1</f>
        <v>23</v>
      </c>
      <c r="AA9" s="194">
        <f>+Z9+1</f>
        <v>24</v>
      </c>
      <c r="AB9" s="194">
        <f>+AA9+1</f>
        <v>25</v>
      </c>
      <c r="AC9" s="194">
        <f t="shared" ref="AC9:AD9" si="19">+AB9+1</f>
        <v>26</v>
      </c>
      <c r="AD9" s="194">
        <f t="shared" si="19"/>
        <v>27</v>
      </c>
      <c r="AE9" s="250"/>
    </row>
    <row r="10" spans="1:54" s="165" customFormat="1" ht="30.2" customHeight="1">
      <c r="A10" s="161"/>
      <c r="B10" s="162" t="s">
        <v>28</v>
      </c>
      <c r="C10" s="163">
        <f t="shared" ref="C10:AC10" si="20">C11</f>
        <v>9820693.6999999993</v>
      </c>
      <c r="D10" s="163">
        <f t="shared" si="20"/>
        <v>8584005.6999999993</v>
      </c>
      <c r="E10" s="163">
        <f t="shared" si="20"/>
        <v>1236688</v>
      </c>
      <c r="F10" s="195">
        <f t="shared" si="20"/>
        <v>1733284</v>
      </c>
      <c r="G10" s="195">
        <f t="shared" si="20"/>
        <v>1519284</v>
      </c>
      <c r="H10" s="195">
        <f t="shared" si="20"/>
        <v>214000</v>
      </c>
      <c r="I10" s="195">
        <f t="shared" si="20"/>
        <v>1801968.7</v>
      </c>
      <c r="J10" s="195">
        <f t="shared" si="20"/>
        <v>1480628.7</v>
      </c>
      <c r="K10" s="195">
        <f t="shared" si="20"/>
        <v>321340</v>
      </c>
      <c r="L10" s="195">
        <f t="shared" si="20"/>
        <v>2276998</v>
      </c>
      <c r="M10" s="195">
        <f t="shared" si="20"/>
        <v>2005839</v>
      </c>
      <c r="N10" s="195">
        <f t="shared" si="20"/>
        <v>271159</v>
      </c>
      <c r="O10" s="196">
        <f t="shared" si="20"/>
        <v>1957752</v>
      </c>
      <c r="P10" s="196">
        <f t="shared" si="20"/>
        <v>1681498</v>
      </c>
      <c r="Q10" s="196">
        <f t="shared" si="20"/>
        <v>276254</v>
      </c>
      <c r="R10" s="163">
        <f t="shared" si="20"/>
        <v>7770002.7000000002</v>
      </c>
      <c r="S10" s="163">
        <f t="shared" si="20"/>
        <v>6687249.7000000002</v>
      </c>
      <c r="T10" s="163">
        <f>T11</f>
        <v>1082753</v>
      </c>
      <c r="U10" s="163">
        <f t="shared" si="20"/>
        <v>867447.3</v>
      </c>
      <c r="V10" s="163">
        <f t="shared" si="20"/>
        <v>778488.3</v>
      </c>
      <c r="W10" s="163">
        <f t="shared" si="20"/>
        <v>88959</v>
      </c>
      <c r="X10" s="163">
        <f>X11</f>
        <v>2297807.0019999999</v>
      </c>
      <c r="Y10" s="163">
        <f t="shared" si="20"/>
        <v>1874707.0019999999</v>
      </c>
      <c r="Z10" s="163">
        <f t="shared" si="20"/>
        <v>423100</v>
      </c>
      <c r="AA10" s="163">
        <f t="shared" si="20"/>
        <v>10498090.002</v>
      </c>
      <c r="AB10" s="163">
        <f t="shared" si="20"/>
        <v>8997628.0020000003</v>
      </c>
      <c r="AC10" s="163">
        <f t="shared" si="20"/>
        <v>1500462</v>
      </c>
      <c r="AD10" s="164"/>
      <c r="AE10" s="251"/>
      <c r="AF10" s="240"/>
      <c r="AG10" s="240"/>
    </row>
    <row r="11" spans="1:54" s="168" customFormat="1" ht="30.2" customHeight="1">
      <c r="A11" s="162" t="s">
        <v>12</v>
      </c>
      <c r="B11" s="166" t="s">
        <v>228</v>
      </c>
      <c r="C11" s="189">
        <f t="shared" ref="C11:Z11" si="21">C13+C19</f>
        <v>9820693.6999999993</v>
      </c>
      <c r="D11" s="189">
        <f t="shared" si="21"/>
        <v>8584005.6999999993</v>
      </c>
      <c r="E11" s="189">
        <f t="shared" si="21"/>
        <v>1236688</v>
      </c>
      <c r="F11" s="208">
        <f t="shared" si="21"/>
        <v>1733284</v>
      </c>
      <c r="G11" s="208">
        <f t="shared" si="21"/>
        <v>1519284</v>
      </c>
      <c r="H11" s="208">
        <f t="shared" si="21"/>
        <v>214000</v>
      </c>
      <c r="I11" s="208">
        <f t="shared" si="21"/>
        <v>1801968.7</v>
      </c>
      <c r="J11" s="208">
        <f t="shared" si="21"/>
        <v>1480628.7</v>
      </c>
      <c r="K11" s="208">
        <f t="shared" si="21"/>
        <v>321340</v>
      </c>
      <c r="L11" s="208">
        <f t="shared" si="21"/>
        <v>2276998</v>
      </c>
      <c r="M11" s="208">
        <f t="shared" si="21"/>
        <v>2005839</v>
      </c>
      <c r="N11" s="208">
        <f t="shared" si="21"/>
        <v>271159</v>
      </c>
      <c r="O11" s="189">
        <f t="shared" si="21"/>
        <v>1957752</v>
      </c>
      <c r="P11" s="189">
        <f t="shared" si="21"/>
        <v>1681498</v>
      </c>
      <c r="Q11" s="189">
        <f t="shared" si="21"/>
        <v>276254</v>
      </c>
      <c r="R11" s="189">
        <f t="shared" si="21"/>
        <v>7770002.7000000002</v>
      </c>
      <c r="S11" s="189">
        <f t="shared" si="21"/>
        <v>6687249.7000000002</v>
      </c>
      <c r="T11" s="189">
        <f t="shared" si="21"/>
        <v>1082753</v>
      </c>
      <c r="U11" s="189">
        <f t="shared" ref="U11:W11" si="22">U13+U19</f>
        <v>867447.3</v>
      </c>
      <c r="V11" s="189">
        <f t="shared" si="22"/>
        <v>778488.3</v>
      </c>
      <c r="W11" s="189">
        <f t="shared" si="22"/>
        <v>88959</v>
      </c>
      <c r="X11" s="189">
        <f t="shared" si="21"/>
        <v>2297807.0019999999</v>
      </c>
      <c r="Y11" s="189">
        <f t="shared" si="21"/>
        <v>1874707.0019999999</v>
      </c>
      <c r="Z11" s="189">
        <f t="shared" si="21"/>
        <v>423100</v>
      </c>
      <c r="AA11" s="189">
        <f t="shared" ref="AA11:AC11" si="23">AA13+AA19</f>
        <v>10498090.002</v>
      </c>
      <c r="AB11" s="189">
        <f t="shared" si="23"/>
        <v>8997628.0020000003</v>
      </c>
      <c r="AC11" s="189">
        <f t="shared" si="23"/>
        <v>1500462</v>
      </c>
      <c r="AD11" s="167"/>
      <c r="AE11" s="252"/>
      <c r="AG11" s="241"/>
    </row>
    <row r="12" spans="1:54" s="168" customFormat="1" ht="24" customHeight="1">
      <c r="A12" s="162"/>
      <c r="B12" s="169" t="s">
        <v>31</v>
      </c>
      <c r="C12" s="170"/>
      <c r="D12" s="170"/>
      <c r="E12" s="170"/>
      <c r="F12" s="197"/>
      <c r="G12" s="197"/>
      <c r="H12" s="197"/>
      <c r="I12" s="197"/>
      <c r="J12" s="197"/>
      <c r="K12" s="197"/>
      <c r="L12" s="197"/>
      <c r="M12" s="197"/>
      <c r="N12" s="197"/>
      <c r="O12" s="198"/>
      <c r="P12" s="198"/>
      <c r="Q12" s="198"/>
      <c r="R12" s="170"/>
      <c r="S12" s="170"/>
      <c r="T12" s="170"/>
      <c r="U12" s="170"/>
      <c r="V12" s="170"/>
      <c r="W12" s="170"/>
      <c r="X12" s="170"/>
      <c r="Y12" s="170"/>
      <c r="Z12" s="170"/>
      <c r="AA12" s="170"/>
      <c r="AB12" s="170"/>
      <c r="AC12" s="170"/>
      <c r="AD12" s="172"/>
      <c r="AE12" s="253"/>
    </row>
    <row r="13" spans="1:54" s="176" customFormat="1" ht="38.450000000000003" customHeight="1">
      <c r="A13" s="173" t="s">
        <v>229</v>
      </c>
      <c r="B13" s="174" t="s">
        <v>230</v>
      </c>
      <c r="C13" s="163">
        <f>C14+C16+C17+C18</f>
        <v>3158103</v>
      </c>
      <c r="D13" s="163">
        <f>D14+D16+D17+D18</f>
        <v>3158103</v>
      </c>
      <c r="E13" s="163">
        <f t="shared" ref="E13:W13" si="24">E14+E16+E17</f>
        <v>0</v>
      </c>
      <c r="F13" s="195">
        <f t="shared" si="24"/>
        <v>627050</v>
      </c>
      <c r="G13" s="195">
        <f t="shared" si="24"/>
        <v>627050</v>
      </c>
      <c r="H13" s="195">
        <f t="shared" si="24"/>
        <v>0</v>
      </c>
      <c r="I13" s="195">
        <f t="shared" si="24"/>
        <v>538437</v>
      </c>
      <c r="J13" s="195">
        <f t="shared" si="24"/>
        <v>538437</v>
      </c>
      <c r="K13" s="195">
        <f t="shared" si="24"/>
        <v>0</v>
      </c>
      <c r="L13" s="195">
        <f t="shared" si="24"/>
        <v>628530</v>
      </c>
      <c r="M13" s="195">
        <f t="shared" si="24"/>
        <v>628530</v>
      </c>
      <c r="N13" s="195">
        <f t="shared" si="24"/>
        <v>0</v>
      </c>
      <c r="O13" s="196">
        <f t="shared" si="24"/>
        <v>645975</v>
      </c>
      <c r="P13" s="196">
        <f t="shared" si="24"/>
        <v>645975</v>
      </c>
      <c r="Q13" s="196">
        <f t="shared" si="24"/>
        <v>0</v>
      </c>
      <c r="R13" s="163">
        <f t="shared" si="24"/>
        <v>2439992</v>
      </c>
      <c r="S13" s="163">
        <f t="shared" si="24"/>
        <v>2439992</v>
      </c>
      <c r="T13" s="163">
        <f t="shared" si="24"/>
        <v>0</v>
      </c>
      <c r="U13" s="163">
        <f>+U18</f>
        <v>315810</v>
      </c>
      <c r="V13" s="163">
        <f>+V18</f>
        <v>315810</v>
      </c>
      <c r="W13" s="163">
        <f t="shared" si="24"/>
        <v>0</v>
      </c>
      <c r="X13" s="163">
        <f>X14+X16+X17+X18</f>
        <v>726000</v>
      </c>
      <c r="Y13" s="208">
        <f>Y14+Y16+Y17+Y18</f>
        <v>726000</v>
      </c>
      <c r="Z13" s="208">
        <f t="shared" ref="Z13:AC13" si="25">Z14+Z16+Z17+Z18</f>
        <v>0</v>
      </c>
      <c r="AA13" s="208">
        <f t="shared" si="25"/>
        <v>3165992</v>
      </c>
      <c r="AB13" s="208">
        <f t="shared" si="25"/>
        <v>3165992</v>
      </c>
      <c r="AC13" s="208">
        <f t="shared" si="25"/>
        <v>0</v>
      </c>
      <c r="AD13" s="972">
        <f>+AD14+AD16+AD17</f>
        <v>3165992</v>
      </c>
      <c r="AE13" s="254"/>
      <c r="AF13" s="239"/>
      <c r="AG13" s="239"/>
    </row>
    <row r="14" spans="1:54" s="176" customFormat="1" ht="39.200000000000003" customHeight="1">
      <c r="A14" s="173"/>
      <c r="B14" s="177" t="s">
        <v>231</v>
      </c>
      <c r="C14" s="170">
        <f>D14+E14</f>
        <v>2582193</v>
      </c>
      <c r="D14" s="170">
        <v>2582193</v>
      </c>
      <c r="E14" s="163"/>
      <c r="F14" s="197">
        <f>G14</f>
        <v>602300</v>
      </c>
      <c r="G14" s="197">
        <f>632300-16250-13750</f>
        <v>602300</v>
      </c>
      <c r="H14" s="197"/>
      <c r="I14" s="197">
        <f>J14</f>
        <v>510462</v>
      </c>
      <c r="J14" s="197">
        <f>488430+22032</f>
        <v>510462</v>
      </c>
      <c r="K14" s="197"/>
      <c r="L14" s="197">
        <f>M14</f>
        <v>592730</v>
      </c>
      <c r="M14" s="197">
        <v>592730</v>
      </c>
      <c r="N14" s="197"/>
      <c r="O14" s="198">
        <f>P14+Q14</f>
        <v>602930</v>
      </c>
      <c r="P14" s="198">
        <v>602930</v>
      </c>
      <c r="Q14" s="196"/>
      <c r="R14" s="207">
        <f>+S14+T14</f>
        <v>2308422</v>
      </c>
      <c r="S14" s="207">
        <f>+G14+J14+M14+P14</f>
        <v>2308422</v>
      </c>
      <c r="T14" s="207"/>
      <c r="U14" s="207"/>
      <c r="V14" s="207"/>
      <c r="W14" s="207"/>
      <c r="X14" s="207">
        <f>+Y14+Z14</f>
        <v>678130</v>
      </c>
      <c r="Y14" s="238">
        <v>678130</v>
      </c>
      <c r="Z14" s="238"/>
      <c r="AA14" s="238">
        <f>+AB14+AC14</f>
        <v>2986552</v>
      </c>
      <c r="AB14" s="238">
        <f>+S14+Y14</f>
        <v>2986552</v>
      </c>
      <c r="AC14" s="238"/>
      <c r="AD14" s="973">
        <f>+S14+Y14</f>
        <v>2986552</v>
      </c>
      <c r="AE14" s="255"/>
      <c r="AF14" s="239"/>
      <c r="AG14" s="239"/>
    </row>
    <row r="15" spans="1:54" s="672" customFormat="1" ht="39.200000000000003" hidden="1" customHeight="1">
      <c r="A15" s="665"/>
      <c r="B15" s="666" t="s">
        <v>1312</v>
      </c>
      <c r="C15" s="667"/>
      <c r="D15" s="667"/>
      <c r="E15" s="668"/>
      <c r="F15" s="669">
        <f>+G15</f>
        <v>84594</v>
      </c>
      <c r="G15" s="669">
        <v>84594</v>
      </c>
      <c r="H15" s="669"/>
      <c r="I15" s="669">
        <f>+J15</f>
        <v>7577</v>
      </c>
      <c r="J15" s="669">
        <v>7577</v>
      </c>
      <c r="K15" s="669"/>
      <c r="L15" s="669">
        <f>+M15</f>
        <v>23994</v>
      </c>
      <c r="M15" s="669">
        <v>23994</v>
      </c>
      <c r="N15" s="669"/>
      <c r="O15" s="669">
        <f>+P15</f>
        <v>14605</v>
      </c>
      <c r="P15" s="669">
        <v>14605</v>
      </c>
      <c r="Q15" s="670"/>
      <c r="R15" s="667">
        <f>+S15</f>
        <v>130770</v>
      </c>
      <c r="S15" s="667">
        <f>+G15+J15+M15+P15</f>
        <v>130770</v>
      </c>
      <c r="T15" s="667"/>
      <c r="U15" s="667"/>
      <c r="V15" s="667"/>
      <c r="W15" s="667"/>
      <c r="X15" s="667">
        <f>+Y15</f>
        <v>33898</v>
      </c>
      <c r="Y15" s="667">
        <v>33898</v>
      </c>
      <c r="Z15" s="667"/>
      <c r="AA15" s="238">
        <f t="shared" ref="AA15:AA17" si="26">+AB15+AC15</f>
        <v>164668</v>
      </c>
      <c r="AB15" s="238">
        <f t="shared" ref="AB15:AB17" si="27">+S15+Y15</f>
        <v>164668</v>
      </c>
      <c r="AC15" s="667"/>
      <c r="AD15" s="974">
        <v>113197</v>
      </c>
      <c r="AE15" s="255"/>
      <c r="AF15" s="671"/>
      <c r="AG15" s="671"/>
    </row>
    <row r="16" spans="1:54" s="176" customFormat="1" ht="32.1" customHeight="1">
      <c r="A16" s="173"/>
      <c r="B16" s="177" t="s">
        <v>232</v>
      </c>
      <c r="C16" s="170">
        <f>D16+E16</f>
        <v>150300</v>
      </c>
      <c r="D16" s="170">
        <v>150300</v>
      </c>
      <c r="E16" s="170"/>
      <c r="F16" s="197">
        <f>G16</f>
        <v>13750</v>
      </c>
      <c r="G16" s="197">
        <v>13750</v>
      </c>
      <c r="H16" s="197"/>
      <c r="I16" s="197">
        <f>J16</f>
        <v>10975</v>
      </c>
      <c r="J16" s="197">
        <v>10975</v>
      </c>
      <c r="K16" s="197"/>
      <c r="L16" s="197">
        <f>M16</f>
        <v>15800</v>
      </c>
      <c r="M16" s="197">
        <v>15800</v>
      </c>
      <c r="N16" s="197"/>
      <c r="O16" s="198">
        <f>P16+Q16</f>
        <v>18045</v>
      </c>
      <c r="P16" s="198">
        <v>18045</v>
      </c>
      <c r="Q16" s="198"/>
      <c r="R16" s="207">
        <f t="shared" ref="R16:R17" si="28">+S16+T16</f>
        <v>58570</v>
      </c>
      <c r="S16" s="207">
        <f t="shared" ref="S16:S17" si="29">+G16+J16+M16+P16</f>
        <v>58570</v>
      </c>
      <c r="T16" s="207"/>
      <c r="U16" s="207"/>
      <c r="V16" s="207"/>
      <c r="W16" s="207"/>
      <c r="X16" s="207">
        <f t="shared" ref="X16:X17" si="30">+Y16+Z16</f>
        <v>21870</v>
      </c>
      <c r="Y16" s="238">
        <v>21870</v>
      </c>
      <c r="Z16" s="238"/>
      <c r="AA16" s="238">
        <f t="shared" si="26"/>
        <v>80440</v>
      </c>
      <c r="AB16" s="238">
        <f t="shared" si="27"/>
        <v>80440</v>
      </c>
      <c r="AC16" s="238"/>
      <c r="AD16" s="973">
        <f t="shared" ref="AD16:AD17" si="31">+S16+Y16</f>
        <v>80440</v>
      </c>
      <c r="AE16" s="255"/>
      <c r="AF16" s="239"/>
      <c r="AG16" s="239"/>
    </row>
    <row r="17" spans="1:33" s="176" customFormat="1" ht="29.25" customHeight="1">
      <c r="A17" s="173"/>
      <c r="B17" s="177" t="s">
        <v>233</v>
      </c>
      <c r="C17" s="170">
        <f>D17+E17</f>
        <v>109800</v>
      </c>
      <c r="D17" s="170">
        <v>109800</v>
      </c>
      <c r="E17" s="170"/>
      <c r="F17" s="197">
        <f>G17</f>
        <v>11000</v>
      </c>
      <c r="G17" s="197">
        <v>11000</v>
      </c>
      <c r="H17" s="197"/>
      <c r="I17" s="197">
        <f>J17</f>
        <v>17000</v>
      </c>
      <c r="J17" s="197">
        <v>17000</v>
      </c>
      <c r="K17" s="197"/>
      <c r="L17" s="197">
        <f>M17</f>
        <v>20000</v>
      </c>
      <c r="M17" s="197">
        <v>20000</v>
      </c>
      <c r="N17" s="197"/>
      <c r="O17" s="198">
        <f>P17+Q17</f>
        <v>25000</v>
      </c>
      <c r="P17" s="198">
        <v>25000</v>
      </c>
      <c r="Q17" s="198"/>
      <c r="R17" s="207">
        <f t="shared" si="28"/>
        <v>73000</v>
      </c>
      <c r="S17" s="207">
        <f t="shared" si="29"/>
        <v>73000</v>
      </c>
      <c r="T17" s="207"/>
      <c r="U17" s="207"/>
      <c r="V17" s="207"/>
      <c r="W17" s="207"/>
      <c r="X17" s="207">
        <f t="shared" si="30"/>
        <v>26000</v>
      </c>
      <c r="Y17" s="238">
        <v>26000</v>
      </c>
      <c r="Z17" s="238"/>
      <c r="AA17" s="238">
        <f t="shared" si="26"/>
        <v>99000</v>
      </c>
      <c r="AB17" s="238">
        <f t="shared" si="27"/>
        <v>99000</v>
      </c>
      <c r="AC17" s="238"/>
      <c r="AD17" s="973">
        <f t="shared" si="31"/>
        <v>99000</v>
      </c>
      <c r="AE17" s="255"/>
      <c r="AF17" s="239"/>
      <c r="AG17" s="239"/>
    </row>
    <row r="18" spans="1:33" s="176" customFormat="1" ht="31.7" customHeight="1">
      <c r="A18" s="173"/>
      <c r="B18" s="177" t="s">
        <v>360</v>
      </c>
      <c r="C18" s="170">
        <f>+D18</f>
        <v>315810</v>
      </c>
      <c r="D18" s="170">
        <v>315810</v>
      </c>
      <c r="E18" s="170"/>
      <c r="F18" s="197"/>
      <c r="G18" s="197"/>
      <c r="H18" s="197"/>
      <c r="I18" s="197"/>
      <c r="J18" s="197"/>
      <c r="K18" s="197"/>
      <c r="L18" s="197"/>
      <c r="M18" s="197"/>
      <c r="N18" s="197"/>
      <c r="O18" s="198"/>
      <c r="P18" s="198"/>
      <c r="Q18" s="198"/>
      <c r="R18" s="207"/>
      <c r="S18" s="207"/>
      <c r="T18" s="207"/>
      <c r="U18" s="207">
        <f>+V18+W18</f>
        <v>315810</v>
      </c>
      <c r="V18" s="207">
        <v>315810</v>
      </c>
      <c r="W18" s="207"/>
      <c r="X18" s="207"/>
      <c r="Y18" s="207"/>
      <c r="Z18" s="207"/>
      <c r="AA18" s="207"/>
      <c r="AB18" s="207"/>
      <c r="AC18" s="207"/>
      <c r="AD18" s="237"/>
      <c r="AE18" s="256"/>
    </row>
    <row r="19" spans="1:33" s="176" customFormat="1" ht="31.7" customHeight="1">
      <c r="A19" s="173" t="s">
        <v>234</v>
      </c>
      <c r="B19" s="174" t="s">
        <v>235</v>
      </c>
      <c r="C19" s="163">
        <f>C20+C22+C30+C31</f>
        <v>6662590.7000000002</v>
      </c>
      <c r="D19" s="163">
        <f>D20+D22+D30+D31</f>
        <v>5425902.7000000002</v>
      </c>
      <c r="E19" s="163">
        <f>E20+E22+E31</f>
        <v>1236688</v>
      </c>
      <c r="F19" s="196">
        <f>F20+F22+F30+F31</f>
        <v>1106234</v>
      </c>
      <c r="G19" s="196">
        <f>G20+G22+G30+G31</f>
        <v>892234</v>
      </c>
      <c r="H19" s="196">
        <f>H20+H22+H31</f>
        <v>214000</v>
      </c>
      <c r="I19" s="196">
        <f>I20+I22+I30+I31</f>
        <v>1263531.7</v>
      </c>
      <c r="J19" s="196">
        <f t="shared" ref="J19:Z19" si="32">J20+J22+J31</f>
        <v>942191.7</v>
      </c>
      <c r="K19" s="196">
        <f t="shared" si="32"/>
        <v>321340</v>
      </c>
      <c r="L19" s="163">
        <f>L20+L22+L30+L31</f>
        <v>1648468</v>
      </c>
      <c r="M19" s="163">
        <f>M20+M22+M30+M31</f>
        <v>1377309</v>
      </c>
      <c r="N19" s="196">
        <f t="shared" si="32"/>
        <v>271159</v>
      </c>
      <c r="O19" s="196">
        <f t="shared" si="32"/>
        <v>1311777</v>
      </c>
      <c r="P19" s="196">
        <f t="shared" si="32"/>
        <v>1035523</v>
      </c>
      <c r="Q19" s="196">
        <f t="shared" si="32"/>
        <v>276254</v>
      </c>
      <c r="R19" s="163">
        <f>R20+R22+R30+R31</f>
        <v>5330010.7</v>
      </c>
      <c r="S19" s="163">
        <f>S20+S22+S30+S31</f>
        <v>4247257.7</v>
      </c>
      <c r="T19" s="163">
        <f>T20+T22+T31</f>
        <v>1082753</v>
      </c>
      <c r="U19" s="163">
        <f t="shared" ref="U19:W19" si="33">U20+U22+U31</f>
        <v>551637.30000000005</v>
      </c>
      <c r="V19" s="163">
        <f t="shared" si="33"/>
        <v>462678.3</v>
      </c>
      <c r="W19" s="163">
        <f t="shared" si="33"/>
        <v>88959</v>
      </c>
      <c r="X19" s="163">
        <f>X20+X21+X22+X31</f>
        <v>1571807.0019999999</v>
      </c>
      <c r="Y19" s="163">
        <f>Y20+Y21+Y22+Y31</f>
        <v>1148707.0019999999</v>
      </c>
      <c r="Z19" s="163">
        <f t="shared" si="32"/>
        <v>423100</v>
      </c>
      <c r="AA19" s="163">
        <f>AA20+AA21+AA22+AA31</f>
        <v>7332098.0020000003</v>
      </c>
      <c r="AB19" s="163">
        <f>AB20+AB21+AB22+AB31</f>
        <v>5831636.0020000003</v>
      </c>
      <c r="AC19" s="163">
        <f>AC20+AC22+AC31</f>
        <v>1500462</v>
      </c>
      <c r="AD19" s="164"/>
      <c r="AE19" s="251"/>
    </row>
    <row r="20" spans="1:33" s="176" customFormat="1" ht="33.75" customHeight="1">
      <c r="A20" s="173">
        <v>1</v>
      </c>
      <c r="B20" s="174" t="s">
        <v>236</v>
      </c>
      <c r="C20" s="163">
        <f>D20+E20</f>
        <v>2889537</v>
      </c>
      <c r="D20" s="163">
        <v>1652849</v>
      </c>
      <c r="E20" s="163">
        <f>1115688+35000+86000</f>
        <v>1236688</v>
      </c>
      <c r="F20" s="195">
        <f>G20+H20</f>
        <v>589173</v>
      </c>
      <c r="G20" s="195">
        <f>359173+16000</f>
        <v>375173</v>
      </c>
      <c r="H20" s="195">
        <v>214000</v>
      </c>
      <c r="I20" s="195">
        <f>J20+K20</f>
        <v>567630</v>
      </c>
      <c r="J20" s="195">
        <f>212351+33939</f>
        <v>246290</v>
      </c>
      <c r="K20" s="195">
        <v>321340</v>
      </c>
      <c r="L20" s="195">
        <f>M20+N20</f>
        <v>500159</v>
      </c>
      <c r="M20" s="195">
        <f>186461+42539</f>
        <v>229000</v>
      </c>
      <c r="N20" s="195">
        <v>271159</v>
      </c>
      <c r="O20" s="196">
        <f>+P20+Q20</f>
        <v>538614</v>
      </c>
      <c r="P20" s="195">
        <f>215483+46877</f>
        <v>262360</v>
      </c>
      <c r="Q20" s="196">
        <f>155254+35000+86000</f>
        <v>276254</v>
      </c>
      <c r="R20" s="163">
        <f>+S20+T20</f>
        <v>2195576</v>
      </c>
      <c r="S20" s="163">
        <f>+G20+J20+M20+P20</f>
        <v>1112823</v>
      </c>
      <c r="T20" s="163">
        <f>+H20+K20+N20+Q20</f>
        <v>1082753</v>
      </c>
      <c r="U20" s="163">
        <f>+V20+W20</f>
        <v>272610</v>
      </c>
      <c r="V20" s="163">
        <v>183651</v>
      </c>
      <c r="W20" s="163">
        <f>123959-35000</f>
        <v>88959</v>
      </c>
      <c r="X20" s="163">
        <f>+Y20+Z20</f>
        <v>621530</v>
      </c>
      <c r="Y20" s="163">
        <f>'BM35a(CTMT)'!AF12</f>
        <v>462204</v>
      </c>
      <c r="Z20" s="163">
        <f>159326</f>
        <v>159326</v>
      </c>
      <c r="AA20" s="163">
        <f>+AB20+AC20</f>
        <v>2889537</v>
      </c>
      <c r="AB20" s="163">
        <f>+D20</f>
        <v>1652849</v>
      </c>
      <c r="AC20" s="163">
        <f>+E20</f>
        <v>1236688</v>
      </c>
      <c r="AD20" s="164"/>
      <c r="AE20" s="257"/>
      <c r="AF20" s="239">
        <f>Y21+Y20</f>
        <v>515174.00199999998</v>
      </c>
    </row>
    <row r="21" spans="1:33" s="176" customFormat="1" ht="119.25" customHeight="1">
      <c r="A21" s="173">
        <v>2</v>
      </c>
      <c r="B21" s="174" t="s">
        <v>1788</v>
      </c>
      <c r="C21" s="163">
        <f>+D21+E21</f>
        <v>690000</v>
      </c>
      <c r="D21" s="163">
        <v>690000</v>
      </c>
      <c r="E21" s="163"/>
      <c r="F21" s="195"/>
      <c r="G21" s="195"/>
      <c r="H21" s="195"/>
      <c r="I21" s="195"/>
      <c r="J21" s="195"/>
      <c r="K21" s="195"/>
      <c r="L21" s="195"/>
      <c r="M21" s="195"/>
      <c r="N21" s="195"/>
      <c r="O21" s="196"/>
      <c r="P21" s="195"/>
      <c r="Q21" s="196"/>
      <c r="R21" s="163"/>
      <c r="S21" s="163"/>
      <c r="T21" s="163"/>
      <c r="U21" s="163"/>
      <c r="V21" s="163"/>
      <c r="W21" s="163"/>
      <c r="X21" s="163">
        <f>+Y21</f>
        <v>52970.002</v>
      </c>
      <c r="Y21" s="163">
        <f>+'BM 35b (PhulucII)'!AB12</f>
        <v>52970.002</v>
      </c>
      <c r="Z21" s="163"/>
      <c r="AA21" s="163">
        <f>+AB21+AC21</f>
        <v>52970.002</v>
      </c>
      <c r="AB21" s="163">
        <f>+Y21</f>
        <v>52970.002</v>
      </c>
      <c r="AC21" s="163"/>
      <c r="AD21" s="164"/>
      <c r="AE21" s="257"/>
      <c r="AF21" s="239">
        <f>Y21+Y20</f>
        <v>515174.00199999998</v>
      </c>
    </row>
    <row r="22" spans="1:33" s="176" customFormat="1" ht="36" customHeight="1">
      <c r="A22" s="173">
        <v>3</v>
      </c>
      <c r="B22" s="174" t="s">
        <v>237</v>
      </c>
      <c r="C22" s="163">
        <f>C23+C24</f>
        <v>2307840.7000000002</v>
      </c>
      <c r="D22" s="163">
        <f>D23+D24</f>
        <v>2307840.7000000002</v>
      </c>
      <c r="E22" s="163"/>
      <c r="F22" s="195">
        <f t="shared" ref="F22:O22" si="34">F23+F24</f>
        <v>290043</v>
      </c>
      <c r="G22" s="195">
        <f t="shared" si="34"/>
        <v>290043</v>
      </c>
      <c r="H22" s="195">
        <f t="shared" si="34"/>
        <v>0</v>
      </c>
      <c r="I22" s="195">
        <f t="shared" si="34"/>
        <v>393541.7</v>
      </c>
      <c r="J22" s="195">
        <f t="shared" si="34"/>
        <v>393541.7</v>
      </c>
      <c r="K22" s="195">
        <f t="shared" si="34"/>
        <v>0</v>
      </c>
      <c r="L22" s="195">
        <f t="shared" si="34"/>
        <v>414169</v>
      </c>
      <c r="M22" s="195">
        <f t="shared" si="34"/>
        <v>414169</v>
      </c>
      <c r="N22" s="195">
        <f t="shared" si="34"/>
        <v>0</v>
      </c>
      <c r="O22" s="196">
        <f t="shared" si="34"/>
        <v>712773</v>
      </c>
      <c r="P22" s="196">
        <f>P23+P24</f>
        <v>712773</v>
      </c>
      <c r="Q22" s="196">
        <f t="shared" ref="Q22:X22" si="35">Q23+Q24</f>
        <v>0</v>
      </c>
      <c r="R22" s="163">
        <f t="shared" si="35"/>
        <v>1810526.7</v>
      </c>
      <c r="S22" s="163">
        <f t="shared" si="35"/>
        <v>1810526.7</v>
      </c>
      <c r="T22" s="163">
        <f t="shared" si="35"/>
        <v>0</v>
      </c>
      <c r="U22" s="163">
        <f>+U23+U24</f>
        <v>256427.3</v>
      </c>
      <c r="V22" s="163">
        <f t="shared" ref="V22:W22" si="36">+V23+V24</f>
        <v>256427.3</v>
      </c>
      <c r="W22" s="163">
        <f t="shared" si="36"/>
        <v>0</v>
      </c>
      <c r="X22" s="163">
        <f t="shared" si="35"/>
        <v>897307</v>
      </c>
      <c r="Y22" s="163">
        <f>Y23+Y24</f>
        <v>633533</v>
      </c>
      <c r="Z22" s="163">
        <f>+Z23+Z24</f>
        <v>263774</v>
      </c>
      <c r="AA22" s="163">
        <f t="shared" ref="AA22:AC22" si="37">+AA23+AA24</f>
        <v>2965478</v>
      </c>
      <c r="AB22" s="163">
        <f>+AB23+AB24</f>
        <v>2701704</v>
      </c>
      <c r="AC22" s="163">
        <f t="shared" si="37"/>
        <v>263774</v>
      </c>
      <c r="AD22" s="179"/>
      <c r="AE22" s="257"/>
    </row>
    <row r="23" spans="1:33" s="176" customFormat="1" ht="40.700000000000003" customHeight="1">
      <c r="A23" s="180" t="s">
        <v>1568</v>
      </c>
      <c r="B23" s="178" t="s">
        <v>159</v>
      </c>
      <c r="C23" s="170">
        <f>D23+E23</f>
        <v>926190</v>
      </c>
      <c r="D23" s="170">
        <f>1029100*90%</f>
        <v>926190</v>
      </c>
      <c r="E23" s="170"/>
      <c r="F23" s="197">
        <f>G23</f>
        <v>39900</v>
      </c>
      <c r="G23" s="197">
        <v>39900</v>
      </c>
      <c r="H23" s="197"/>
      <c r="I23" s="197">
        <f>J23</f>
        <v>148150</v>
      </c>
      <c r="J23" s="197">
        <v>148150</v>
      </c>
      <c r="K23" s="197"/>
      <c r="L23" s="197">
        <f>M23</f>
        <v>141100</v>
      </c>
      <c r="M23" s="199">
        <f>141100</f>
        <v>141100</v>
      </c>
      <c r="N23" s="197"/>
      <c r="O23" s="197">
        <f>P23+Q23</f>
        <v>239650</v>
      </c>
      <c r="P23" s="197">
        <v>239650</v>
      </c>
      <c r="Q23" s="197"/>
      <c r="R23" s="171">
        <f>+S23+T23</f>
        <v>568800</v>
      </c>
      <c r="S23" s="207">
        <f>+G23+J23+M23+P23</f>
        <v>568800</v>
      </c>
      <c r="T23" s="171"/>
      <c r="U23" s="171">
        <f>+V23</f>
        <v>102910</v>
      </c>
      <c r="V23" s="170">
        <f>1029100*10%</f>
        <v>102910</v>
      </c>
      <c r="W23" s="171"/>
      <c r="X23" s="171">
        <f>+Y23+Z23</f>
        <v>460300</v>
      </c>
      <c r="Y23" s="171">
        <v>310300</v>
      </c>
      <c r="Z23" s="171">
        <v>150000</v>
      </c>
      <c r="AA23" s="171">
        <f>+AB23+AC23</f>
        <v>1179100</v>
      </c>
      <c r="AB23" s="171">
        <v>1029100</v>
      </c>
      <c r="AC23" s="171">
        <v>150000</v>
      </c>
      <c r="AD23" s="179"/>
      <c r="AE23" s="257"/>
      <c r="AF23" s="239"/>
    </row>
    <row r="24" spans="1:33" s="176" customFormat="1" ht="38.1" customHeight="1">
      <c r="A24" s="180" t="s">
        <v>1569</v>
      </c>
      <c r="B24" s="181" t="s">
        <v>238</v>
      </c>
      <c r="C24" s="170">
        <f>C25+C29</f>
        <v>1381650.7</v>
      </c>
      <c r="D24" s="170">
        <f>D25+D29</f>
        <v>1381650.7</v>
      </c>
      <c r="E24" s="170"/>
      <c r="F24" s="197">
        <f>F25+F29</f>
        <v>250143</v>
      </c>
      <c r="G24" s="197">
        <f>G25+G29</f>
        <v>250143</v>
      </c>
      <c r="H24" s="197"/>
      <c r="I24" s="197">
        <f>J24</f>
        <v>245391.7</v>
      </c>
      <c r="J24" s="197">
        <f t="shared" ref="J24" si="38">J25+J29</f>
        <v>245391.7</v>
      </c>
      <c r="K24" s="197"/>
      <c r="L24" s="197">
        <f>L25+L29</f>
        <v>273069</v>
      </c>
      <c r="M24" s="197">
        <f>M25+M29</f>
        <v>273069</v>
      </c>
      <c r="N24" s="197"/>
      <c r="O24" s="197">
        <f>+P24</f>
        <v>473123</v>
      </c>
      <c r="P24" s="197">
        <f>+P25+P29</f>
        <v>473123</v>
      </c>
      <c r="Q24" s="197"/>
      <c r="R24" s="197">
        <f>+S24+T24</f>
        <v>1241726.7</v>
      </c>
      <c r="S24" s="197">
        <f>+G24+J24+M24+P24</f>
        <v>1241726.7</v>
      </c>
      <c r="T24" s="171"/>
      <c r="U24" s="170">
        <f>U25+U29</f>
        <v>153517.29999999999</v>
      </c>
      <c r="V24" s="170">
        <f>V25+V29</f>
        <v>153517.29999999999</v>
      </c>
      <c r="W24" s="171"/>
      <c r="X24" s="171">
        <f>+Y24+Z24</f>
        <v>437007</v>
      </c>
      <c r="Y24" s="171">
        <v>323233</v>
      </c>
      <c r="Z24" s="171">
        <f>+Z29</f>
        <v>113774</v>
      </c>
      <c r="AA24" s="171">
        <f>+AB24+AC24</f>
        <v>1786378</v>
      </c>
      <c r="AB24" s="171">
        <f>+AB25+AB29</f>
        <v>1672604</v>
      </c>
      <c r="AC24" s="171">
        <v>113774</v>
      </c>
      <c r="AD24" s="179"/>
      <c r="AE24" s="257"/>
    </row>
    <row r="25" spans="1:33" s="186" customFormat="1" ht="33">
      <c r="A25" s="182" t="s">
        <v>1570</v>
      </c>
      <c r="B25" s="183" t="s">
        <v>239</v>
      </c>
      <c r="C25" s="184">
        <f>+C26+C27+C28</f>
        <v>880960</v>
      </c>
      <c r="D25" s="184">
        <f>+D26+D27+D28</f>
        <v>880960</v>
      </c>
      <c r="E25" s="184"/>
      <c r="F25" s="200">
        <f t="shared" ref="F25:J25" si="39">F26+F27+F28</f>
        <v>148143</v>
      </c>
      <c r="G25" s="200">
        <f t="shared" si="39"/>
        <v>148143</v>
      </c>
      <c r="H25" s="200"/>
      <c r="I25" s="200">
        <f t="shared" si="39"/>
        <v>143391.70000000001</v>
      </c>
      <c r="J25" s="200">
        <f t="shared" si="39"/>
        <v>143391.70000000001</v>
      </c>
      <c r="K25" s="200"/>
      <c r="L25" s="200">
        <f>L26+L27+L28</f>
        <v>156583</v>
      </c>
      <c r="M25" s="200">
        <f>M26+M27+M28</f>
        <v>156583</v>
      </c>
      <c r="N25" s="200"/>
      <c r="O25" s="201">
        <f>O26+O27+O28</f>
        <v>248294.2</v>
      </c>
      <c r="P25" s="201">
        <f>P26+P27+P28</f>
        <v>354714</v>
      </c>
      <c r="Q25" s="201"/>
      <c r="R25" s="184">
        <f>+R26+R27+R28</f>
        <v>802831.7</v>
      </c>
      <c r="S25" s="184">
        <f>+S26+S27+S28</f>
        <v>802831.7</v>
      </c>
      <c r="T25" s="184"/>
      <c r="U25" s="184">
        <f>+U27+U28</f>
        <v>97885</v>
      </c>
      <c r="V25" s="184">
        <f>+V27+V28</f>
        <v>97885</v>
      </c>
      <c r="W25" s="184"/>
      <c r="X25" s="227"/>
      <c r="Y25" s="228"/>
      <c r="Z25" s="184"/>
      <c r="AA25" s="184">
        <f>+AB25+AC25</f>
        <v>1119935</v>
      </c>
      <c r="AB25" s="184">
        <v>1119935</v>
      </c>
      <c r="AC25" s="184"/>
      <c r="AD25" s="185"/>
      <c r="AE25" s="259"/>
    </row>
    <row r="26" spans="1:33" s="186" customFormat="1" ht="52.5" customHeight="1">
      <c r="A26" s="182"/>
      <c r="B26" s="187" t="s">
        <v>240</v>
      </c>
      <c r="C26" s="184">
        <f>D26</f>
        <v>105170.9</v>
      </c>
      <c r="D26" s="184">
        <v>105170.9</v>
      </c>
      <c r="E26" s="184"/>
      <c r="F26" s="200"/>
      <c r="G26" s="200"/>
      <c r="H26" s="200"/>
      <c r="I26" s="200">
        <f>J26</f>
        <v>33386</v>
      </c>
      <c r="J26" s="200">
        <v>33386</v>
      </c>
      <c r="K26" s="200"/>
      <c r="L26" s="200">
        <f>M26</f>
        <v>33895</v>
      </c>
      <c r="M26" s="200">
        <v>33895</v>
      </c>
      <c r="N26" s="200"/>
      <c r="O26" s="201">
        <f>P26</f>
        <v>37771.199999999997</v>
      </c>
      <c r="P26" s="201">
        <v>37771.199999999997</v>
      </c>
      <c r="Q26" s="201"/>
      <c r="R26" s="184">
        <f>+S26+T26</f>
        <v>105052.2</v>
      </c>
      <c r="S26" s="184">
        <f>+G26+J26+M26+P26</f>
        <v>105052.2</v>
      </c>
      <c r="T26" s="184"/>
      <c r="U26" s="184"/>
      <c r="V26" s="184"/>
      <c r="W26" s="184"/>
      <c r="X26" s="184"/>
      <c r="Y26" s="171"/>
      <c r="Z26" s="184"/>
      <c r="AA26" s="184"/>
      <c r="AB26" s="184"/>
      <c r="AC26" s="184"/>
      <c r="AD26" s="185"/>
      <c r="AE26" s="259"/>
    </row>
    <row r="27" spans="1:33" s="186" customFormat="1" ht="35.450000000000003" customHeight="1">
      <c r="A27" s="182"/>
      <c r="B27" s="187" t="s">
        <v>241</v>
      </c>
      <c r="C27" s="184">
        <f>+D27+E27</f>
        <v>605189.1</v>
      </c>
      <c r="D27" s="184">
        <v>605189.1</v>
      </c>
      <c r="E27" s="184"/>
      <c r="F27" s="200">
        <v>119143</v>
      </c>
      <c r="G27" s="200">
        <v>119143</v>
      </c>
      <c r="H27" s="200"/>
      <c r="I27" s="200">
        <f>J27</f>
        <v>83311</v>
      </c>
      <c r="J27" s="202">
        <v>83311</v>
      </c>
      <c r="K27" s="200"/>
      <c r="L27" s="200">
        <f>M27</f>
        <v>96288</v>
      </c>
      <c r="M27" s="200">
        <v>96288</v>
      </c>
      <c r="N27" s="200"/>
      <c r="O27" s="201">
        <f>'[5]BM35-von (CTMTQG)'!AE29</f>
        <v>141700</v>
      </c>
      <c r="P27" s="201">
        <v>248119.8</v>
      </c>
      <c r="Q27" s="201"/>
      <c r="R27" s="184">
        <f t="shared" ref="R27:R28" si="40">+S27+T27</f>
        <v>546861.80000000005</v>
      </c>
      <c r="S27" s="184">
        <f>+G27+J27+M27+P27</f>
        <v>546861.80000000005</v>
      </c>
      <c r="T27" s="184"/>
      <c r="U27" s="184">
        <f>+V27</f>
        <v>76360</v>
      </c>
      <c r="V27" s="242">
        <v>76360</v>
      </c>
      <c r="W27" s="184"/>
      <c r="X27" s="184"/>
      <c r="Y27" s="228"/>
      <c r="Z27" s="184"/>
      <c r="AA27" s="184"/>
      <c r="AB27" s="184"/>
      <c r="AC27" s="184"/>
      <c r="AD27" s="185"/>
      <c r="AE27" s="259"/>
    </row>
    <row r="28" spans="1:33" s="186" customFormat="1" ht="30.75" customHeight="1">
      <c r="A28" s="182"/>
      <c r="B28" s="187" t="s">
        <v>242</v>
      </c>
      <c r="C28" s="184">
        <f>+D28+E28</f>
        <v>170600</v>
      </c>
      <c r="D28" s="184">
        <v>170600</v>
      </c>
      <c r="E28" s="184"/>
      <c r="F28" s="200">
        <f>G28</f>
        <v>29000</v>
      </c>
      <c r="G28" s="200">
        <v>29000</v>
      </c>
      <c r="H28" s="200"/>
      <c r="I28" s="200">
        <f>J28</f>
        <v>26694.7</v>
      </c>
      <c r="J28" s="200">
        <v>26694.7</v>
      </c>
      <c r="K28" s="200"/>
      <c r="L28" s="200">
        <f>M28</f>
        <v>26400</v>
      </c>
      <c r="M28" s="200">
        <v>26400</v>
      </c>
      <c r="N28" s="200"/>
      <c r="O28" s="201">
        <f>P28</f>
        <v>68823</v>
      </c>
      <c r="P28" s="201">
        <v>68823</v>
      </c>
      <c r="Q28" s="201"/>
      <c r="R28" s="184">
        <f t="shared" si="40"/>
        <v>150917.70000000001</v>
      </c>
      <c r="S28" s="184">
        <f>+G28+J28+M28+P28</f>
        <v>150917.70000000001</v>
      </c>
      <c r="T28" s="184"/>
      <c r="U28" s="184">
        <f>+V28+W28</f>
        <v>21525</v>
      </c>
      <c r="V28" s="227">
        <v>21525</v>
      </c>
      <c r="W28" s="184"/>
      <c r="X28" s="184"/>
      <c r="Y28" s="228"/>
      <c r="Z28" s="184"/>
      <c r="AA28" s="184"/>
      <c r="AB28" s="184"/>
      <c r="AC28" s="184"/>
      <c r="AD28" s="188"/>
      <c r="AE28" s="260"/>
    </row>
    <row r="29" spans="1:33" s="231" customFormat="1" ht="29.45" customHeight="1">
      <c r="A29" s="229" t="s">
        <v>1571</v>
      </c>
      <c r="B29" s="230" t="s">
        <v>243</v>
      </c>
      <c r="C29" s="227">
        <f>D29+E29</f>
        <v>500690.7</v>
      </c>
      <c r="D29" s="227">
        <f>556323*90%</f>
        <v>500690.7</v>
      </c>
      <c r="E29" s="227"/>
      <c r="F29" s="200">
        <f>G29</f>
        <v>102000</v>
      </c>
      <c r="G29" s="200">
        <f>94680+7320</f>
        <v>102000</v>
      </c>
      <c r="H29" s="200"/>
      <c r="I29" s="200">
        <f>J29</f>
        <v>102000</v>
      </c>
      <c r="J29" s="200">
        <v>102000</v>
      </c>
      <c r="K29" s="200"/>
      <c r="L29" s="200">
        <f>M29</f>
        <v>116486</v>
      </c>
      <c r="M29" s="200">
        <v>116486</v>
      </c>
      <c r="N29" s="200"/>
      <c r="O29" s="201">
        <f>P29+Q29</f>
        <v>118409</v>
      </c>
      <c r="P29" s="201">
        <v>118409</v>
      </c>
      <c r="Q29" s="201"/>
      <c r="R29" s="227">
        <f>+S29</f>
        <v>438895</v>
      </c>
      <c r="S29" s="227">
        <f>+G29+J29+M29+P29</f>
        <v>438895</v>
      </c>
      <c r="T29" s="227"/>
      <c r="U29" s="227">
        <f>+V29+W29</f>
        <v>55632.299999999988</v>
      </c>
      <c r="V29" s="227">
        <v>55632.299999999988</v>
      </c>
      <c r="W29" s="227"/>
      <c r="X29" s="227"/>
      <c r="Y29" s="228">
        <v>6130</v>
      </c>
      <c r="Z29" s="227">
        <v>113774</v>
      </c>
      <c r="AA29" s="227">
        <f>+AB29+AC29</f>
        <v>552669</v>
      </c>
      <c r="AB29" s="227">
        <v>552669</v>
      </c>
      <c r="AC29" s="227"/>
      <c r="AD29" s="962"/>
      <c r="AE29" s="261"/>
    </row>
    <row r="30" spans="1:33" s="168" customFormat="1" ht="39.75" customHeight="1">
      <c r="A30" s="162">
        <v>4</v>
      </c>
      <c r="B30" s="160" t="s">
        <v>252</v>
      </c>
      <c r="C30" s="189">
        <f>+D30</f>
        <v>41100</v>
      </c>
      <c r="D30" s="189">
        <v>41100</v>
      </c>
      <c r="E30" s="189"/>
      <c r="F30" s="195"/>
      <c r="G30" s="195"/>
      <c r="H30" s="195"/>
      <c r="I30" s="195"/>
      <c r="J30" s="195"/>
      <c r="K30" s="195"/>
      <c r="L30" s="195">
        <f>M30</f>
        <v>41100</v>
      </c>
      <c r="M30" s="195">
        <v>41100</v>
      </c>
      <c r="N30" s="195"/>
      <c r="O30" s="196"/>
      <c r="P30" s="196"/>
      <c r="Q30" s="196"/>
      <c r="R30" s="189">
        <f>+S30</f>
        <v>41100</v>
      </c>
      <c r="S30" s="189">
        <f t="shared" ref="S30" si="41">+G30+J30+M30+P30</f>
        <v>41100</v>
      </c>
      <c r="T30" s="189"/>
      <c r="U30" s="189"/>
      <c r="V30" s="189"/>
      <c r="W30" s="189"/>
      <c r="X30" s="189"/>
      <c r="Y30" s="208"/>
      <c r="Z30" s="189"/>
      <c r="AA30" s="189">
        <f>+AB30+AC30</f>
        <v>41100</v>
      </c>
      <c r="AB30" s="189">
        <v>41100</v>
      </c>
      <c r="AC30" s="189"/>
      <c r="AD30" s="172"/>
      <c r="AE30" s="253"/>
    </row>
    <row r="31" spans="1:33" s="176" customFormat="1" ht="37.15" customHeight="1">
      <c r="A31" s="173">
        <v>5</v>
      </c>
      <c r="B31" s="174" t="s">
        <v>244</v>
      </c>
      <c r="C31" s="190">
        <f>SUM(C32:C36)</f>
        <v>1424113</v>
      </c>
      <c r="D31" s="190">
        <f t="shared" ref="D31:AC31" si="42">SUM(D32:D36)</f>
        <v>1424113</v>
      </c>
      <c r="E31" s="190">
        <f t="shared" si="42"/>
        <v>0</v>
      </c>
      <c r="F31" s="203">
        <f>SUM(F32:F36)</f>
        <v>227018</v>
      </c>
      <c r="G31" s="203">
        <f t="shared" si="42"/>
        <v>227018</v>
      </c>
      <c r="H31" s="203">
        <f t="shared" si="42"/>
        <v>0</v>
      </c>
      <c r="I31" s="203">
        <f t="shared" si="42"/>
        <v>302360</v>
      </c>
      <c r="J31" s="203">
        <f t="shared" si="42"/>
        <v>302360</v>
      </c>
      <c r="K31" s="203">
        <f t="shared" si="42"/>
        <v>0</v>
      </c>
      <c r="L31" s="203">
        <f t="shared" si="42"/>
        <v>693040</v>
      </c>
      <c r="M31" s="203">
        <f t="shared" si="42"/>
        <v>693040</v>
      </c>
      <c r="N31" s="203">
        <f t="shared" si="42"/>
        <v>0</v>
      </c>
      <c r="O31" s="203">
        <f t="shared" si="42"/>
        <v>60390</v>
      </c>
      <c r="P31" s="203">
        <f t="shared" si="42"/>
        <v>60390</v>
      </c>
      <c r="Q31" s="203">
        <f t="shared" si="42"/>
        <v>0</v>
      </c>
      <c r="R31" s="190">
        <f t="shared" si="42"/>
        <v>1282808</v>
      </c>
      <c r="S31" s="190">
        <f t="shared" si="42"/>
        <v>1282808</v>
      </c>
      <c r="T31" s="190">
        <f t="shared" si="42"/>
        <v>0</v>
      </c>
      <c r="U31" s="190">
        <f t="shared" si="42"/>
        <v>22600</v>
      </c>
      <c r="V31" s="190">
        <f t="shared" si="42"/>
        <v>22600</v>
      </c>
      <c r="W31" s="190">
        <f t="shared" si="42"/>
        <v>0</v>
      </c>
      <c r="X31" s="190">
        <f t="shared" si="42"/>
        <v>0</v>
      </c>
      <c r="Y31" s="190">
        <f t="shared" si="42"/>
        <v>0</v>
      </c>
      <c r="Z31" s="190">
        <f t="shared" si="42"/>
        <v>0</v>
      </c>
      <c r="AA31" s="190">
        <f t="shared" si="42"/>
        <v>1424113</v>
      </c>
      <c r="AB31" s="190">
        <f t="shared" si="42"/>
        <v>1424113</v>
      </c>
      <c r="AC31" s="190">
        <f t="shared" si="42"/>
        <v>0</v>
      </c>
      <c r="AD31" s="164"/>
      <c r="AE31" s="251"/>
    </row>
    <row r="32" spans="1:33" s="176" customFormat="1" ht="37.15" customHeight="1">
      <c r="A32" s="191" t="s">
        <v>245</v>
      </c>
      <c r="B32" s="158" t="s">
        <v>251</v>
      </c>
      <c r="C32" s="192">
        <f>+D32</f>
        <v>190000</v>
      </c>
      <c r="D32" s="192">
        <v>190000</v>
      </c>
      <c r="E32" s="190"/>
      <c r="F32" s="203"/>
      <c r="G32" s="203"/>
      <c r="H32" s="203"/>
      <c r="I32" s="204">
        <f>+J32</f>
        <v>171000</v>
      </c>
      <c r="J32" s="204">
        <v>171000</v>
      </c>
      <c r="K32" s="203"/>
      <c r="L32" s="203"/>
      <c r="M32" s="203"/>
      <c r="N32" s="203"/>
      <c r="O32" s="204"/>
      <c r="P32" s="204"/>
      <c r="Q32" s="203"/>
      <c r="R32" s="192">
        <f>+S32+T32</f>
        <v>171000</v>
      </c>
      <c r="S32" s="192">
        <f>+G32+J32+M32+P32</f>
        <v>171000</v>
      </c>
      <c r="T32" s="192"/>
      <c r="U32" s="192"/>
      <c r="V32" s="192"/>
      <c r="W32" s="192"/>
      <c r="X32" s="192"/>
      <c r="Y32" s="192"/>
      <c r="Z32" s="192"/>
      <c r="AA32" s="192">
        <f>+AB32+AC32</f>
        <v>190000</v>
      </c>
      <c r="AB32" s="192">
        <v>190000</v>
      </c>
      <c r="AC32" s="192"/>
      <c r="AD32" s="175"/>
      <c r="AE32" s="258"/>
    </row>
    <row r="33" spans="1:31" s="176" customFormat="1" ht="37.15" customHeight="1">
      <c r="A33" s="191" t="s">
        <v>245</v>
      </c>
      <c r="B33" s="158" t="s">
        <v>121</v>
      </c>
      <c r="C33" s="170">
        <f t="shared" ref="C33:C34" si="43">D33+E33</f>
        <v>690000</v>
      </c>
      <c r="D33" s="192">
        <v>690000</v>
      </c>
      <c r="E33" s="170"/>
      <c r="F33" s="197"/>
      <c r="G33" s="197"/>
      <c r="H33" s="197"/>
      <c r="I33" s="197">
        <f t="shared" ref="I33:I34" si="44">J33</f>
        <v>50000</v>
      </c>
      <c r="J33" s="197">
        <v>50000</v>
      </c>
      <c r="K33" s="197"/>
      <c r="L33" s="197">
        <f>M33</f>
        <v>480876</v>
      </c>
      <c r="M33" s="197">
        <v>480876</v>
      </c>
      <c r="N33" s="197"/>
      <c r="O33" s="198">
        <f>P33</f>
        <v>50000</v>
      </c>
      <c r="P33" s="198">
        <f>'[5]BM35-von TPCP'!AF16</f>
        <v>50000</v>
      </c>
      <c r="Q33" s="198"/>
      <c r="R33" s="192">
        <f t="shared" ref="R33:R36" si="45">+S33+T33</f>
        <v>580876</v>
      </c>
      <c r="S33" s="192">
        <f>+G33+J33+M33+P33</f>
        <v>580876</v>
      </c>
      <c r="T33" s="207"/>
      <c r="U33" s="207"/>
      <c r="V33" s="207"/>
      <c r="W33" s="207"/>
      <c r="X33" s="192"/>
      <c r="Y33" s="192"/>
      <c r="Z33" s="207"/>
      <c r="AA33" s="192">
        <f t="shared" ref="AA33:AA36" si="46">+AB33+AC33</f>
        <v>690000</v>
      </c>
      <c r="AB33" s="207">
        <v>690000</v>
      </c>
      <c r="AC33" s="207"/>
      <c r="AD33" s="179"/>
      <c r="AE33" s="258"/>
    </row>
    <row r="34" spans="1:31" s="176" customFormat="1" ht="46.15" customHeight="1">
      <c r="A34" s="191" t="s">
        <v>245</v>
      </c>
      <c r="B34" s="158" t="s">
        <v>246</v>
      </c>
      <c r="C34" s="170">
        <f t="shared" si="43"/>
        <v>203400</v>
      </c>
      <c r="D34" s="193">
        <f>203400</f>
        <v>203400</v>
      </c>
      <c r="E34" s="170"/>
      <c r="F34" s="197"/>
      <c r="G34" s="197"/>
      <c r="H34" s="197"/>
      <c r="I34" s="197">
        <f t="shared" si="44"/>
        <v>81360</v>
      </c>
      <c r="J34" s="197">
        <v>81360</v>
      </c>
      <c r="K34" s="197"/>
      <c r="L34" s="197">
        <f>M34</f>
        <v>98469</v>
      </c>
      <c r="M34" s="197">
        <v>98469</v>
      </c>
      <c r="N34" s="197"/>
      <c r="O34" s="198">
        <f>P34+Q34</f>
        <v>10390</v>
      </c>
      <c r="P34" s="198">
        <v>10390</v>
      </c>
      <c r="Q34" s="198"/>
      <c r="R34" s="192">
        <f t="shared" si="45"/>
        <v>190219</v>
      </c>
      <c r="S34" s="192">
        <f t="shared" ref="S34:S36" si="47">+G34+J34+M34+P34</f>
        <v>190219</v>
      </c>
      <c r="T34" s="207"/>
      <c r="U34" s="207">
        <f>+V34+W34</f>
        <v>22600</v>
      </c>
      <c r="V34" s="207">
        <v>22600</v>
      </c>
      <c r="W34" s="207"/>
      <c r="X34" s="192"/>
      <c r="Y34" s="192"/>
      <c r="Z34" s="207"/>
      <c r="AA34" s="192">
        <f t="shared" si="46"/>
        <v>203400</v>
      </c>
      <c r="AB34" s="207">
        <v>203400</v>
      </c>
      <c r="AC34" s="207"/>
      <c r="AD34" s="179"/>
      <c r="AE34" s="257"/>
    </row>
    <row r="35" spans="1:31" s="176" customFormat="1" ht="38.25" customHeight="1">
      <c r="A35" s="191" t="s">
        <v>245</v>
      </c>
      <c r="B35" s="158" t="s">
        <v>250</v>
      </c>
      <c r="C35" s="170">
        <f>D35</f>
        <v>87000</v>
      </c>
      <c r="D35" s="159">
        <v>87000</v>
      </c>
      <c r="E35" s="170"/>
      <c r="F35" s="197">
        <f>+G35</f>
        <v>87000</v>
      </c>
      <c r="G35" s="197">
        <v>87000</v>
      </c>
      <c r="H35" s="197"/>
      <c r="I35" s="197"/>
      <c r="J35" s="197"/>
      <c r="K35" s="197"/>
      <c r="L35" s="197"/>
      <c r="M35" s="197"/>
      <c r="N35" s="197"/>
      <c r="O35" s="198"/>
      <c r="P35" s="198"/>
      <c r="Q35" s="198"/>
      <c r="R35" s="192">
        <f t="shared" si="45"/>
        <v>87000</v>
      </c>
      <c r="S35" s="192">
        <f t="shared" si="47"/>
        <v>87000</v>
      </c>
      <c r="T35" s="207"/>
      <c r="U35" s="207"/>
      <c r="V35" s="207"/>
      <c r="W35" s="207"/>
      <c r="X35" s="192"/>
      <c r="Y35" s="192"/>
      <c r="Z35" s="207"/>
      <c r="AA35" s="192">
        <f t="shared" si="46"/>
        <v>87000</v>
      </c>
      <c r="AB35" s="207">
        <v>87000</v>
      </c>
      <c r="AC35" s="207"/>
      <c r="AD35" s="175"/>
      <c r="AE35" s="258"/>
    </row>
    <row r="36" spans="1:31" s="176" customFormat="1" ht="60.75" customHeight="1">
      <c r="A36" s="191" t="s">
        <v>245</v>
      </c>
      <c r="B36" s="158" t="s">
        <v>253</v>
      </c>
      <c r="C36" s="170">
        <f>D36</f>
        <v>253713</v>
      </c>
      <c r="D36" s="159">
        <v>253713</v>
      </c>
      <c r="E36" s="170"/>
      <c r="F36" s="197">
        <f>+G36</f>
        <v>140018</v>
      </c>
      <c r="G36" s="197">
        <v>140018</v>
      </c>
      <c r="H36" s="197"/>
      <c r="I36" s="197"/>
      <c r="J36" s="197"/>
      <c r="K36" s="197"/>
      <c r="L36" s="197">
        <f>+M36</f>
        <v>113695</v>
      </c>
      <c r="M36" s="197">
        <v>113695</v>
      </c>
      <c r="N36" s="197"/>
      <c r="O36" s="198"/>
      <c r="P36" s="198"/>
      <c r="Q36" s="198"/>
      <c r="R36" s="192">
        <f t="shared" si="45"/>
        <v>253713</v>
      </c>
      <c r="S36" s="192">
        <f t="shared" si="47"/>
        <v>253713</v>
      </c>
      <c r="T36" s="207"/>
      <c r="U36" s="207"/>
      <c r="V36" s="207"/>
      <c r="W36" s="207"/>
      <c r="X36" s="192"/>
      <c r="Y36" s="192"/>
      <c r="Z36" s="207"/>
      <c r="AA36" s="192">
        <f t="shared" si="46"/>
        <v>253713</v>
      </c>
      <c r="AB36" s="207">
        <v>253713</v>
      </c>
      <c r="AC36" s="207"/>
      <c r="AD36" s="175"/>
      <c r="AE36" s="258"/>
    </row>
    <row r="37" spans="1:31">
      <c r="B37" s="155"/>
    </row>
    <row r="38" spans="1:31" hidden="1">
      <c r="B38" s="157" t="s">
        <v>247</v>
      </c>
    </row>
    <row r="39" spans="1:31" ht="18.75" hidden="1" customHeight="1">
      <c r="B39" s="1204" t="s">
        <v>248</v>
      </c>
      <c r="C39" s="1205"/>
      <c r="D39" s="1205"/>
      <c r="E39" s="1205"/>
      <c r="F39" s="1205"/>
      <c r="G39" s="1205"/>
      <c r="H39" s="1205"/>
      <c r="I39" s="1205"/>
      <c r="J39" s="1205"/>
      <c r="K39" s="1205"/>
      <c r="L39" s="1205"/>
      <c r="M39" s="1205"/>
      <c r="N39" s="1205"/>
      <c r="O39" s="1205"/>
      <c r="P39" s="1205"/>
      <c r="Q39" s="1205"/>
      <c r="R39" s="1205"/>
      <c r="S39" s="1205"/>
      <c r="T39" s="1205"/>
      <c r="U39" s="1205"/>
      <c r="V39" s="1205"/>
      <c r="W39" s="1205"/>
      <c r="X39" s="1205"/>
      <c r="Y39" s="1205"/>
      <c r="Z39" s="1205"/>
      <c r="AA39" s="1205"/>
      <c r="AB39" s="1205"/>
      <c r="AC39" s="1205"/>
      <c r="AD39" s="1205"/>
      <c r="AE39" s="243"/>
    </row>
    <row r="40" spans="1:31" ht="24.75" hidden="1" customHeight="1">
      <c r="B40" s="1204" t="s">
        <v>249</v>
      </c>
      <c r="C40" s="1205"/>
      <c r="D40" s="1205"/>
      <c r="E40" s="1205"/>
      <c r="F40" s="1205"/>
      <c r="G40" s="1205"/>
      <c r="H40" s="1205"/>
      <c r="I40" s="1205"/>
      <c r="J40" s="1205"/>
      <c r="K40" s="1205"/>
      <c r="L40" s="1205"/>
      <c r="M40" s="1205"/>
      <c r="N40" s="1205"/>
      <c r="O40" s="1205"/>
      <c r="P40" s="1205"/>
      <c r="Q40" s="1205"/>
      <c r="R40" s="1205"/>
      <c r="S40" s="1205"/>
      <c r="T40" s="1205"/>
      <c r="U40" s="1205"/>
      <c r="V40" s="1205"/>
      <c r="W40" s="1205"/>
      <c r="X40" s="1205"/>
      <c r="Y40" s="1205"/>
      <c r="Z40" s="1205"/>
      <c r="AA40" s="1205"/>
      <c r="AB40" s="1205"/>
      <c r="AC40" s="1205"/>
      <c r="AD40" s="1205"/>
      <c r="AE40" s="243"/>
    </row>
  </sheetData>
  <mergeCells count="46">
    <mergeCell ref="B40:AD40"/>
    <mergeCell ref="X7:X8"/>
    <mergeCell ref="Y7:Y8"/>
    <mergeCell ref="Z7:Z8"/>
    <mergeCell ref="O7:O8"/>
    <mergeCell ref="P7:P8"/>
    <mergeCell ref="N7:N8"/>
    <mergeCell ref="H7:H8"/>
    <mergeCell ref="R7:R8"/>
    <mergeCell ref="S7:S8"/>
    <mergeCell ref="T7:T8"/>
    <mergeCell ref="B39:AD39"/>
    <mergeCell ref="K7:K8"/>
    <mergeCell ref="L7:L8"/>
    <mergeCell ref="M7:M8"/>
    <mergeCell ref="D7:D8"/>
    <mergeCell ref="A6:A8"/>
    <mergeCell ref="B6:B8"/>
    <mergeCell ref="C6:E6"/>
    <mergeCell ref="F6:H6"/>
    <mergeCell ref="F7:F8"/>
    <mergeCell ref="G7:G8"/>
    <mergeCell ref="E7:E8"/>
    <mergeCell ref="C7:C8"/>
    <mergeCell ref="A1:AD1"/>
    <mergeCell ref="A2:AD2"/>
    <mergeCell ref="A3:AD3"/>
    <mergeCell ref="A4:AD4"/>
    <mergeCell ref="A5:AD5"/>
    <mergeCell ref="O6:Q6"/>
    <mergeCell ref="I6:K6"/>
    <mergeCell ref="R6:T6"/>
    <mergeCell ref="Q7:Q8"/>
    <mergeCell ref="L6:N6"/>
    <mergeCell ref="I7:I8"/>
    <mergeCell ref="J7:J8"/>
    <mergeCell ref="U7:U8"/>
    <mergeCell ref="V7:V8"/>
    <mergeCell ref="W7:W8"/>
    <mergeCell ref="AD6:AD8"/>
    <mergeCell ref="X6:Z6"/>
    <mergeCell ref="U6:W6"/>
    <mergeCell ref="AA6:AC6"/>
    <mergeCell ref="AA7:AA8"/>
    <mergeCell ref="AB7:AB8"/>
    <mergeCell ref="AC7:AC8"/>
  </mergeCells>
  <printOptions horizontalCentered="1"/>
  <pageMargins left="0.44" right="0.25" top="0.85" bottom="0.75" header="0.24" footer="0.2"/>
  <pageSetup paperSize="8" scale="63" fitToHeight="0" orientation="landscape" r:id="rId1"/>
  <headerFooter>
    <oddFooter>&amp;R&amp;14&amp;K00+000-&amp;K01+000&amp;P+127&amp;K00+000-</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71"/>
  <sheetViews>
    <sheetView view="pageBreakPreview" topLeftCell="U1" zoomScale="78" zoomScaleNormal="55" zoomScaleSheetLayoutView="78" workbookViewId="0">
      <selection activeCell="AC76" sqref="AC76"/>
    </sheetView>
  </sheetViews>
  <sheetFormatPr defaultRowHeight="18.75"/>
  <cols>
    <col min="1" max="1" width="5.85546875" style="222" customWidth="1"/>
    <col min="2" max="2" width="36.140625" style="223" customWidth="1"/>
    <col min="3" max="3" width="12.42578125" style="224" customWidth="1"/>
    <col min="4" max="6" width="10.28515625" style="224" hidden="1" customWidth="1"/>
    <col min="7" max="7" width="22.28515625" style="225" customWidth="1"/>
    <col min="8" max="9" width="11" style="210" customWidth="1"/>
    <col min="10" max="10" width="11" style="224" hidden="1" customWidth="1"/>
    <col min="11" max="20" width="11" style="210" hidden="1" customWidth="1"/>
    <col min="21" max="22" width="11" style="210" customWidth="1"/>
    <col min="23" max="23" width="12.140625" style="210" customWidth="1"/>
    <col min="24" max="24" width="11.140625" style="210" customWidth="1"/>
    <col min="25" max="25" width="11.42578125" style="210" customWidth="1"/>
    <col min="26" max="26" width="11.85546875" style="210" customWidth="1"/>
    <col min="27" max="27" width="11" style="210" customWidth="1"/>
    <col min="28" max="28" width="10.42578125" style="210" customWidth="1"/>
    <col min="29" max="29" width="11.7109375" style="210" customWidth="1"/>
    <col min="30" max="31" width="11" style="210" customWidth="1"/>
    <col min="32" max="32" width="9.7109375" style="210" customWidth="1"/>
    <col min="33" max="33" width="12.140625" style="210" customWidth="1"/>
    <col min="34" max="34" width="11.140625" style="210" customWidth="1"/>
    <col min="35" max="35" width="19.7109375" style="210" customWidth="1"/>
    <col min="36" max="36" width="9.140625" style="209"/>
    <col min="37" max="37" width="10" style="209" bestFit="1" customWidth="1"/>
    <col min="38" max="263" width="9.140625" style="209"/>
    <col min="264" max="264" width="5.140625" style="209" customWidth="1"/>
    <col min="265" max="265" width="32.42578125" style="209" customWidth="1"/>
    <col min="266" max="268" width="10.28515625" style="209" customWidth="1"/>
    <col min="269" max="270" width="12.42578125" style="209" customWidth="1"/>
    <col min="271" max="271" width="11.28515625" style="209" customWidth="1"/>
    <col min="272" max="272" width="12.42578125" style="209" customWidth="1"/>
    <col min="273" max="273" width="11.28515625" style="209" customWidth="1"/>
    <col min="274" max="274" width="12.42578125" style="209" customWidth="1"/>
    <col min="275" max="275" width="11.28515625" style="209" customWidth="1"/>
    <col min="276" max="276" width="12.42578125" style="209" customWidth="1"/>
    <col min="277" max="277" width="11.28515625" style="209" customWidth="1"/>
    <col min="278" max="278" width="12.42578125" style="209" customWidth="1"/>
    <col min="279" max="279" width="11.28515625" style="209" customWidth="1"/>
    <col min="280" max="280" width="14.140625" style="209" customWidth="1"/>
    <col min="281" max="281" width="10.28515625" style="209" customWidth="1"/>
    <col min="282" max="282" width="17.140625" style="209" customWidth="1"/>
    <col min="283" max="283" width="12" style="209" customWidth="1"/>
    <col min="284" max="284" width="14.140625" style="209" customWidth="1"/>
    <col min="285" max="285" width="10.28515625" style="209" customWidth="1"/>
    <col min="286" max="286" width="17.140625" style="209" customWidth="1"/>
    <col min="287" max="287" width="12" style="209" customWidth="1"/>
    <col min="288" max="288" width="10.7109375" style="209" customWidth="1"/>
    <col min="289" max="291" width="0" style="209" hidden="1" customWidth="1"/>
    <col min="292" max="519" width="9.140625" style="209"/>
    <col min="520" max="520" width="5.140625" style="209" customWidth="1"/>
    <col min="521" max="521" width="32.42578125" style="209" customWidth="1"/>
    <col min="522" max="524" width="10.28515625" style="209" customWidth="1"/>
    <col min="525" max="526" width="12.42578125" style="209" customWidth="1"/>
    <col min="527" max="527" width="11.28515625" style="209" customWidth="1"/>
    <col min="528" max="528" width="12.42578125" style="209" customWidth="1"/>
    <col min="529" max="529" width="11.28515625" style="209" customWidth="1"/>
    <col min="530" max="530" width="12.42578125" style="209" customWidth="1"/>
    <col min="531" max="531" width="11.28515625" style="209" customWidth="1"/>
    <col min="532" max="532" width="12.42578125" style="209" customWidth="1"/>
    <col min="533" max="533" width="11.28515625" style="209" customWidth="1"/>
    <col min="534" max="534" width="12.42578125" style="209" customWidth="1"/>
    <col min="535" max="535" width="11.28515625" style="209" customWidth="1"/>
    <col min="536" max="536" width="14.140625" style="209" customWidth="1"/>
    <col min="537" max="537" width="10.28515625" style="209" customWidth="1"/>
    <col min="538" max="538" width="17.140625" style="209" customWidth="1"/>
    <col min="539" max="539" width="12" style="209" customWidth="1"/>
    <col min="540" max="540" width="14.140625" style="209" customWidth="1"/>
    <col min="541" max="541" width="10.28515625" style="209" customWidth="1"/>
    <col min="542" max="542" width="17.140625" style="209" customWidth="1"/>
    <col min="543" max="543" width="12" style="209" customWidth="1"/>
    <col min="544" max="544" width="10.7109375" style="209" customWidth="1"/>
    <col min="545" max="547" width="0" style="209" hidden="1" customWidth="1"/>
    <col min="548" max="775" width="9.140625" style="209"/>
    <col min="776" max="776" width="5.140625" style="209" customWidth="1"/>
    <col min="777" max="777" width="32.42578125" style="209" customWidth="1"/>
    <col min="778" max="780" width="10.28515625" style="209" customWidth="1"/>
    <col min="781" max="782" width="12.42578125" style="209" customWidth="1"/>
    <col min="783" max="783" width="11.28515625" style="209" customWidth="1"/>
    <col min="784" max="784" width="12.42578125" style="209" customWidth="1"/>
    <col min="785" max="785" width="11.28515625" style="209" customWidth="1"/>
    <col min="786" max="786" width="12.42578125" style="209" customWidth="1"/>
    <col min="787" max="787" width="11.28515625" style="209" customWidth="1"/>
    <col min="788" max="788" width="12.42578125" style="209" customWidth="1"/>
    <col min="789" max="789" width="11.28515625" style="209" customWidth="1"/>
    <col min="790" max="790" width="12.42578125" style="209" customWidth="1"/>
    <col min="791" max="791" width="11.28515625" style="209" customWidth="1"/>
    <col min="792" max="792" width="14.140625" style="209" customWidth="1"/>
    <col min="793" max="793" width="10.28515625" style="209" customWidth="1"/>
    <col min="794" max="794" width="17.140625" style="209" customWidth="1"/>
    <col min="795" max="795" width="12" style="209" customWidth="1"/>
    <col min="796" max="796" width="14.140625" style="209" customWidth="1"/>
    <col min="797" max="797" width="10.28515625" style="209" customWidth="1"/>
    <col min="798" max="798" width="17.140625" style="209" customWidth="1"/>
    <col min="799" max="799" width="12" style="209" customWidth="1"/>
    <col min="800" max="800" width="10.7109375" style="209" customWidth="1"/>
    <col min="801" max="803" width="0" style="209" hidden="1" customWidth="1"/>
    <col min="804" max="1031" width="9.140625" style="209"/>
    <col min="1032" max="1032" width="5.140625" style="209" customWidth="1"/>
    <col min="1033" max="1033" width="32.42578125" style="209" customWidth="1"/>
    <col min="1034" max="1036" width="10.28515625" style="209" customWidth="1"/>
    <col min="1037" max="1038" width="12.42578125" style="209" customWidth="1"/>
    <col min="1039" max="1039" width="11.28515625" style="209" customWidth="1"/>
    <col min="1040" max="1040" width="12.42578125" style="209" customWidth="1"/>
    <col min="1041" max="1041" width="11.28515625" style="209" customWidth="1"/>
    <col min="1042" max="1042" width="12.42578125" style="209" customWidth="1"/>
    <col min="1043" max="1043" width="11.28515625" style="209" customWidth="1"/>
    <col min="1044" max="1044" width="12.42578125" style="209" customWidth="1"/>
    <col min="1045" max="1045" width="11.28515625" style="209" customWidth="1"/>
    <col min="1046" max="1046" width="12.42578125" style="209" customWidth="1"/>
    <col min="1047" max="1047" width="11.28515625" style="209" customWidth="1"/>
    <col min="1048" max="1048" width="14.140625" style="209" customWidth="1"/>
    <col min="1049" max="1049" width="10.28515625" style="209" customWidth="1"/>
    <col min="1050" max="1050" width="17.140625" style="209" customWidth="1"/>
    <col min="1051" max="1051" width="12" style="209" customWidth="1"/>
    <col min="1052" max="1052" width="14.140625" style="209" customWidth="1"/>
    <col min="1053" max="1053" width="10.28515625" style="209" customWidth="1"/>
    <col min="1054" max="1054" width="17.140625" style="209" customWidth="1"/>
    <col min="1055" max="1055" width="12" style="209" customWidth="1"/>
    <col min="1056" max="1056" width="10.7109375" style="209" customWidth="1"/>
    <col min="1057" max="1059" width="0" style="209" hidden="1" customWidth="1"/>
    <col min="1060" max="1287" width="9.140625" style="209"/>
    <col min="1288" max="1288" width="5.140625" style="209" customWidth="1"/>
    <col min="1289" max="1289" width="32.42578125" style="209" customWidth="1"/>
    <col min="1290" max="1292" width="10.28515625" style="209" customWidth="1"/>
    <col min="1293" max="1294" width="12.42578125" style="209" customWidth="1"/>
    <col min="1295" max="1295" width="11.28515625" style="209" customWidth="1"/>
    <col min="1296" max="1296" width="12.42578125" style="209" customWidth="1"/>
    <col min="1297" max="1297" width="11.28515625" style="209" customWidth="1"/>
    <col min="1298" max="1298" width="12.42578125" style="209" customWidth="1"/>
    <col min="1299" max="1299" width="11.28515625" style="209" customWidth="1"/>
    <col min="1300" max="1300" width="12.42578125" style="209" customWidth="1"/>
    <col min="1301" max="1301" width="11.28515625" style="209" customWidth="1"/>
    <col min="1302" max="1302" width="12.42578125" style="209" customWidth="1"/>
    <col min="1303" max="1303" width="11.28515625" style="209" customWidth="1"/>
    <col min="1304" max="1304" width="14.140625" style="209" customWidth="1"/>
    <col min="1305" max="1305" width="10.28515625" style="209" customWidth="1"/>
    <col min="1306" max="1306" width="17.140625" style="209" customWidth="1"/>
    <col min="1307" max="1307" width="12" style="209" customWidth="1"/>
    <col min="1308" max="1308" width="14.140625" style="209" customWidth="1"/>
    <col min="1309" max="1309" width="10.28515625" style="209" customWidth="1"/>
    <col min="1310" max="1310" width="17.140625" style="209" customWidth="1"/>
    <col min="1311" max="1311" width="12" style="209" customWidth="1"/>
    <col min="1312" max="1312" width="10.7109375" style="209" customWidth="1"/>
    <col min="1313" max="1315" width="0" style="209" hidden="1" customWidth="1"/>
    <col min="1316" max="1543" width="9.140625" style="209"/>
    <col min="1544" max="1544" width="5.140625" style="209" customWidth="1"/>
    <col min="1545" max="1545" width="32.42578125" style="209" customWidth="1"/>
    <col min="1546" max="1548" width="10.28515625" style="209" customWidth="1"/>
    <col min="1549" max="1550" width="12.42578125" style="209" customWidth="1"/>
    <col min="1551" max="1551" width="11.28515625" style="209" customWidth="1"/>
    <col min="1552" max="1552" width="12.42578125" style="209" customWidth="1"/>
    <col min="1553" max="1553" width="11.28515625" style="209" customWidth="1"/>
    <col min="1554" max="1554" width="12.42578125" style="209" customWidth="1"/>
    <col min="1555" max="1555" width="11.28515625" style="209" customWidth="1"/>
    <col min="1556" max="1556" width="12.42578125" style="209" customWidth="1"/>
    <col min="1557" max="1557" width="11.28515625" style="209" customWidth="1"/>
    <col min="1558" max="1558" width="12.42578125" style="209" customWidth="1"/>
    <col min="1559" max="1559" width="11.28515625" style="209" customWidth="1"/>
    <col min="1560" max="1560" width="14.140625" style="209" customWidth="1"/>
    <col min="1561" max="1561" width="10.28515625" style="209" customWidth="1"/>
    <col min="1562" max="1562" width="17.140625" style="209" customWidth="1"/>
    <col min="1563" max="1563" width="12" style="209" customWidth="1"/>
    <col min="1564" max="1564" width="14.140625" style="209" customWidth="1"/>
    <col min="1565" max="1565" width="10.28515625" style="209" customWidth="1"/>
    <col min="1566" max="1566" width="17.140625" style="209" customWidth="1"/>
    <col min="1567" max="1567" width="12" style="209" customWidth="1"/>
    <col min="1568" max="1568" width="10.7109375" style="209" customWidth="1"/>
    <col min="1569" max="1571" width="0" style="209" hidden="1" customWidth="1"/>
    <col min="1572" max="1799" width="9.140625" style="209"/>
    <col min="1800" max="1800" width="5.140625" style="209" customWidth="1"/>
    <col min="1801" max="1801" width="32.42578125" style="209" customWidth="1"/>
    <col min="1802" max="1804" width="10.28515625" style="209" customWidth="1"/>
    <col min="1805" max="1806" width="12.42578125" style="209" customWidth="1"/>
    <col min="1807" max="1807" width="11.28515625" style="209" customWidth="1"/>
    <col min="1808" max="1808" width="12.42578125" style="209" customWidth="1"/>
    <col min="1809" max="1809" width="11.28515625" style="209" customWidth="1"/>
    <col min="1810" max="1810" width="12.42578125" style="209" customWidth="1"/>
    <col min="1811" max="1811" width="11.28515625" style="209" customWidth="1"/>
    <col min="1812" max="1812" width="12.42578125" style="209" customWidth="1"/>
    <col min="1813" max="1813" width="11.28515625" style="209" customWidth="1"/>
    <col min="1814" max="1814" width="12.42578125" style="209" customWidth="1"/>
    <col min="1815" max="1815" width="11.28515625" style="209" customWidth="1"/>
    <col min="1816" max="1816" width="14.140625" style="209" customWidth="1"/>
    <col min="1817" max="1817" width="10.28515625" style="209" customWidth="1"/>
    <col min="1818" max="1818" width="17.140625" style="209" customWidth="1"/>
    <col min="1819" max="1819" width="12" style="209" customWidth="1"/>
    <col min="1820" max="1820" width="14.140625" style="209" customWidth="1"/>
    <col min="1821" max="1821" width="10.28515625" style="209" customWidth="1"/>
    <col min="1822" max="1822" width="17.140625" style="209" customWidth="1"/>
    <col min="1823" max="1823" width="12" style="209" customWidth="1"/>
    <col min="1824" max="1824" width="10.7109375" style="209" customWidth="1"/>
    <col min="1825" max="1827" width="0" style="209" hidden="1" customWidth="1"/>
    <col min="1828" max="2055" width="9.140625" style="209"/>
    <col min="2056" max="2056" width="5.140625" style="209" customWidth="1"/>
    <col min="2057" max="2057" width="32.42578125" style="209" customWidth="1"/>
    <col min="2058" max="2060" width="10.28515625" style="209" customWidth="1"/>
    <col min="2061" max="2062" width="12.42578125" style="209" customWidth="1"/>
    <col min="2063" max="2063" width="11.28515625" style="209" customWidth="1"/>
    <col min="2064" max="2064" width="12.42578125" style="209" customWidth="1"/>
    <col min="2065" max="2065" width="11.28515625" style="209" customWidth="1"/>
    <col min="2066" max="2066" width="12.42578125" style="209" customWidth="1"/>
    <col min="2067" max="2067" width="11.28515625" style="209" customWidth="1"/>
    <col min="2068" max="2068" width="12.42578125" style="209" customWidth="1"/>
    <col min="2069" max="2069" width="11.28515625" style="209" customWidth="1"/>
    <col min="2070" max="2070" width="12.42578125" style="209" customWidth="1"/>
    <col min="2071" max="2071" width="11.28515625" style="209" customWidth="1"/>
    <col min="2072" max="2072" width="14.140625" style="209" customWidth="1"/>
    <col min="2073" max="2073" width="10.28515625" style="209" customWidth="1"/>
    <col min="2074" max="2074" width="17.140625" style="209" customWidth="1"/>
    <col min="2075" max="2075" width="12" style="209" customWidth="1"/>
    <col min="2076" max="2076" width="14.140625" style="209" customWidth="1"/>
    <col min="2077" max="2077" width="10.28515625" style="209" customWidth="1"/>
    <col min="2078" max="2078" width="17.140625" style="209" customWidth="1"/>
    <col min="2079" max="2079" width="12" style="209" customWidth="1"/>
    <col min="2080" max="2080" width="10.7109375" style="209" customWidth="1"/>
    <col min="2081" max="2083" width="0" style="209" hidden="1" customWidth="1"/>
    <col min="2084" max="2311" width="9.140625" style="209"/>
    <col min="2312" max="2312" width="5.140625" style="209" customWidth="1"/>
    <col min="2313" max="2313" width="32.42578125" style="209" customWidth="1"/>
    <col min="2314" max="2316" width="10.28515625" style="209" customWidth="1"/>
    <col min="2317" max="2318" width="12.42578125" style="209" customWidth="1"/>
    <col min="2319" max="2319" width="11.28515625" style="209" customWidth="1"/>
    <col min="2320" max="2320" width="12.42578125" style="209" customWidth="1"/>
    <col min="2321" max="2321" width="11.28515625" style="209" customWidth="1"/>
    <col min="2322" max="2322" width="12.42578125" style="209" customWidth="1"/>
    <col min="2323" max="2323" width="11.28515625" style="209" customWidth="1"/>
    <col min="2324" max="2324" width="12.42578125" style="209" customWidth="1"/>
    <col min="2325" max="2325" width="11.28515625" style="209" customWidth="1"/>
    <col min="2326" max="2326" width="12.42578125" style="209" customWidth="1"/>
    <col min="2327" max="2327" width="11.28515625" style="209" customWidth="1"/>
    <col min="2328" max="2328" width="14.140625" style="209" customWidth="1"/>
    <col min="2329" max="2329" width="10.28515625" style="209" customWidth="1"/>
    <col min="2330" max="2330" width="17.140625" style="209" customWidth="1"/>
    <col min="2331" max="2331" width="12" style="209" customWidth="1"/>
    <col min="2332" max="2332" width="14.140625" style="209" customWidth="1"/>
    <col min="2333" max="2333" width="10.28515625" style="209" customWidth="1"/>
    <col min="2334" max="2334" width="17.140625" style="209" customWidth="1"/>
    <col min="2335" max="2335" width="12" style="209" customWidth="1"/>
    <col min="2336" max="2336" width="10.7109375" style="209" customWidth="1"/>
    <col min="2337" max="2339" width="0" style="209" hidden="1" customWidth="1"/>
    <col min="2340" max="2567" width="9.140625" style="209"/>
    <col min="2568" max="2568" width="5.140625" style="209" customWidth="1"/>
    <col min="2569" max="2569" width="32.42578125" style="209" customWidth="1"/>
    <col min="2570" max="2572" width="10.28515625" style="209" customWidth="1"/>
    <col min="2573" max="2574" width="12.42578125" style="209" customWidth="1"/>
    <col min="2575" max="2575" width="11.28515625" style="209" customWidth="1"/>
    <col min="2576" max="2576" width="12.42578125" style="209" customWidth="1"/>
    <col min="2577" max="2577" width="11.28515625" style="209" customWidth="1"/>
    <col min="2578" max="2578" width="12.42578125" style="209" customWidth="1"/>
    <col min="2579" max="2579" width="11.28515625" style="209" customWidth="1"/>
    <col min="2580" max="2580" width="12.42578125" style="209" customWidth="1"/>
    <col min="2581" max="2581" width="11.28515625" style="209" customWidth="1"/>
    <col min="2582" max="2582" width="12.42578125" style="209" customWidth="1"/>
    <col min="2583" max="2583" width="11.28515625" style="209" customWidth="1"/>
    <col min="2584" max="2584" width="14.140625" style="209" customWidth="1"/>
    <col min="2585" max="2585" width="10.28515625" style="209" customWidth="1"/>
    <col min="2586" max="2586" width="17.140625" style="209" customWidth="1"/>
    <col min="2587" max="2587" width="12" style="209" customWidth="1"/>
    <col min="2588" max="2588" width="14.140625" style="209" customWidth="1"/>
    <col min="2589" max="2589" width="10.28515625" style="209" customWidth="1"/>
    <col min="2590" max="2590" width="17.140625" style="209" customWidth="1"/>
    <col min="2591" max="2591" width="12" style="209" customWidth="1"/>
    <col min="2592" max="2592" width="10.7109375" style="209" customWidth="1"/>
    <col min="2593" max="2595" width="0" style="209" hidden="1" customWidth="1"/>
    <col min="2596" max="2823" width="9.140625" style="209"/>
    <col min="2824" max="2824" width="5.140625" style="209" customWidth="1"/>
    <col min="2825" max="2825" width="32.42578125" style="209" customWidth="1"/>
    <col min="2826" max="2828" width="10.28515625" style="209" customWidth="1"/>
    <col min="2829" max="2830" width="12.42578125" style="209" customWidth="1"/>
    <col min="2831" max="2831" width="11.28515625" style="209" customWidth="1"/>
    <col min="2832" max="2832" width="12.42578125" style="209" customWidth="1"/>
    <col min="2833" max="2833" width="11.28515625" style="209" customWidth="1"/>
    <col min="2834" max="2834" width="12.42578125" style="209" customWidth="1"/>
    <col min="2835" max="2835" width="11.28515625" style="209" customWidth="1"/>
    <col min="2836" max="2836" width="12.42578125" style="209" customWidth="1"/>
    <col min="2837" max="2837" width="11.28515625" style="209" customWidth="1"/>
    <col min="2838" max="2838" width="12.42578125" style="209" customWidth="1"/>
    <col min="2839" max="2839" width="11.28515625" style="209" customWidth="1"/>
    <col min="2840" max="2840" width="14.140625" style="209" customWidth="1"/>
    <col min="2841" max="2841" width="10.28515625" style="209" customWidth="1"/>
    <col min="2842" max="2842" width="17.140625" style="209" customWidth="1"/>
    <col min="2843" max="2843" width="12" style="209" customWidth="1"/>
    <col min="2844" max="2844" width="14.140625" style="209" customWidth="1"/>
    <col min="2845" max="2845" width="10.28515625" style="209" customWidth="1"/>
    <col min="2846" max="2846" width="17.140625" style="209" customWidth="1"/>
    <col min="2847" max="2847" width="12" style="209" customWidth="1"/>
    <col min="2848" max="2848" width="10.7109375" style="209" customWidth="1"/>
    <col min="2849" max="2851" width="0" style="209" hidden="1" customWidth="1"/>
    <col min="2852" max="3079" width="9.140625" style="209"/>
    <col min="3080" max="3080" width="5.140625" style="209" customWidth="1"/>
    <col min="3081" max="3081" width="32.42578125" style="209" customWidth="1"/>
    <col min="3082" max="3084" width="10.28515625" style="209" customWidth="1"/>
    <col min="3085" max="3086" width="12.42578125" style="209" customWidth="1"/>
    <col min="3087" max="3087" width="11.28515625" style="209" customWidth="1"/>
    <col min="3088" max="3088" width="12.42578125" style="209" customWidth="1"/>
    <col min="3089" max="3089" width="11.28515625" style="209" customWidth="1"/>
    <col min="3090" max="3090" width="12.42578125" style="209" customWidth="1"/>
    <col min="3091" max="3091" width="11.28515625" style="209" customWidth="1"/>
    <col min="3092" max="3092" width="12.42578125" style="209" customWidth="1"/>
    <col min="3093" max="3093" width="11.28515625" style="209" customWidth="1"/>
    <col min="3094" max="3094" width="12.42578125" style="209" customWidth="1"/>
    <col min="3095" max="3095" width="11.28515625" style="209" customWidth="1"/>
    <col min="3096" max="3096" width="14.140625" style="209" customWidth="1"/>
    <col min="3097" max="3097" width="10.28515625" style="209" customWidth="1"/>
    <col min="3098" max="3098" width="17.140625" style="209" customWidth="1"/>
    <col min="3099" max="3099" width="12" style="209" customWidth="1"/>
    <col min="3100" max="3100" width="14.140625" style="209" customWidth="1"/>
    <col min="3101" max="3101" width="10.28515625" style="209" customWidth="1"/>
    <col min="3102" max="3102" width="17.140625" style="209" customWidth="1"/>
    <col min="3103" max="3103" width="12" style="209" customWidth="1"/>
    <col min="3104" max="3104" width="10.7109375" style="209" customWidth="1"/>
    <col min="3105" max="3107" width="0" style="209" hidden="1" customWidth="1"/>
    <col min="3108" max="3335" width="9.140625" style="209"/>
    <col min="3336" max="3336" width="5.140625" style="209" customWidth="1"/>
    <col min="3337" max="3337" width="32.42578125" style="209" customWidth="1"/>
    <col min="3338" max="3340" width="10.28515625" style="209" customWidth="1"/>
    <col min="3341" max="3342" width="12.42578125" style="209" customWidth="1"/>
    <col min="3343" max="3343" width="11.28515625" style="209" customWidth="1"/>
    <col min="3344" max="3344" width="12.42578125" style="209" customWidth="1"/>
    <col min="3345" max="3345" width="11.28515625" style="209" customWidth="1"/>
    <col min="3346" max="3346" width="12.42578125" style="209" customWidth="1"/>
    <col min="3347" max="3347" width="11.28515625" style="209" customWidth="1"/>
    <col min="3348" max="3348" width="12.42578125" style="209" customWidth="1"/>
    <col min="3349" max="3349" width="11.28515625" style="209" customWidth="1"/>
    <col min="3350" max="3350" width="12.42578125" style="209" customWidth="1"/>
    <col min="3351" max="3351" width="11.28515625" style="209" customWidth="1"/>
    <col min="3352" max="3352" width="14.140625" style="209" customWidth="1"/>
    <col min="3353" max="3353" width="10.28515625" style="209" customWidth="1"/>
    <col min="3354" max="3354" width="17.140625" style="209" customWidth="1"/>
    <col min="3355" max="3355" width="12" style="209" customWidth="1"/>
    <col min="3356" max="3356" width="14.140625" style="209" customWidth="1"/>
    <col min="3357" max="3357" width="10.28515625" style="209" customWidth="1"/>
    <col min="3358" max="3358" width="17.140625" style="209" customWidth="1"/>
    <col min="3359" max="3359" width="12" style="209" customWidth="1"/>
    <col min="3360" max="3360" width="10.7109375" style="209" customWidth="1"/>
    <col min="3361" max="3363" width="0" style="209" hidden="1" customWidth="1"/>
    <col min="3364" max="3591" width="9.140625" style="209"/>
    <col min="3592" max="3592" width="5.140625" style="209" customWidth="1"/>
    <col min="3593" max="3593" width="32.42578125" style="209" customWidth="1"/>
    <col min="3594" max="3596" width="10.28515625" style="209" customWidth="1"/>
    <col min="3597" max="3598" width="12.42578125" style="209" customWidth="1"/>
    <col min="3599" max="3599" width="11.28515625" style="209" customWidth="1"/>
    <col min="3600" max="3600" width="12.42578125" style="209" customWidth="1"/>
    <col min="3601" max="3601" width="11.28515625" style="209" customWidth="1"/>
    <col min="3602" max="3602" width="12.42578125" style="209" customWidth="1"/>
    <col min="3603" max="3603" width="11.28515625" style="209" customWidth="1"/>
    <col min="3604" max="3604" width="12.42578125" style="209" customWidth="1"/>
    <col min="3605" max="3605" width="11.28515625" style="209" customWidth="1"/>
    <col min="3606" max="3606" width="12.42578125" style="209" customWidth="1"/>
    <col min="3607" max="3607" width="11.28515625" style="209" customWidth="1"/>
    <col min="3608" max="3608" width="14.140625" style="209" customWidth="1"/>
    <col min="3609" max="3609" width="10.28515625" style="209" customWidth="1"/>
    <col min="3610" max="3610" width="17.140625" style="209" customWidth="1"/>
    <col min="3611" max="3611" width="12" style="209" customWidth="1"/>
    <col min="3612" max="3612" width="14.140625" style="209" customWidth="1"/>
    <col min="3613" max="3613" width="10.28515625" style="209" customWidth="1"/>
    <col min="3614" max="3614" width="17.140625" style="209" customWidth="1"/>
    <col min="3615" max="3615" width="12" style="209" customWidth="1"/>
    <col min="3616" max="3616" width="10.7109375" style="209" customWidth="1"/>
    <col min="3617" max="3619" width="0" style="209" hidden="1" customWidth="1"/>
    <col min="3620" max="3847" width="9.140625" style="209"/>
    <col min="3848" max="3848" width="5.140625" style="209" customWidth="1"/>
    <col min="3849" max="3849" width="32.42578125" style="209" customWidth="1"/>
    <col min="3850" max="3852" width="10.28515625" style="209" customWidth="1"/>
    <col min="3853" max="3854" width="12.42578125" style="209" customWidth="1"/>
    <col min="3855" max="3855" width="11.28515625" style="209" customWidth="1"/>
    <col min="3856" max="3856" width="12.42578125" style="209" customWidth="1"/>
    <col min="3857" max="3857" width="11.28515625" style="209" customWidth="1"/>
    <col min="3858" max="3858" width="12.42578125" style="209" customWidth="1"/>
    <col min="3859" max="3859" width="11.28515625" style="209" customWidth="1"/>
    <col min="3860" max="3860" width="12.42578125" style="209" customWidth="1"/>
    <col min="3861" max="3861" width="11.28515625" style="209" customWidth="1"/>
    <col min="3862" max="3862" width="12.42578125" style="209" customWidth="1"/>
    <col min="3863" max="3863" width="11.28515625" style="209" customWidth="1"/>
    <col min="3864" max="3864" width="14.140625" style="209" customWidth="1"/>
    <col min="3865" max="3865" width="10.28515625" style="209" customWidth="1"/>
    <col min="3866" max="3866" width="17.140625" style="209" customWidth="1"/>
    <col min="3867" max="3867" width="12" style="209" customWidth="1"/>
    <col min="3868" max="3868" width="14.140625" style="209" customWidth="1"/>
    <col min="3869" max="3869" width="10.28515625" style="209" customWidth="1"/>
    <col min="3870" max="3870" width="17.140625" style="209" customWidth="1"/>
    <col min="3871" max="3871" width="12" style="209" customWidth="1"/>
    <col min="3872" max="3872" width="10.7109375" style="209" customWidth="1"/>
    <col min="3873" max="3875" width="0" style="209" hidden="1" customWidth="1"/>
    <col min="3876" max="4103" width="9.140625" style="209"/>
    <col min="4104" max="4104" width="5.140625" style="209" customWidth="1"/>
    <col min="4105" max="4105" width="32.42578125" style="209" customWidth="1"/>
    <col min="4106" max="4108" width="10.28515625" style="209" customWidth="1"/>
    <col min="4109" max="4110" width="12.42578125" style="209" customWidth="1"/>
    <col min="4111" max="4111" width="11.28515625" style="209" customWidth="1"/>
    <col min="4112" max="4112" width="12.42578125" style="209" customWidth="1"/>
    <col min="4113" max="4113" width="11.28515625" style="209" customWidth="1"/>
    <col min="4114" max="4114" width="12.42578125" style="209" customWidth="1"/>
    <col min="4115" max="4115" width="11.28515625" style="209" customWidth="1"/>
    <col min="4116" max="4116" width="12.42578125" style="209" customWidth="1"/>
    <col min="4117" max="4117" width="11.28515625" style="209" customWidth="1"/>
    <col min="4118" max="4118" width="12.42578125" style="209" customWidth="1"/>
    <col min="4119" max="4119" width="11.28515625" style="209" customWidth="1"/>
    <col min="4120" max="4120" width="14.140625" style="209" customWidth="1"/>
    <col min="4121" max="4121" width="10.28515625" style="209" customWidth="1"/>
    <col min="4122" max="4122" width="17.140625" style="209" customWidth="1"/>
    <col min="4123" max="4123" width="12" style="209" customWidth="1"/>
    <col min="4124" max="4124" width="14.140625" style="209" customWidth="1"/>
    <col min="4125" max="4125" width="10.28515625" style="209" customWidth="1"/>
    <col min="4126" max="4126" width="17.140625" style="209" customWidth="1"/>
    <col min="4127" max="4127" width="12" style="209" customWidth="1"/>
    <col min="4128" max="4128" width="10.7109375" style="209" customWidth="1"/>
    <col min="4129" max="4131" width="0" style="209" hidden="1" customWidth="1"/>
    <col min="4132" max="4359" width="9.140625" style="209"/>
    <col min="4360" max="4360" width="5.140625" style="209" customWidth="1"/>
    <col min="4361" max="4361" width="32.42578125" style="209" customWidth="1"/>
    <col min="4362" max="4364" width="10.28515625" style="209" customWidth="1"/>
    <col min="4365" max="4366" width="12.42578125" style="209" customWidth="1"/>
    <col min="4367" max="4367" width="11.28515625" style="209" customWidth="1"/>
    <col min="4368" max="4368" width="12.42578125" style="209" customWidth="1"/>
    <col min="4369" max="4369" width="11.28515625" style="209" customWidth="1"/>
    <col min="4370" max="4370" width="12.42578125" style="209" customWidth="1"/>
    <col min="4371" max="4371" width="11.28515625" style="209" customWidth="1"/>
    <col min="4372" max="4372" width="12.42578125" style="209" customWidth="1"/>
    <col min="4373" max="4373" width="11.28515625" style="209" customWidth="1"/>
    <col min="4374" max="4374" width="12.42578125" style="209" customWidth="1"/>
    <col min="4375" max="4375" width="11.28515625" style="209" customWidth="1"/>
    <col min="4376" max="4376" width="14.140625" style="209" customWidth="1"/>
    <col min="4377" max="4377" width="10.28515625" style="209" customWidth="1"/>
    <col min="4378" max="4378" width="17.140625" style="209" customWidth="1"/>
    <col min="4379" max="4379" width="12" style="209" customWidth="1"/>
    <col min="4380" max="4380" width="14.140625" style="209" customWidth="1"/>
    <col min="4381" max="4381" width="10.28515625" style="209" customWidth="1"/>
    <col min="4382" max="4382" width="17.140625" style="209" customWidth="1"/>
    <col min="4383" max="4383" width="12" style="209" customWidth="1"/>
    <col min="4384" max="4384" width="10.7109375" style="209" customWidth="1"/>
    <col min="4385" max="4387" width="0" style="209" hidden="1" customWidth="1"/>
    <col min="4388" max="4615" width="9.140625" style="209"/>
    <col min="4616" max="4616" width="5.140625" style="209" customWidth="1"/>
    <col min="4617" max="4617" width="32.42578125" style="209" customWidth="1"/>
    <col min="4618" max="4620" width="10.28515625" style="209" customWidth="1"/>
    <col min="4621" max="4622" width="12.42578125" style="209" customWidth="1"/>
    <col min="4623" max="4623" width="11.28515625" style="209" customWidth="1"/>
    <col min="4624" max="4624" width="12.42578125" style="209" customWidth="1"/>
    <col min="4625" max="4625" width="11.28515625" style="209" customWidth="1"/>
    <col min="4626" max="4626" width="12.42578125" style="209" customWidth="1"/>
    <col min="4627" max="4627" width="11.28515625" style="209" customWidth="1"/>
    <col min="4628" max="4628" width="12.42578125" style="209" customWidth="1"/>
    <col min="4629" max="4629" width="11.28515625" style="209" customWidth="1"/>
    <col min="4630" max="4630" width="12.42578125" style="209" customWidth="1"/>
    <col min="4631" max="4631" width="11.28515625" style="209" customWidth="1"/>
    <col min="4632" max="4632" width="14.140625" style="209" customWidth="1"/>
    <col min="4633" max="4633" width="10.28515625" style="209" customWidth="1"/>
    <col min="4634" max="4634" width="17.140625" style="209" customWidth="1"/>
    <col min="4635" max="4635" width="12" style="209" customWidth="1"/>
    <col min="4636" max="4636" width="14.140625" style="209" customWidth="1"/>
    <col min="4637" max="4637" width="10.28515625" style="209" customWidth="1"/>
    <col min="4638" max="4638" width="17.140625" style="209" customWidth="1"/>
    <col min="4639" max="4639" width="12" style="209" customWidth="1"/>
    <col min="4640" max="4640" width="10.7109375" style="209" customWidth="1"/>
    <col min="4641" max="4643" width="0" style="209" hidden="1" customWidth="1"/>
    <col min="4644" max="4871" width="9.140625" style="209"/>
    <col min="4872" max="4872" width="5.140625" style="209" customWidth="1"/>
    <col min="4873" max="4873" width="32.42578125" style="209" customWidth="1"/>
    <col min="4874" max="4876" width="10.28515625" style="209" customWidth="1"/>
    <col min="4877" max="4878" width="12.42578125" style="209" customWidth="1"/>
    <col min="4879" max="4879" width="11.28515625" style="209" customWidth="1"/>
    <col min="4880" max="4880" width="12.42578125" style="209" customWidth="1"/>
    <col min="4881" max="4881" width="11.28515625" style="209" customWidth="1"/>
    <col min="4882" max="4882" width="12.42578125" style="209" customWidth="1"/>
    <col min="4883" max="4883" width="11.28515625" style="209" customWidth="1"/>
    <col min="4884" max="4884" width="12.42578125" style="209" customWidth="1"/>
    <col min="4885" max="4885" width="11.28515625" style="209" customWidth="1"/>
    <col min="4886" max="4886" width="12.42578125" style="209" customWidth="1"/>
    <col min="4887" max="4887" width="11.28515625" style="209" customWidth="1"/>
    <col min="4888" max="4888" width="14.140625" style="209" customWidth="1"/>
    <col min="4889" max="4889" width="10.28515625" style="209" customWidth="1"/>
    <col min="4890" max="4890" width="17.140625" style="209" customWidth="1"/>
    <col min="4891" max="4891" width="12" style="209" customWidth="1"/>
    <col min="4892" max="4892" width="14.140625" style="209" customWidth="1"/>
    <col min="4893" max="4893" width="10.28515625" style="209" customWidth="1"/>
    <col min="4894" max="4894" width="17.140625" style="209" customWidth="1"/>
    <col min="4895" max="4895" width="12" style="209" customWidth="1"/>
    <col min="4896" max="4896" width="10.7109375" style="209" customWidth="1"/>
    <col min="4897" max="4899" width="0" style="209" hidden="1" customWidth="1"/>
    <col min="4900" max="5127" width="9.140625" style="209"/>
    <col min="5128" max="5128" width="5.140625" style="209" customWidth="1"/>
    <col min="5129" max="5129" width="32.42578125" style="209" customWidth="1"/>
    <col min="5130" max="5132" width="10.28515625" style="209" customWidth="1"/>
    <col min="5133" max="5134" width="12.42578125" style="209" customWidth="1"/>
    <col min="5135" max="5135" width="11.28515625" style="209" customWidth="1"/>
    <col min="5136" max="5136" width="12.42578125" style="209" customWidth="1"/>
    <col min="5137" max="5137" width="11.28515625" style="209" customWidth="1"/>
    <col min="5138" max="5138" width="12.42578125" style="209" customWidth="1"/>
    <col min="5139" max="5139" width="11.28515625" style="209" customWidth="1"/>
    <col min="5140" max="5140" width="12.42578125" style="209" customWidth="1"/>
    <col min="5141" max="5141" width="11.28515625" style="209" customWidth="1"/>
    <col min="5142" max="5142" width="12.42578125" style="209" customWidth="1"/>
    <col min="5143" max="5143" width="11.28515625" style="209" customWidth="1"/>
    <col min="5144" max="5144" width="14.140625" style="209" customWidth="1"/>
    <col min="5145" max="5145" width="10.28515625" style="209" customWidth="1"/>
    <col min="5146" max="5146" width="17.140625" style="209" customWidth="1"/>
    <col min="5147" max="5147" width="12" style="209" customWidth="1"/>
    <col min="5148" max="5148" width="14.140625" style="209" customWidth="1"/>
    <col min="5149" max="5149" width="10.28515625" style="209" customWidth="1"/>
    <col min="5150" max="5150" width="17.140625" style="209" customWidth="1"/>
    <col min="5151" max="5151" width="12" style="209" customWidth="1"/>
    <col min="5152" max="5152" width="10.7109375" style="209" customWidth="1"/>
    <col min="5153" max="5155" width="0" style="209" hidden="1" customWidth="1"/>
    <col min="5156" max="5383" width="9.140625" style="209"/>
    <col min="5384" max="5384" width="5.140625" style="209" customWidth="1"/>
    <col min="5385" max="5385" width="32.42578125" style="209" customWidth="1"/>
    <col min="5386" max="5388" width="10.28515625" style="209" customWidth="1"/>
    <col min="5389" max="5390" width="12.42578125" style="209" customWidth="1"/>
    <col min="5391" max="5391" width="11.28515625" style="209" customWidth="1"/>
    <col min="5392" max="5392" width="12.42578125" style="209" customWidth="1"/>
    <col min="5393" max="5393" width="11.28515625" style="209" customWidth="1"/>
    <col min="5394" max="5394" width="12.42578125" style="209" customWidth="1"/>
    <col min="5395" max="5395" width="11.28515625" style="209" customWidth="1"/>
    <col min="5396" max="5396" width="12.42578125" style="209" customWidth="1"/>
    <col min="5397" max="5397" width="11.28515625" style="209" customWidth="1"/>
    <col min="5398" max="5398" width="12.42578125" style="209" customWidth="1"/>
    <col min="5399" max="5399" width="11.28515625" style="209" customWidth="1"/>
    <col min="5400" max="5400" width="14.140625" style="209" customWidth="1"/>
    <col min="5401" max="5401" width="10.28515625" style="209" customWidth="1"/>
    <col min="5402" max="5402" width="17.140625" style="209" customWidth="1"/>
    <col min="5403" max="5403" width="12" style="209" customWidth="1"/>
    <col min="5404" max="5404" width="14.140625" style="209" customWidth="1"/>
    <col min="5405" max="5405" width="10.28515625" style="209" customWidth="1"/>
    <col min="5406" max="5406" width="17.140625" style="209" customWidth="1"/>
    <col min="5407" max="5407" width="12" style="209" customWidth="1"/>
    <col min="5408" max="5408" width="10.7109375" style="209" customWidth="1"/>
    <col min="5409" max="5411" width="0" style="209" hidden="1" customWidth="1"/>
    <col min="5412" max="5639" width="9.140625" style="209"/>
    <col min="5640" max="5640" width="5.140625" style="209" customWidth="1"/>
    <col min="5641" max="5641" width="32.42578125" style="209" customWidth="1"/>
    <col min="5642" max="5644" width="10.28515625" style="209" customWidth="1"/>
    <col min="5645" max="5646" width="12.42578125" style="209" customWidth="1"/>
    <col min="5647" max="5647" width="11.28515625" style="209" customWidth="1"/>
    <col min="5648" max="5648" width="12.42578125" style="209" customWidth="1"/>
    <col min="5649" max="5649" width="11.28515625" style="209" customWidth="1"/>
    <col min="5650" max="5650" width="12.42578125" style="209" customWidth="1"/>
    <col min="5651" max="5651" width="11.28515625" style="209" customWidth="1"/>
    <col min="5652" max="5652" width="12.42578125" style="209" customWidth="1"/>
    <col min="5653" max="5653" width="11.28515625" style="209" customWidth="1"/>
    <col min="5654" max="5654" width="12.42578125" style="209" customWidth="1"/>
    <col min="5655" max="5655" width="11.28515625" style="209" customWidth="1"/>
    <col min="5656" max="5656" width="14.140625" style="209" customWidth="1"/>
    <col min="5657" max="5657" width="10.28515625" style="209" customWidth="1"/>
    <col min="5658" max="5658" width="17.140625" style="209" customWidth="1"/>
    <col min="5659" max="5659" width="12" style="209" customWidth="1"/>
    <col min="5660" max="5660" width="14.140625" style="209" customWidth="1"/>
    <col min="5661" max="5661" width="10.28515625" style="209" customWidth="1"/>
    <col min="5662" max="5662" width="17.140625" style="209" customWidth="1"/>
    <col min="5663" max="5663" width="12" style="209" customWidth="1"/>
    <col min="5664" max="5664" width="10.7109375" style="209" customWidth="1"/>
    <col min="5665" max="5667" width="0" style="209" hidden="1" customWidth="1"/>
    <col min="5668" max="5895" width="9.140625" style="209"/>
    <col min="5896" max="5896" width="5.140625" style="209" customWidth="1"/>
    <col min="5897" max="5897" width="32.42578125" style="209" customWidth="1"/>
    <col min="5898" max="5900" width="10.28515625" style="209" customWidth="1"/>
    <col min="5901" max="5902" width="12.42578125" style="209" customWidth="1"/>
    <col min="5903" max="5903" width="11.28515625" style="209" customWidth="1"/>
    <col min="5904" max="5904" width="12.42578125" style="209" customWidth="1"/>
    <col min="5905" max="5905" width="11.28515625" style="209" customWidth="1"/>
    <col min="5906" max="5906" width="12.42578125" style="209" customWidth="1"/>
    <col min="5907" max="5907" width="11.28515625" style="209" customWidth="1"/>
    <col min="5908" max="5908" width="12.42578125" style="209" customWidth="1"/>
    <col min="5909" max="5909" width="11.28515625" style="209" customWidth="1"/>
    <col min="5910" max="5910" width="12.42578125" style="209" customWidth="1"/>
    <col min="5911" max="5911" width="11.28515625" style="209" customWidth="1"/>
    <col min="5912" max="5912" width="14.140625" style="209" customWidth="1"/>
    <col min="5913" max="5913" width="10.28515625" style="209" customWidth="1"/>
    <col min="5914" max="5914" width="17.140625" style="209" customWidth="1"/>
    <col min="5915" max="5915" width="12" style="209" customWidth="1"/>
    <col min="5916" max="5916" width="14.140625" style="209" customWidth="1"/>
    <col min="5917" max="5917" width="10.28515625" style="209" customWidth="1"/>
    <col min="5918" max="5918" width="17.140625" style="209" customWidth="1"/>
    <col min="5919" max="5919" width="12" style="209" customWidth="1"/>
    <col min="5920" max="5920" width="10.7109375" style="209" customWidth="1"/>
    <col min="5921" max="5923" width="0" style="209" hidden="1" customWidth="1"/>
    <col min="5924" max="6151" width="9.140625" style="209"/>
    <col min="6152" max="6152" width="5.140625" style="209" customWidth="1"/>
    <col min="6153" max="6153" width="32.42578125" style="209" customWidth="1"/>
    <col min="6154" max="6156" width="10.28515625" style="209" customWidth="1"/>
    <col min="6157" max="6158" width="12.42578125" style="209" customWidth="1"/>
    <col min="6159" max="6159" width="11.28515625" style="209" customWidth="1"/>
    <col min="6160" max="6160" width="12.42578125" style="209" customWidth="1"/>
    <col min="6161" max="6161" width="11.28515625" style="209" customWidth="1"/>
    <col min="6162" max="6162" width="12.42578125" style="209" customWidth="1"/>
    <col min="6163" max="6163" width="11.28515625" style="209" customWidth="1"/>
    <col min="6164" max="6164" width="12.42578125" style="209" customWidth="1"/>
    <col min="6165" max="6165" width="11.28515625" style="209" customWidth="1"/>
    <col min="6166" max="6166" width="12.42578125" style="209" customWidth="1"/>
    <col min="6167" max="6167" width="11.28515625" style="209" customWidth="1"/>
    <col min="6168" max="6168" width="14.140625" style="209" customWidth="1"/>
    <col min="6169" max="6169" width="10.28515625" style="209" customWidth="1"/>
    <col min="6170" max="6170" width="17.140625" style="209" customWidth="1"/>
    <col min="6171" max="6171" width="12" style="209" customWidth="1"/>
    <col min="6172" max="6172" width="14.140625" style="209" customWidth="1"/>
    <col min="6173" max="6173" width="10.28515625" style="209" customWidth="1"/>
    <col min="6174" max="6174" width="17.140625" style="209" customWidth="1"/>
    <col min="6175" max="6175" width="12" style="209" customWidth="1"/>
    <col min="6176" max="6176" width="10.7109375" style="209" customWidth="1"/>
    <col min="6177" max="6179" width="0" style="209" hidden="1" customWidth="1"/>
    <col min="6180" max="6407" width="9.140625" style="209"/>
    <col min="6408" max="6408" width="5.140625" style="209" customWidth="1"/>
    <col min="6409" max="6409" width="32.42578125" style="209" customWidth="1"/>
    <col min="6410" max="6412" width="10.28515625" style="209" customWidth="1"/>
    <col min="6413" max="6414" width="12.42578125" style="209" customWidth="1"/>
    <col min="6415" max="6415" width="11.28515625" style="209" customWidth="1"/>
    <col min="6416" max="6416" width="12.42578125" style="209" customWidth="1"/>
    <col min="6417" max="6417" width="11.28515625" style="209" customWidth="1"/>
    <col min="6418" max="6418" width="12.42578125" style="209" customWidth="1"/>
    <col min="6419" max="6419" width="11.28515625" style="209" customWidth="1"/>
    <col min="6420" max="6420" width="12.42578125" style="209" customWidth="1"/>
    <col min="6421" max="6421" width="11.28515625" style="209" customWidth="1"/>
    <col min="6422" max="6422" width="12.42578125" style="209" customWidth="1"/>
    <col min="6423" max="6423" width="11.28515625" style="209" customWidth="1"/>
    <col min="6424" max="6424" width="14.140625" style="209" customWidth="1"/>
    <col min="6425" max="6425" width="10.28515625" style="209" customWidth="1"/>
    <col min="6426" max="6426" width="17.140625" style="209" customWidth="1"/>
    <col min="6427" max="6427" width="12" style="209" customWidth="1"/>
    <col min="6428" max="6428" width="14.140625" style="209" customWidth="1"/>
    <col min="6429" max="6429" width="10.28515625" style="209" customWidth="1"/>
    <col min="6430" max="6430" width="17.140625" style="209" customWidth="1"/>
    <col min="6431" max="6431" width="12" style="209" customWidth="1"/>
    <col min="6432" max="6432" width="10.7109375" style="209" customWidth="1"/>
    <col min="6433" max="6435" width="0" style="209" hidden="1" customWidth="1"/>
    <col min="6436" max="6663" width="9.140625" style="209"/>
    <col min="6664" max="6664" width="5.140625" style="209" customWidth="1"/>
    <col min="6665" max="6665" width="32.42578125" style="209" customWidth="1"/>
    <col min="6666" max="6668" width="10.28515625" style="209" customWidth="1"/>
    <col min="6669" max="6670" width="12.42578125" style="209" customWidth="1"/>
    <col min="6671" max="6671" width="11.28515625" style="209" customWidth="1"/>
    <col min="6672" max="6672" width="12.42578125" style="209" customWidth="1"/>
    <col min="6673" max="6673" width="11.28515625" style="209" customWidth="1"/>
    <col min="6674" max="6674" width="12.42578125" style="209" customWidth="1"/>
    <col min="6675" max="6675" width="11.28515625" style="209" customWidth="1"/>
    <col min="6676" max="6676" width="12.42578125" style="209" customWidth="1"/>
    <col min="6677" max="6677" width="11.28515625" style="209" customWidth="1"/>
    <col min="6678" max="6678" width="12.42578125" style="209" customWidth="1"/>
    <col min="6679" max="6679" width="11.28515625" style="209" customWidth="1"/>
    <col min="6680" max="6680" width="14.140625" style="209" customWidth="1"/>
    <col min="6681" max="6681" width="10.28515625" style="209" customWidth="1"/>
    <col min="6682" max="6682" width="17.140625" style="209" customWidth="1"/>
    <col min="6683" max="6683" width="12" style="209" customWidth="1"/>
    <col min="6684" max="6684" width="14.140625" style="209" customWidth="1"/>
    <col min="6685" max="6685" width="10.28515625" style="209" customWidth="1"/>
    <col min="6686" max="6686" width="17.140625" style="209" customWidth="1"/>
    <col min="6687" max="6687" width="12" style="209" customWidth="1"/>
    <col min="6688" max="6688" width="10.7109375" style="209" customWidth="1"/>
    <col min="6689" max="6691" width="0" style="209" hidden="1" customWidth="1"/>
    <col min="6692" max="6919" width="9.140625" style="209"/>
    <col min="6920" max="6920" width="5.140625" style="209" customWidth="1"/>
    <col min="6921" max="6921" width="32.42578125" style="209" customWidth="1"/>
    <col min="6922" max="6924" width="10.28515625" style="209" customWidth="1"/>
    <col min="6925" max="6926" width="12.42578125" style="209" customWidth="1"/>
    <col min="6927" max="6927" width="11.28515625" style="209" customWidth="1"/>
    <col min="6928" max="6928" width="12.42578125" style="209" customWidth="1"/>
    <col min="6929" max="6929" width="11.28515625" style="209" customWidth="1"/>
    <col min="6930" max="6930" width="12.42578125" style="209" customWidth="1"/>
    <col min="6931" max="6931" width="11.28515625" style="209" customWidth="1"/>
    <col min="6932" max="6932" width="12.42578125" style="209" customWidth="1"/>
    <col min="6933" max="6933" width="11.28515625" style="209" customWidth="1"/>
    <col min="6934" max="6934" width="12.42578125" style="209" customWidth="1"/>
    <col min="6935" max="6935" width="11.28515625" style="209" customWidth="1"/>
    <col min="6936" max="6936" width="14.140625" style="209" customWidth="1"/>
    <col min="6937" max="6937" width="10.28515625" style="209" customWidth="1"/>
    <col min="6938" max="6938" width="17.140625" style="209" customWidth="1"/>
    <col min="6939" max="6939" width="12" style="209" customWidth="1"/>
    <col min="6940" max="6940" width="14.140625" style="209" customWidth="1"/>
    <col min="6941" max="6941" width="10.28515625" style="209" customWidth="1"/>
    <col min="6942" max="6942" width="17.140625" style="209" customWidth="1"/>
    <col min="6943" max="6943" width="12" style="209" customWidth="1"/>
    <col min="6944" max="6944" width="10.7109375" style="209" customWidth="1"/>
    <col min="6945" max="6947" width="0" style="209" hidden="1" customWidth="1"/>
    <col min="6948" max="7175" width="9.140625" style="209"/>
    <col min="7176" max="7176" width="5.140625" style="209" customWidth="1"/>
    <col min="7177" max="7177" width="32.42578125" style="209" customWidth="1"/>
    <col min="7178" max="7180" width="10.28515625" style="209" customWidth="1"/>
    <col min="7181" max="7182" width="12.42578125" style="209" customWidth="1"/>
    <col min="7183" max="7183" width="11.28515625" style="209" customWidth="1"/>
    <col min="7184" max="7184" width="12.42578125" style="209" customWidth="1"/>
    <col min="7185" max="7185" width="11.28515625" style="209" customWidth="1"/>
    <col min="7186" max="7186" width="12.42578125" style="209" customWidth="1"/>
    <col min="7187" max="7187" width="11.28515625" style="209" customWidth="1"/>
    <col min="7188" max="7188" width="12.42578125" style="209" customWidth="1"/>
    <col min="7189" max="7189" width="11.28515625" style="209" customWidth="1"/>
    <col min="7190" max="7190" width="12.42578125" style="209" customWidth="1"/>
    <col min="7191" max="7191" width="11.28515625" style="209" customWidth="1"/>
    <col min="7192" max="7192" width="14.140625" style="209" customWidth="1"/>
    <col min="7193" max="7193" width="10.28515625" style="209" customWidth="1"/>
    <col min="7194" max="7194" width="17.140625" style="209" customWidth="1"/>
    <col min="7195" max="7195" width="12" style="209" customWidth="1"/>
    <col min="7196" max="7196" width="14.140625" style="209" customWidth="1"/>
    <col min="7197" max="7197" width="10.28515625" style="209" customWidth="1"/>
    <col min="7198" max="7198" width="17.140625" style="209" customWidth="1"/>
    <col min="7199" max="7199" width="12" style="209" customWidth="1"/>
    <col min="7200" max="7200" width="10.7109375" style="209" customWidth="1"/>
    <col min="7201" max="7203" width="0" style="209" hidden="1" customWidth="1"/>
    <col min="7204" max="7431" width="9.140625" style="209"/>
    <col min="7432" max="7432" width="5.140625" style="209" customWidth="1"/>
    <col min="7433" max="7433" width="32.42578125" style="209" customWidth="1"/>
    <col min="7434" max="7436" width="10.28515625" style="209" customWidth="1"/>
    <col min="7437" max="7438" width="12.42578125" style="209" customWidth="1"/>
    <col min="7439" max="7439" width="11.28515625" style="209" customWidth="1"/>
    <col min="7440" max="7440" width="12.42578125" style="209" customWidth="1"/>
    <col min="7441" max="7441" width="11.28515625" style="209" customWidth="1"/>
    <col min="7442" max="7442" width="12.42578125" style="209" customWidth="1"/>
    <col min="7443" max="7443" width="11.28515625" style="209" customWidth="1"/>
    <col min="7444" max="7444" width="12.42578125" style="209" customWidth="1"/>
    <col min="7445" max="7445" width="11.28515625" style="209" customWidth="1"/>
    <col min="7446" max="7446" width="12.42578125" style="209" customWidth="1"/>
    <col min="7447" max="7447" width="11.28515625" style="209" customWidth="1"/>
    <col min="7448" max="7448" width="14.140625" style="209" customWidth="1"/>
    <col min="7449" max="7449" width="10.28515625" style="209" customWidth="1"/>
    <col min="7450" max="7450" width="17.140625" style="209" customWidth="1"/>
    <col min="7451" max="7451" width="12" style="209" customWidth="1"/>
    <col min="7452" max="7452" width="14.140625" style="209" customWidth="1"/>
    <col min="7453" max="7453" width="10.28515625" style="209" customWidth="1"/>
    <col min="7454" max="7454" width="17.140625" style="209" customWidth="1"/>
    <col min="7455" max="7455" width="12" style="209" customWidth="1"/>
    <col min="7456" max="7456" width="10.7109375" style="209" customWidth="1"/>
    <col min="7457" max="7459" width="0" style="209" hidden="1" customWidth="1"/>
    <col min="7460" max="7687" width="9.140625" style="209"/>
    <col min="7688" max="7688" width="5.140625" style="209" customWidth="1"/>
    <col min="7689" max="7689" width="32.42578125" style="209" customWidth="1"/>
    <col min="7690" max="7692" width="10.28515625" style="209" customWidth="1"/>
    <col min="7693" max="7694" width="12.42578125" style="209" customWidth="1"/>
    <col min="7695" max="7695" width="11.28515625" style="209" customWidth="1"/>
    <col min="7696" max="7696" width="12.42578125" style="209" customWidth="1"/>
    <col min="7697" max="7697" width="11.28515625" style="209" customWidth="1"/>
    <col min="7698" max="7698" width="12.42578125" style="209" customWidth="1"/>
    <col min="7699" max="7699" width="11.28515625" style="209" customWidth="1"/>
    <col min="7700" max="7700" width="12.42578125" style="209" customWidth="1"/>
    <col min="7701" max="7701" width="11.28515625" style="209" customWidth="1"/>
    <col min="7702" max="7702" width="12.42578125" style="209" customWidth="1"/>
    <col min="7703" max="7703" width="11.28515625" style="209" customWidth="1"/>
    <col min="7704" max="7704" width="14.140625" style="209" customWidth="1"/>
    <col min="7705" max="7705" width="10.28515625" style="209" customWidth="1"/>
    <col min="7706" max="7706" width="17.140625" style="209" customWidth="1"/>
    <col min="7707" max="7707" width="12" style="209" customWidth="1"/>
    <col min="7708" max="7708" width="14.140625" style="209" customWidth="1"/>
    <col min="7709" max="7709" width="10.28515625" style="209" customWidth="1"/>
    <col min="7710" max="7710" width="17.140625" style="209" customWidth="1"/>
    <col min="7711" max="7711" width="12" style="209" customWidth="1"/>
    <col min="7712" max="7712" width="10.7109375" style="209" customWidth="1"/>
    <col min="7713" max="7715" width="0" style="209" hidden="1" customWidth="1"/>
    <col min="7716" max="7943" width="9.140625" style="209"/>
    <col min="7944" max="7944" width="5.140625" style="209" customWidth="1"/>
    <col min="7945" max="7945" width="32.42578125" style="209" customWidth="1"/>
    <col min="7946" max="7948" width="10.28515625" style="209" customWidth="1"/>
    <col min="7949" max="7950" width="12.42578125" style="209" customWidth="1"/>
    <col min="7951" max="7951" width="11.28515625" style="209" customWidth="1"/>
    <col min="7952" max="7952" width="12.42578125" style="209" customWidth="1"/>
    <col min="7953" max="7953" width="11.28515625" style="209" customWidth="1"/>
    <col min="7954" max="7954" width="12.42578125" style="209" customWidth="1"/>
    <col min="7955" max="7955" width="11.28515625" style="209" customWidth="1"/>
    <col min="7956" max="7956" width="12.42578125" style="209" customWidth="1"/>
    <col min="7957" max="7957" width="11.28515625" style="209" customWidth="1"/>
    <col min="7958" max="7958" width="12.42578125" style="209" customWidth="1"/>
    <col min="7959" max="7959" width="11.28515625" style="209" customWidth="1"/>
    <col min="7960" max="7960" width="14.140625" style="209" customWidth="1"/>
    <col min="7961" max="7961" width="10.28515625" style="209" customWidth="1"/>
    <col min="7962" max="7962" width="17.140625" style="209" customWidth="1"/>
    <col min="7963" max="7963" width="12" style="209" customWidth="1"/>
    <col min="7964" max="7964" width="14.140625" style="209" customWidth="1"/>
    <col min="7965" max="7965" width="10.28515625" style="209" customWidth="1"/>
    <col min="7966" max="7966" width="17.140625" style="209" customWidth="1"/>
    <col min="7967" max="7967" width="12" style="209" customWidth="1"/>
    <col min="7968" max="7968" width="10.7109375" style="209" customWidth="1"/>
    <col min="7969" max="7971" width="0" style="209" hidden="1" customWidth="1"/>
    <col min="7972" max="8199" width="9.140625" style="209"/>
    <col min="8200" max="8200" width="5.140625" style="209" customWidth="1"/>
    <col min="8201" max="8201" width="32.42578125" style="209" customWidth="1"/>
    <col min="8202" max="8204" width="10.28515625" style="209" customWidth="1"/>
    <col min="8205" max="8206" width="12.42578125" style="209" customWidth="1"/>
    <col min="8207" max="8207" width="11.28515625" style="209" customWidth="1"/>
    <col min="8208" max="8208" width="12.42578125" style="209" customWidth="1"/>
    <col min="8209" max="8209" width="11.28515625" style="209" customWidth="1"/>
    <col min="8210" max="8210" width="12.42578125" style="209" customWidth="1"/>
    <col min="8211" max="8211" width="11.28515625" style="209" customWidth="1"/>
    <col min="8212" max="8212" width="12.42578125" style="209" customWidth="1"/>
    <col min="8213" max="8213" width="11.28515625" style="209" customWidth="1"/>
    <col min="8214" max="8214" width="12.42578125" style="209" customWidth="1"/>
    <col min="8215" max="8215" width="11.28515625" style="209" customWidth="1"/>
    <col min="8216" max="8216" width="14.140625" style="209" customWidth="1"/>
    <col min="8217" max="8217" width="10.28515625" style="209" customWidth="1"/>
    <col min="8218" max="8218" width="17.140625" style="209" customWidth="1"/>
    <col min="8219" max="8219" width="12" style="209" customWidth="1"/>
    <col min="8220" max="8220" width="14.140625" style="209" customWidth="1"/>
    <col min="8221" max="8221" width="10.28515625" style="209" customWidth="1"/>
    <col min="8222" max="8222" width="17.140625" style="209" customWidth="1"/>
    <col min="8223" max="8223" width="12" style="209" customWidth="1"/>
    <col min="8224" max="8224" width="10.7109375" style="209" customWidth="1"/>
    <col min="8225" max="8227" width="0" style="209" hidden="1" customWidth="1"/>
    <col min="8228" max="8455" width="9.140625" style="209"/>
    <col min="8456" max="8456" width="5.140625" style="209" customWidth="1"/>
    <col min="8457" max="8457" width="32.42578125" style="209" customWidth="1"/>
    <col min="8458" max="8460" width="10.28515625" style="209" customWidth="1"/>
    <col min="8461" max="8462" width="12.42578125" style="209" customWidth="1"/>
    <col min="8463" max="8463" width="11.28515625" style="209" customWidth="1"/>
    <col min="8464" max="8464" width="12.42578125" style="209" customWidth="1"/>
    <col min="8465" max="8465" width="11.28515625" style="209" customWidth="1"/>
    <col min="8466" max="8466" width="12.42578125" style="209" customWidth="1"/>
    <col min="8467" max="8467" width="11.28515625" style="209" customWidth="1"/>
    <col min="8468" max="8468" width="12.42578125" style="209" customWidth="1"/>
    <col min="8469" max="8469" width="11.28515625" style="209" customWidth="1"/>
    <col min="8470" max="8470" width="12.42578125" style="209" customWidth="1"/>
    <col min="8471" max="8471" width="11.28515625" style="209" customWidth="1"/>
    <col min="8472" max="8472" width="14.140625" style="209" customWidth="1"/>
    <col min="8473" max="8473" width="10.28515625" style="209" customWidth="1"/>
    <col min="8474" max="8474" width="17.140625" style="209" customWidth="1"/>
    <col min="8475" max="8475" width="12" style="209" customWidth="1"/>
    <col min="8476" max="8476" width="14.140625" style="209" customWidth="1"/>
    <col min="8477" max="8477" width="10.28515625" style="209" customWidth="1"/>
    <col min="8478" max="8478" width="17.140625" style="209" customWidth="1"/>
    <col min="8479" max="8479" width="12" style="209" customWidth="1"/>
    <col min="8480" max="8480" width="10.7109375" style="209" customWidth="1"/>
    <col min="8481" max="8483" width="0" style="209" hidden="1" customWidth="1"/>
    <col min="8484" max="8711" width="9.140625" style="209"/>
    <col min="8712" max="8712" width="5.140625" style="209" customWidth="1"/>
    <col min="8713" max="8713" width="32.42578125" style="209" customWidth="1"/>
    <col min="8714" max="8716" width="10.28515625" style="209" customWidth="1"/>
    <col min="8717" max="8718" width="12.42578125" style="209" customWidth="1"/>
    <col min="8719" max="8719" width="11.28515625" style="209" customWidth="1"/>
    <col min="8720" max="8720" width="12.42578125" style="209" customWidth="1"/>
    <col min="8721" max="8721" width="11.28515625" style="209" customWidth="1"/>
    <col min="8722" max="8722" width="12.42578125" style="209" customWidth="1"/>
    <col min="8723" max="8723" width="11.28515625" style="209" customWidth="1"/>
    <col min="8724" max="8724" width="12.42578125" style="209" customWidth="1"/>
    <col min="8725" max="8725" width="11.28515625" style="209" customWidth="1"/>
    <col min="8726" max="8726" width="12.42578125" style="209" customWidth="1"/>
    <col min="8727" max="8727" width="11.28515625" style="209" customWidth="1"/>
    <col min="8728" max="8728" width="14.140625" style="209" customWidth="1"/>
    <col min="8729" max="8729" width="10.28515625" style="209" customWidth="1"/>
    <col min="8730" max="8730" width="17.140625" style="209" customWidth="1"/>
    <col min="8731" max="8731" width="12" style="209" customWidth="1"/>
    <col min="8732" max="8732" width="14.140625" style="209" customWidth="1"/>
    <col min="8733" max="8733" width="10.28515625" style="209" customWidth="1"/>
    <col min="8734" max="8734" width="17.140625" style="209" customWidth="1"/>
    <col min="8735" max="8735" width="12" style="209" customWidth="1"/>
    <col min="8736" max="8736" width="10.7109375" style="209" customWidth="1"/>
    <col min="8737" max="8739" width="0" style="209" hidden="1" customWidth="1"/>
    <col min="8740" max="8967" width="9.140625" style="209"/>
    <col min="8968" max="8968" width="5.140625" style="209" customWidth="1"/>
    <col min="8969" max="8969" width="32.42578125" style="209" customWidth="1"/>
    <col min="8970" max="8972" width="10.28515625" style="209" customWidth="1"/>
    <col min="8973" max="8974" width="12.42578125" style="209" customWidth="1"/>
    <col min="8975" max="8975" width="11.28515625" style="209" customWidth="1"/>
    <col min="8976" max="8976" width="12.42578125" style="209" customWidth="1"/>
    <col min="8977" max="8977" width="11.28515625" style="209" customWidth="1"/>
    <col min="8978" max="8978" width="12.42578125" style="209" customWidth="1"/>
    <col min="8979" max="8979" width="11.28515625" style="209" customWidth="1"/>
    <col min="8980" max="8980" width="12.42578125" style="209" customWidth="1"/>
    <col min="8981" max="8981" width="11.28515625" style="209" customWidth="1"/>
    <col min="8982" max="8982" width="12.42578125" style="209" customWidth="1"/>
    <col min="8983" max="8983" width="11.28515625" style="209" customWidth="1"/>
    <col min="8984" max="8984" width="14.140625" style="209" customWidth="1"/>
    <col min="8985" max="8985" width="10.28515625" style="209" customWidth="1"/>
    <col min="8986" max="8986" width="17.140625" style="209" customWidth="1"/>
    <col min="8987" max="8987" width="12" style="209" customWidth="1"/>
    <col min="8988" max="8988" width="14.140625" style="209" customWidth="1"/>
    <col min="8989" max="8989" width="10.28515625" style="209" customWidth="1"/>
    <col min="8990" max="8990" width="17.140625" style="209" customWidth="1"/>
    <col min="8991" max="8991" width="12" style="209" customWidth="1"/>
    <col min="8992" max="8992" width="10.7109375" style="209" customWidth="1"/>
    <col min="8993" max="8995" width="0" style="209" hidden="1" customWidth="1"/>
    <col min="8996" max="9223" width="9.140625" style="209"/>
    <col min="9224" max="9224" width="5.140625" style="209" customWidth="1"/>
    <col min="9225" max="9225" width="32.42578125" style="209" customWidth="1"/>
    <col min="9226" max="9228" width="10.28515625" style="209" customWidth="1"/>
    <col min="9229" max="9230" width="12.42578125" style="209" customWidth="1"/>
    <col min="9231" max="9231" width="11.28515625" style="209" customWidth="1"/>
    <col min="9232" max="9232" width="12.42578125" style="209" customWidth="1"/>
    <col min="9233" max="9233" width="11.28515625" style="209" customWidth="1"/>
    <col min="9234" max="9234" width="12.42578125" style="209" customWidth="1"/>
    <col min="9235" max="9235" width="11.28515625" style="209" customWidth="1"/>
    <col min="9236" max="9236" width="12.42578125" style="209" customWidth="1"/>
    <col min="9237" max="9237" width="11.28515625" style="209" customWidth="1"/>
    <col min="9238" max="9238" width="12.42578125" style="209" customWidth="1"/>
    <col min="9239" max="9239" width="11.28515625" style="209" customWidth="1"/>
    <col min="9240" max="9240" width="14.140625" style="209" customWidth="1"/>
    <col min="9241" max="9241" width="10.28515625" style="209" customWidth="1"/>
    <col min="9242" max="9242" width="17.140625" style="209" customWidth="1"/>
    <col min="9243" max="9243" width="12" style="209" customWidth="1"/>
    <col min="9244" max="9244" width="14.140625" style="209" customWidth="1"/>
    <col min="9245" max="9245" width="10.28515625" style="209" customWidth="1"/>
    <col min="9246" max="9246" width="17.140625" style="209" customWidth="1"/>
    <col min="9247" max="9247" width="12" style="209" customWidth="1"/>
    <col min="9248" max="9248" width="10.7109375" style="209" customWidth="1"/>
    <col min="9249" max="9251" width="0" style="209" hidden="1" customWidth="1"/>
    <col min="9252" max="9479" width="9.140625" style="209"/>
    <col min="9480" max="9480" width="5.140625" style="209" customWidth="1"/>
    <col min="9481" max="9481" width="32.42578125" style="209" customWidth="1"/>
    <col min="9482" max="9484" width="10.28515625" style="209" customWidth="1"/>
    <col min="9485" max="9486" width="12.42578125" style="209" customWidth="1"/>
    <col min="9487" max="9487" width="11.28515625" style="209" customWidth="1"/>
    <col min="9488" max="9488" width="12.42578125" style="209" customWidth="1"/>
    <col min="9489" max="9489" width="11.28515625" style="209" customWidth="1"/>
    <col min="9490" max="9490" width="12.42578125" style="209" customWidth="1"/>
    <col min="9491" max="9491" width="11.28515625" style="209" customWidth="1"/>
    <col min="9492" max="9492" width="12.42578125" style="209" customWidth="1"/>
    <col min="9493" max="9493" width="11.28515625" style="209" customWidth="1"/>
    <col min="9494" max="9494" width="12.42578125" style="209" customWidth="1"/>
    <col min="9495" max="9495" width="11.28515625" style="209" customWidth="1"/>
    <col min="9496" max="9496" width="14.140625" style="209" customWidth="1"/>
    <col min="9497" max="9497" width="10.28515625" style="209" customWidth="1"/>
    <col min="9498" max="9498" width="17.140625" style="209" customWidth="1"/>
    <col min="9499" max="9499" width="12" style="209" customWidth="1"/>
    <col min="9500" max="9500" width="14.140625" style="209" customWidth="1"/>
    <col min="9501" max="9501" width="10.28515625" style="209" customWidth="1"/>
    <col min="9502" max="9502" width="17.140625" style="209" customWidth="1"/>
    <col min="9503" max="9503" width="12" style="209" customWidth="1"/>
    <col min="9504" max="9504" width="10.7109375" style="209" customWidth="1"/>
    <col min="9505" max="9507" width="0" style="209" hidden="1" customWidth="1"/>
    <col min="9508" max="9735" width="9.140625" style="209"/>
    <col min="9736" max="9736" width="5.140625" style="209" customWidth="1"/>
    <col min="9737" max="9737" width="32.42578125" style="209" customWidth="1"/>
    <col min="9738" max="9740" width="10.28515625" style="209" customWidth="1"/>
    <col min="9741" max="9742" width="12.42578125" style="209" customWidth="1"/>
    <col min="9743" max="9743" width="11.28515625" style="209" customWidth="1"/>
    <col min="9744" max="9744" width="12.42578125" style="209" customWidth="1"/>
    <col min="9745" max="9745" width="11.28515625" style="209" customWidth="1"/>
    <col min="9746" max="9746" width="12.42578125" style="209" customWidth="1"/>
    <col min="9747" max="9747" width="11.28515625" style="209" customWidth="1"/>
    <col min="9748" max="9748" width="12.42578125" style="209" customWidth="1"/>
    <col min="9749" max="9749" width="11.28515625" style="209" customWidth="1"/>
    <col min="9750" max="9750" width="12.42578125" style="209" customWidth="1"/>
    <col min="9751" max="9751" width="11.28515625" style="209" customWidth="1"/>
    <col min="9752" max="9752" width="14.140625" style="209" customWidth="1"/>
    <col min="9753" max="9753" width="10.28515625" style="209" customWidth="1"/>
    <col min="9754" max="9754" width="17.140625" style="209" customWidth="1"/>
    <col min="9755" max="9755" width="12" style="209" customWidth="1"/>
    <col min="9756" max="9756" width="14.140625" style="209" customWidth="1"/>
    <col min="9757" max="9757" width="10.28515625" style="209" customWidth="1"/>
    <col min="9758" max="9758" width="17.140625" style="209" customWidth="1"/>
    <col min="9759" max="9759" width="12" style="209" customWidth="1"/>
    <col min="9760" max="9760" width="10.7109375" style="209" customWidth="1"/>
    <col min="9761" max="9763" width="0" style="209" hidden="1" customWidth="1"/>
    <col min="9764" max="9991" width="9.140625" style="209"/>
    <col min="9992" max="9992" width="5.140625" style="209" customWidth="1"/>
    <col min="9993" max="9993" width="32.42578125" style="209" customWidth="1"/>
    <col min="9994" max="9996" width="10.28515625" style="209" customWidth="1"/>
    <col min="9997" max="9998" width="12.42578125" style="209" customWidth="1"/>
    <col min="9999" max="9999" width="11.28515625" style="209" customWidth="1"/>
    <col min="10000" max="10000" width="12.42578125" style="209" customWidth="1"/>
    <col min="10001" max="10001" width="11.28515625" style="209" customWidth="1"/>
    <col min="10002" max="10002" width="12.42578125" style="209" customWidth="1"/>
    <col min="10003" max="10003" width="11.28515625" style="209" customWidth="1"/>
    <col min="10004" max="10004" width="12.42578125" style="209" customWidth="1"/>
    <col min="10005" max="10005" width="11.28515625" style="209" customWidth="1"/>
    <col min="10006" max="10006" width="12.42578125" style="209" customWidth="1"/>
    <col min="10007" max="10007" width="11.28515625" style="209" customWidth="1"/>
    <col min="10008" max="10008" width="14.140625" style="209" customWidth="1"/>
    <col min="10009" max="10009" width="10.28515625" style="209" customWidth="1"/>
    <col min="10010" max="10010" width="17.140625" style="209" customWidth="1"/>
    <col min="10011" max="10011" width="12" style="209" customWidth="1"/>
    <col min="10012" max="10012" width="14.140625" style="209" customWidth="1"/>
    <col min="10013" max="10013" width="10.28515625" style="209" customWidth="1"/>
    <col min="10014" max="10014" width="17.140625" style="209" customWidth="1"/>
    <col min="10015" max="10015" width="12" style="209" customWidth="1"/>
    <col min="10016" max="10016" width="10.7109375" style="209" customWidth="1"/>
    <col min="10017" max="10019" width="0" style="209" hidden="1" customWidth="1"/>
    <col min="10020" max="10247" width="9.140625" style="209"/>
    <col min="10248" max="10248" width="5.140625" style="209" customWidth="1"/>
    <col min="10249" max="10249" width="32.42578125" style="209" customWidth="1"/>
    <col min="10250" max="10252" width="10.28515625" style="209" customWidth="1"/>
    <col min="10253" max="10254" width="12.42578125" style="209" customWidth="1"/>
    <col min="10255" max="10255" width="11.28515625" style="209" customWidth="1"/>
    <col min="10256" max="10256" width="12.42578125" style="209" customWidth="1"/>
    <col min="10257" max="10257" width="11.28515625" style="209" customWidth="1"/>
    <col min="10258" max="10258" width="12.42578125" style="209" customWidth="1"/>
    <col min="10259" max="10259" width="11.28515625" style="209" customWidth="1"/>
    <col min="10260" max="10260" width="12.42578125" style="209" customWidth="1"/>
    <col min="10261" max="10261" width="11.28515625" style="209" customWidth="1"/>
    <col min="10262" max="10262" width="12.42578125" style="209" customWidth="1"/>
    <col min="10263" max="10263" width="11.28515625" style="209" customWidth="1"/>
    <col min="10264" max="10264" width="14.140625" style="209" customWidth="1"/>
    <col min="10265" max="10265" width="10.28515625" style="209" customWidth="1"/>
    <col min="10266" max="10266" width="17.140625" style="209" customWidth="1"/>
    <col min="10267" max="10267" width="12" style="209" customWidth="1"/>
    <col min="10268" max="10268" width="14.140625" style="209" customWidth="1"/>
    <col min="10269" max="10269" width="10.28515625" style="209" customWidth="1"/>
    <col min="10270" max="10270" width="17.140625" style="209" customWidth="1"/>
    <col min="10271" max="10271" width="12" style="209" customWidth="1"/>
    <col min="10272" max="10272" width="10.7109375" style="209" customWidth="1"/>
    <col min="10273" max="10275" width="0" style="209" hidden="1" customWidth="1"/>
    <col min="10276" max="10503" width="9.140625" style="209"/>
    <col min="10504" max="10504" width="5.140625" style="209" customWidth="1"/>
    <col min="10505" max="10505" width="32.42578125" style="209" customWidth="1"/>
    <col min="10506" max="10508" width="10.28515625" style="209" customWidth="1"/>
    <col min="10509" max="10510" width="12.42578125" style="209" customWidth="1"/>
    <col min="10511" max="10511" width="11.28515625" style="209" customWidth="1"/>
    <col min="10512" max="10512" width="12.42578125" style="209" customWidth="1"/>
    <col min="10513" max="10513" width="11.28515625" style="209" customWidth="1"/>
    <col min="10514" max="10514" width="12.42578125" style="209" customWidth="1"/>
    <col min="10515" max="10515" width="11.28515625" style="209" customWidth="1"/>
    <col min="10516" max="10516" width="12.42578125" style="209" customWidth="1"/>
    <col min="10517" max="10517" width="11.28515625" style="209" customWidth="1"/>
    <col min="10518" max="10518" width="12.42578125" style="209" customWidth="1"/>
    <col min="10519" max="10519" width="11.28515625" style="209" customWidth="1"/>
    <col min="10520" max="10520" width="14.140625" style="209" customWidth="1"/>
    <col min="10521" max="10521" width="10.28515625" style="209" customWidth="1"/>
    <col min="10522" max="10522" width="17.140625" style="209" customWidth="1"/>
    <col min="10523" max="10523" width="12" style="209" customWidth="1"/>
    <col min="10524" max="10524" width="14.140625" style="209" customWidth="1"/>
    <col min="10525" max="10525" width="10.28515625" style="209" customWidth="1"/>
    <col min="10526" max="10526" width="17.140625" style="209" customWidth="1"/>
    <col min="10527" max="10527" width="12" style="209" customWidth="1"/>
    <col min="10528" max="10528" width="10.7109375" style="209" customWidth="1"/>
    <col min="10529" max="10531" width="0" style="209" hidden="1" customWidth="1"/>
    <col min="10532" max="10759" width="9.140625" style="209"/>
    <col min="10760" max="10760" width="5.140625" style="209" customWidth="1"/>
    <col min="10761" max="10761" width="32.42578125" style="209" customWidth="1"/>
    <col min="10762" max="10764" width="10.28515625" style="209" customWidth="1"/>
    <col min="10765" max="10766" width="12.42578125" style="209" customWidth="1"/>
    <col min="10767" max="10767" width="11.28515625" style="209" customWidth="1"/>
    <col min="10768" max="10768" width="12.42578125" style="209" customWidth="1"/>
    <col min="10769" max="10769" width="11.28515625" style="209" customWidth="1"/>
    <col min="10770" max="10770" width="12.42578125" style="209" customWidth="1"/>
    <col min="10771" max="10771" width="11.28515625" style="209" customWidth="1"/>
    <col min="10772" max="10772" width="12.42578125" style="209" customWidth="1"/>
    <col min="10773" max="10773" width="11.28515625" style="209" customWidth="1"/>
    <col min="10774" max="10774" width="12.42578125" style="209" customWidth="1"/>
    <col min="10775" max="10775" width="11.28515625" style="209" customWidth="1"/>
    <col min="10776" max="10776" width="14.140625" style="209" customWidth="1"/>
    <col min="10777" max="10777" width="10.28515625" style="209" customWidth="1"/>
    <col min="10778" max="10778" width="17.140625" style="209" customWidth="1"/>
    <col min="10779" max="10779" width="12" style="209" customWidth="1"/>
    <col min="10780" max="10780" width="14.140625" style="209" customWidth="1"/>
    <col min="10781" max="10781" width="10.28515625" style="209" customWidth="1"/>
    <col min="10782" max="10782" width="17.140625" style="209" customWidth="1"/>
    <col min="10783" max="10783" width="12" style="209" customWidth="1"/>
    <col min="10784" max="10784" width="10.7109375" style="209" customWidth="1"/>
    <col min="10785" max="10787" width="0" style="209" hidden="1" customWidth="1"/>
    <col min="10788" max="11015" width="9.140625" style="209"/>
    <col min="11016" max="11016" width="5.140625" style="209" customWidth="1"/>
    <col min="11017" max="11017" width="32.42578125" style="209" customWidth="1"/>
    <col min="11018" max="11020" width="10.28515625" style="209" customWidth="1"/>
    <col min="11021" max="11022" width="12.42578125" style="209" customWidth="1"/>
    <col min="11023" max="11023" width="11.28515625" style="209" customWidth="1"/>
    <col min="11024" max="11024" width="12.42578125" style="209" customWidth="1"/>
    <col min="11025" max="11025" width="11.28515625" style="209" customWidth="1"/>
    <col min="11026" max="11026" width="12.42578125" style="209" customWidth="1"/>
    <col min="11027" max="11027" width="11.28515625" style="209" customWidth="1"/>
    <col min="11028" max="11028" width="12.42578125" style="209" customWidth="1"/>
    <col min="11029" max="11029" width="11.28515625" style="209" customWidth="1"/>
    <col min="11030" max="11030" width="12.42578125" style="209" customWidth="1"/>
    <col min="11031" max="11031" width="11.28515625" style="209" customWidth="1"/>
    <col min="11032" max="11032" width="14.140625" style="209" customWidth="1"/>
    <col min="11033" max="11033" width="10.28515625" style="209" customWidth="1"/>
    <col min="11034" max="11034" width="17.140625" style="209" customWidth="1"/>
    <col min="11035" max="11035" width="12" style="209" customWidth="1"/>
    <col min="11036" max="11036" width="14.140625" style="209" customWidth="1"/>
    <col min="11037" max="11037" width="10.28515625" style="209" customWidth="1"/>
    <col min="11038" max="11038" width="17.140625" style="209" customWidth="1"/>
    <col min="11039" max="11039" width="12" style="209" customWidth="1"/>
    <col min="11040" max="11040" width="10.7109375" style="209" customWidth="1"/>
    <col min="11041" max="11043" width="0" style="209" hidden="1" customWidth="1"/>
    <col min="11044" max="11271" width="9.140625" style="209"/>
    <col min="11272" max="11272" width="5.140625" style="209" customWidth="1"/>
    <col min="11273" max="11273" width="32.42578125" style="209" customWidth="1"/>
    <col min="11274" max="11276" width="10.28515625" style="209" customWidth="1"/>
    <col min="11277" max="11278" width="12.42578125" style="209" customWidth="1"/>
    <col min="11279" max="11279" width="11.28515625" style="209" customWidth="1"/>
    <col min="11280" max="11280" width="12.42578125" style="209" customWidth="1"/>
    <col min="11281" max="11281" width="11.28515625" style="209" customWidth="1"/>
    <col min="11282" max="11282" width="12.42578125" style="209" customWidth="1"/>
    <col min="11283" max="11283" width="11.28515625" style="209" customWidth="1"/>
    <col min="11284" max="11284" width="12.42578125" style="209" customWidth="1"/>
    <col min="11285" max="11285" width="11.28515625" style="209" customWidth="1"/>
    <col min="11286" max="11286" width="12.42578125" style="209" customWidth="1"/>
    <col min="11287" max="11287" width="11.28515625" style="209" customWidth="1"/>
    <col min="11288" max="11288" width="14.140625" style="209" customWidth="1"/>
    <col min="11289" max="11289" width="10.28515625" style="209" customWidth="1"/>
    <col min="11290" max="11290" width="17.140625" style="209" customWidth="1"/>
    <col min="11291" max="11291" width="12" style="209" customWidth="1"/>
    <col min="11292" max="11292" width="14.140625" style="209" customWidth="1"/>
    <col min="11293" max="11293" width="10.28515625" style="209" customWidth="1"/>
    <col min="11294" max="11294" width="17.140625" style="209" customWidth="1"/>
    <col min="11295" max="11295" width="12" style="209" customWidth="1"/>
    <col min="11296" max="11296" width="10.7109375" style="209" customWidth="1"/>
    <col min="11297" max="11299" width="0" style="209" hidden="1" customWidth="1"/>
    <col min="11300" max="11527" width="9.140625" style="209"/>
    <col min="11528" max="11528" width="5.140625" style="209" customWidth="1"/>
    <col min="11529" max="11529" width="32.42578125" style="209" customWidth="1"/>
    <col min="11530" max="11532" width="10.28515625" style="209" customWidth="1"/>
    <col min="11533" max="11534" width="12.42578125" style="209" customWidth="1"/>
    <col min="11535" max="11535" width="11.28515625" style="209" customWidth="1"/>
    <col min="11536" max="11536" width="12.42578125" style="209" customWidth="1"/>
    <col min="11537" max="11537" width="11.28515625" style="209" customWidth="1"/>
    <col min="11538" max="11538" width="12.42578125" style="209" customWidth="1"/>
    <col min="11539" max="11539" width="11.28515625" style="209" customWidth="1"/>
    <col min="11540" max="11540" width="12.42578125" style="209" customWidth="1"/>
    <col min="11541" max="11541" width="11.28515625" style="209" customWidth="1"/>
    <col min="11542" max="11542" width="12.42578125" style="209" customWidth="1"/>
    <col min="11543" max="11543" width="11.28515625" style="209" customWidth="1"/>
    <col min="11544" max="11544" width="14.140625" style="209" customWidth="1"/>
    <col min="11545" max="11545" width="10.28515625" style="209" customWidth="1"/>
    <col min="11546" max="11546" width="17.140625" style="209" customWidth="1"/>
    <col min="11547" max="11547" width="12" style="209" customWidth="1"/>
    <col min="11548" max="11548" width="14.140625" style="209" customWidth="1"/>
    <col min="11549" max="11549" width="10.28515625" style="209" customWidth="1"/>
    <col min="11550" max="11550" width="17.140625" style="209" customWidth="1"/>
    <col min="11551" max="11551" width="12" style="209" customWidth="1"/>
    <col min="11552" max="11552" width="10.7109375" style="209" customWidth="1"/>
    <col min="11553" max="11555" width="0" style="209" hidden="1" customWidth="1"/>
    <col min="11556" max="11783" width="9.140625" style="209"/>
    <col min="11784" max="11784" width="5.140625" style="209" customWidth="1"/>
    <col min="11785" max="11785" width="32.42578125" style="209" customWidth="1"/>
    <col min="11786" max="11788" width="10.28515625" style="209" customWidth="1"/>
    <col min="11789" max="11790" width="12.42578125" style="209" customWidth="1"/>
    <col min="11791" max="11791" width="11.28515625" style="209" customWidth="1"/>
    <col min="11792" max="11792" width="12.42578125" style="209" customWidth="1"/>
    <col min="11793" max="11793" width="11.28515625" style="209" customWidth="1"/>
    <col min="11794" max="11794" width="12.42578125" style="209" customWidth="1"/>
    <col min="11795" max="11795" width="11.28515625" style="209" customWidth="1"/>
    <col min="11796" max="11796" width="12.42578125" style="209" customWidth="1"/>
    <col min="11797" max="11797" width="11.28515625" style="209" customWidth="1"/>
    <col min="11798" max="11798" width="12.42578125" style="209" customWidth="1"/>
    <col min="11799" max="11799" width="11.28515625" style="209" customWidth="1"/>
    <col min="11800" max="11800" width="14.140625" style="209" customWidth="1"/>
    <col min="11801" max="11801" width="10.28515625" style="209" customWidth="1"/>
    <col min="11802" max="11802" width="17.140625" style="209" customWidth="1"/>
    <col min="11803" max="11803" width="12" style="209" customWidth="1"/>
    <col min="11804" max="11804" width="14.140625" style="209" customWidth="1"/>
    <col min="11805" max="11805" width="10.28515625" style="209" customWidth="1"/>
    <col min="11806" max="11806" width="17.140625" style="209" customWidth="1"/>
    <col min="11807" max="11807" width="12" style="209" customWidth="1"/>
    <col min="11808" max="11808" width="10.7109375" style="209" customWidth="1"/>
    <col min="11809" max="11811" width="0" style="209" hidden="1" customWidth="1"/>
    <col min="11812" max="12039" width="9.140625" style="209"/>
    <col min="12040" max="12040" width="5.140625" style="209" customWidth="1"/>
    <col min="12041" max="12041" width="32.42578125" style="209" customWidth="1"/>
    <col min="12042" max="12044" width="10.28515625" style="209" customWidth="1"/>
    <col min="12045" max="12046" width="12.42578125" style="209" customWidth="1"/>
    <col min="12047" max="12047" width="11.28515625" style="209" customWidth="1"/>
    <col min="12048" max="12048" width="12.42578125" style="209" customWidth="1"/>
    <col min="12049" max="12049" width="11.28515625" style="209" customWidth="1"/>
    <col min="12050" max="12050" width="12.42578125" style="209" customWidth="1"/>
    <col min="12051" max="12051" width="11.28515625" style="209" customWidth="1"/>
    <col min="12052" max="12052" width="12.42578125" style="209" customWidth="1"/>
    <col min="12053" max="12053" width="11.28515625" style="209" customWidth="1"/>
    <col min="12054" max="12054" width="12.42578125" style="209" customWidth="1"/>
    <col min="12055" max="12055" width="11.28515625" style="209" customWidth="1"/>
    <col min="12056" max="12056" width="14.140625" style="209" customWidth="1"/>
    <col min="12057" max="12057" width="10.28515625" style="209" customWidth="1"/>
    <col min="12058" max="12058" width="17.140625" style="209" customWidth="1"/>
    <col min="12059" max="12059" width="12" style="209" customWidth="1"/>
    <col min="12060" max="12060" width="14.140625" style="209" customWidth="1"/>
    <col min="12061" max="12061" width="10.28515625" style="209" customWidth="1"/>
    <col min="12062" max="12062" width="17.140625" style="209" customWidth="1"/>
    <col min="12063" max="12063" width="12" style="209" customWidth="1"/>
    <col min="12064" max="12064" width="10.7109375" style="209" customWidth="1"/>
    <col min="12065" max="12067" width="0" style="209" hidden="1" customWidth="1"/>
    <col min="12068" max="12295" width="9.140625" style="209"/>
    <col min="12296" max="12296" width="5.140625" style="209" customWidth="1"/>
    <col min="12297" max="12297" width="32.42578125" style="209" customWidth="1"/>
    <col min="12298" max="12300" width="10.28515625" style="209" customWidth="1"/>
    <col min="12301" max="12302" width="12.42578125" style="209" customWidth="1"/>
    <col min="12303" max="12303" width="11.28515625" style="209" customWidth="1"/>
    <col min="12304" max="12304" width="12.42578125" style="209" customWidth="1"/>
    <col min="12305" max="12305" width="11.28515625" style="209" customWidth="1"/>
    <col min="12306" max="12306" width="12.42578125" style="209" customWidth="1"/>
    <col min="12307" max="12307" width="11.28515625" style="209" customWidth="1"/>
    <col min="12308" max="12308" width="12.42578125" style="209" customWidth="1"/>
    <col min="12309" max="12309" width="11.28515625" style="209" customWidth="1"/>
    <col min="12310" max="12310" width="12.42578125" style="209" customWidth="1"/>
    <col min="12311" max="12311" width="11.28515625" style="209" customWidth="1"/>
    <col min="12312" max="12312" width="14.140625" style="209" customWidth="1"/>
    <col min="12313" max="12313" width="10.28515625" style="209" customWidth="1"/>
    <col min="12314" max="12314" width="17.140625" style="209" customWidth="1"/>
    <col min="12315" max="12315" width="12" style="209" customWidth="1"/>
    <col min="12316" max="12316" width="14.140625" style="209" customWidth="1"/>
    <col min="12317" max="12317" width="10.28515625" style="209" customWidth="1"/>
    <col min="12318" max="12318" width="17.140625" style="209" customWidth="1"/>
    <col min="12319" max="12319" width="12" style="209" customWidth="1"/>
    <col min="12320" max="12320" width="10.7109375" style="209" customWidth="1"/>
    <col min="12321" max="12323" width="0" style="209" hidden="1" customWidth="1"/>
    <col min="12324" max="12551" width="9.140625" style="209"/>
    <col min="12552" max="12552" width="5.140625" style="209" customWidth="1"/>
    <col min="12553" max="12553" width="32.42578125" style="209" customWidth="1"/>
    <col min="12554" max="12556" width="10.28515625" style="209" customWidth="1"/>
    <col min="12557" max="12558" width="12.42578125" style="209" customWidth="1"/>
    <col min="12559" max="12559" width="11.28515625" style="209" customWidth="1"/>
    <col min="12560" max="12560" width="12.42578125" style="209" customWidth="1"/>
    <col min="12561" max="12561" width="11.28515625" style="209" customWidth="1"/>
    <col min="12562" max="12562" width="12.42578125" style="209" customWidth="1"/>
    <col min="12563" max="12563" width="11.28515625" style="209" customWidth="1"/>
    <col min="12564" max="12564" width="12.42578125" style="209" customWidth="1"/>
    <col min="12565" max="12565" width="11.28515625" style="209" customWidth="1"/>
    <col min="12566" max="12566" width="12.42578125" style="209" customWidth="1"/>
    <col min="12567" max="12567" width="11.28515625" style="209" customWidth="1"/>
    <col min="12568" max="12568" width="14.140625" style="209" customWidth="1"/>
    <col min="12569" max="12569" width="10.28515625" style="209" customWidth="1"/>
    <col min="12570" max="12570" width="17.140625" style="209" customWidth="1"/>
    <col min="12571" max="12571" width="12" style="209" customWidth="1"/>
    <col min="12572" max="12572" width="14.140625" style="209" customWidth="1"/>
    <col min="12573" max="12573" width="10.28515625" style="209" customWidth="1"/>
    <col min="12574" max="12574" width="17.140625" style="209" customWidth="1"/>
    <col min="12575" max="12575" width="12" style="209" customWidth="1"/>
    <col min="12576" max="12576" width="10.7109375" style="209" customWidth="1"/>
    <col min="12577" max="12579" width="0" style="209" hidden="1" customWidth="1"/>
    <col min="12580" max="12807" width="9.140625" style="209"/>
    <col min="12808" max="12808" width="5.140625" style="209" customWidth="1"/>
    <col min="12809" max="12809" width="32.42578125" style="209" customWidth="1"/>
    <col min="12810" max="12812" width="10.28515625" style="209" customWidth="1"/>
    <col min="12813" max="12814" width="12.42578125" style="209" customWidth="1"/>
    <col min="12815" max="12815" width="11.28515625" style="209" customWidth="1"/>
    <col min="12816" max="12816" width="12.42578125" style="209" customWidth="1"/>
    <col min="12817" max="12817" width="11.28515625" style="209" customWidth="1"/>
    <col min="12818" max="12818" width="12.42578125" style="209" customWidth="1"/>
    <col min="12819" max="12819" width="11.28515625" style="209" customWidth="1"/>
    <col min="12820" max="12820" width="12.42578125" style="209" customWidth="1"/>
    <col min="12821" max="12821" width="11.28515625" style="209" customWidth="1"/>
    <col min="12822" max="12822" width="12.42578125" style="209" customWidth="1"/>
    <col min="12823" max="12823" width="11.28515625" style="209" customWidth="1"/>
    <col min="12824" max="12824" width="14.140625" style="209" customWidth="1"/>
    <col min="12825" max="12825" width="10.28515625" style="209" customWidth="1"/>
    <col min="12826" max="12826" width="17.140625" style="209" customWidth="1"/>
    <col min="12827" max="12827" width="12" style="209" customWidth="1"/>
    <col min="12828" max="12828" width="14.140625" style="209" customWidth="1"/>
    <col min="12829" max="12829" width="10.28515625" style="209" customWidth="1"/>
    <col min="12830" max="12830" width="17.140625" style="209" customWidth="1"/>
    <col min="12831" max="12831" width="12" style="209" customWidth="1"/>
    <col min="12832" max="12832" width="10.7109375" style="209" customWidth="1"/>
    <col min="12833" max="12835" width="0" style="209" hidden="1" customWidth="1"/>
    <col min="12836" max="13063" width="9.140625" style="209"/>
    <col min="13064" max="13064" width="5.140625" style="209" customWidth="1"/>
    <col min="13065" max="13065" width="32.42578125" style="209" customWidth="1"/>
    <col min="13066" max="13068" width="10.28515625" style="209" customWidth="1"/>
    <col min="13069" max="13070" width="12.42578125" style="209" customWidth="1"/>
    <col min="13071" max="13071" width="11.28515625" style="209" customWidth="1"/>
    <col min="13072" max="13072" width="12.42578125" style="209" customWidth="1"/>
    <col min="13073" max="13073" width="11.28515625" style="209" customWidth="1"/>
    <col min="13074" max="13074" width="12.42578125" style="209" customWidth="1"/>
    <col min="13075" max="13075" width="11.28515625" style="209" customWidth="1"/>
    <col min="13076" max="13076" width="12.42578125" style="209" customWidth="1"/>
    <col min="13077" max="13077" width="11.28515625" style="209" customWidth="1"/>
    <col min="13078" max="13078" width="12.42578125" style="209" customWidth="1"/>
    <col min="13079" max="13079" width="11.28515625" style="209" customWidth="1"/>
    <col min="13080" max="13080" width="14.140625" style="209" customWidth="1"/>
    <col min="13081" max="13081" width="10.28515625" style="209" customWidth="1"/>
    <col min="13082" max="13082" width="17.140625" style="209" customWidth="1"/>
    <col min="13083" max="13083" width="12" style="209" customWidth="1"/>
    <col min="13084" max="13084" width="14.140625" style="209" customWidth="1"/>
    <col min="13085" max="13085" width="10.28515625" style="209" customWidth="1"/>
    <col min="13086" max="13086" width="17.140625" style="209" customWidth="1"/>
    <col min="13087" max="13087" width="12" style="209" customWidth="1"/>
    <col min="13088" max="13088" width="10.7109375" style="209" customWidth="1"/>
    <col min="13089" max="13091" width="0" style="209" hidden="1" customWidth="1"/>
    <col min="13092" max="13319" width="9.140625" style="209"/>
    <col min="13320" max="13320" width="5.140625" style="209" customWidth="1"/>
    <col min="13321" max="13321" width="32.42578125" style="209" customWidth="1"/>
    <col min="13322" max="13324" width="10.28515625" style="209" customWidth="1"/>
    <col min="13325" max="13326" width="12.42578125" style="209" customWidth="1"/>
    <col min="13327" max="13327" width="11.28515625" style="209" customWidth="1"/>
    <col min="13328" max="13328" width="12.42578125" style="209" customWidth="1"/>
    <col min="13329" max="13329" width="11.28515625" style="209" customWidth="1"/>
    <col min="13330" max="13330" width="12.42578125" style="209" customWidth="1"/>
    <col min="13331" max="13331" width="11.28515625" style="209" customWidth="1"/>
    <col min="13332" max="13332" width="12.42578125" style="209" customWidth="1"/>
    <col min="13333" max="13333" width="11.28515625" style="209" customWidth="1"/>
    <col min="13334" max="13334" width="12.42578125" style="209" customWidth="1"/>
    <col min="13335" max="13335" width="11.28515625" style="209" customWidth="1"/>
    <col min="13336" max="13336" width="14.140625" style="209" customWidth="1"/>
    <col min="13337" max="13337" width="10.28515625" style="209" customWidth="1"/>
    <col min="13338" max="13338" width="17.140625" style="209" customWidth="1"/>
    <col min="13339" max="13339" width="12" style="209" customWidth="1"/>
    <col min="13340" max="13340" width="14.140625" style="209" customWidth="1"/>
    <col min="13341" max="13341" width="10.28515625" style="209" customWidth="1"/>
    <col min="13342" max="13342" width="17.140625" style="209" customWidth="1"/>
    <col min="13343" max="13343" width="12" style="209" customWidth="1"/>
    <col min="13344" max="13344" width="10.7109375" style="209" customWidth="1"/>
    <col min="13345" max="13347" width="0" style="209" hidden="1" customWidth="1"/>
    <col min="13348" max="13575" width="9.140625" style="209"/>
    <col min="13576" max="13576" width="5.140625" style="209" customWidth="1"/>
    <col min="13577" max="13577" width="32.42578125" style="209" customWidth="1"/>
    <col min="13578" max="13580" width="10.28515625" style="209" customWidth="1"/>
    <col min="13581" max="13582" width="12.42578125" style="209" customWidth="1"/>
    <col min="13583" max="13583" width="11.28515625" style="209" customWidth="1"/>
    <col min="13584" max="13584" width="12.42578125" style="209" customWidth="1"/>
    <col min="13585" max="13585" width="11.28515625" style="209" customWidth="1"/>
    <col min="13586" max="13586" width="12.42578125" style="209" customWidth="1"/>
    <col min="13587" max="13587" width="11.28515625" style="209" customWidth="1"/>
    <col min="13588" max="13588" width="12.42578125" style="209" customWidth="1"/>
    <col min="13589" max="13589" width="11.28515625" style="209" customWidth="1"/>
    <col min="13590" max="13590" width="12.42578125" style="209" customWidth="1"/>
    <col min="13591" max="13591" width="11.28515625" style="209" customWidth="1"/>
    <col min="13592" max="13592" width="14.140625" style="209" customWidth="1"/>
    <col min="13593" max="13593" width="10.28515625" style="209" customWidth="1"/>
    <col min="13594" max="13594" width="17.140625" style="209" customWidth="1"/>
    <col min="13595" max="13595" width="12" style="209" customWidth="1"/>
    <col min="13596" max="13596" width="14.140625" style="209" customWidth="1"/>
    <col min="13597" max="13597" width="10.28515625" style="209" customWidth="1"/>
    <col min="13598" max="13598" width="17.140625" style="209" customWidth="1"/>
    <col min="13599" max="13599" width="12" style="209" customWidth="1"/>
    <col min="13600" max="13600" width="10.7109375" style="209" customWidth="1"/>
    <col min="13601" max="13603" width="0" style="209" hidden="1" customWidth="1"/>
    <col min="13604" max="13831" width="9.140625" style="209"/>
    <col min="13832" max="13832" width="5.140625" style="209" customWidth="1"/>
    <col min="13833" max="13833" width="32.42578125" style="209" customWidth="1"/>
    <col min="13834" max="13836" width="10.28515625" style="209" customWidth="1"/>
    <col min="13837" max="13838" width="12.42578125" style="209" customWidth="1"/>
    <col min="13839" max="13839" width="11.28515625" style="209" customWidth="1"/>
    <col min="13840" max="13840" width="12.42578125" style="209" customWidth="1"/>
    <col min="13841" max="13841" width="11.28515625" style="209" customWidth="1"/>
    <col min="13842" max="13842" width="12.42578125" style="209" customWidth="1"/>
    <col min="13843" max="13843" width="11.28515625" style="209" customWidth="1"/>
    <col min="13844" max="13844" width="12.42578125" style="209" customWidth="1"/>
    <col min="13845" max="13845" width="11.28515625" style="209" customWidth="1"/>
    <col min="13846" max="13846" width="12.42578125" style="209" customWidth="1"/>
    <col min="13847" max="13847" width="11.28515625" style="209" customWidth="1"/>
    <col min="13848" max="13848" width="14.140625" style="209" customWidth="1"/>
    <col min="13849" max="13849" width="10.28515625" style="209" customWidth="1"/>
    <col min="13850" max="13850" width="17.140625" style="209" customWidth="1"/>
    <col min="13851" max="13851" width="12" style="209" customWidth="1"/>
    <col min="13852" max="13852" width="14.140625" style="209" customWidth="1"/>
    <col min="13853" max="13853" width="10.28515625" style="209" customWidth="1"/>
    <col min="13854" max="13854" width="17.140625" style="209" customWidth="1"/>
    <col min="13855" max="13855" width="12" style="209" customWidth="1"/>
    <col min="13856" max="13856" width="10.7109375" style="209" customWidth="1"/>
    <col min="13857" max="13859" width="0" style="209" hidden="1" customWidth="1"/>
    <col min="13860" max="14087" width="9.140625" style="209"/>
    <col min="14088" max="14088" width="5.140625" style="209" customWidth="1"/>
    <col min="14089" max="14089" width="32.42578125" style="209" customWidth="1"/>
    <col min="14090" max="14092" width="10.28515625" style="209" customWidth="1"/>
    <col min="14093" max="14094" width="12.42578125" style="209" customWidth="1"/>
    <col min="14095" max="14095" width="11.28515625" style="209" customWidth="1"/>
    <col min="14096" max="14096" width="12.42578125" style="209" customWidth="1"/>
    <col min="14097" max="14097" width="11.28515625" style="209" customWidth="1"/>
    <col min="14098" max="14098" width="12.42578125" style="209" customWidth="1"/>
    <col min="14099" max="14099" width="11.28515625" style="209" customWidth="1"/>
    <col min="14100" max="14100" width="12.42578125" style="209" customWidth="1"/>
    <col min="14101" max="14101" width="11.28515625" style="209" customWidth="1"/>
    <col min="14102" max="14102" width="12.42578125" style="209" customWidth="1"/>
    <col min="14103" max="14103" width="11.28515625" style="209" customWidth="1"/>
    <col min="14104" max="14104" width="14.140625" style="209" customWidth="1"/>
    <col min="14105" max="14105" width="10.28515625" style="209" customWidth="1"/>
    <col min="14106" max="14106" width="17.140625" style="209" customWidth="1"/>
    <col min="14107" max="14107" width="12" style="209" customWidth="1"/>
    <col min="14108" max="14108" width="14.140625" style="209" customWidth="1"/>
    <col min="14109" max="14109" width="10.28515625" style="209" customWidth="1"/>
    <col min="14110" max="14110" width="17.140625" style="209" customWidth="1"/>
    <col min="14111" max="14111" width="12" style="209" customWidth="1"/>
    <col min="14112" max="14112" width="10.7109375" style="209" customWidth="1"/>
    <col min="14113" max="14115" width="0" style="209" hidden="1" customWidth="1"/>
    <col min="14116" max="14343" width="9.140625" style="209"/>
    <col min="14344" max="14344" width="5.140625" style="209" customWidth="1"/>
    <col min="14345" max="14345" width="32.42578125" style="209" customWidth="1"/>
    <col min="14346" max="14348" width="10.28515625" style="209" customWidth="1"/>
    <col min="14349" max="14350" width="12.42578125" style="209" customWidth="1"/>
    <col min="14351" max="14351" width="11.28515625" style="209" customWidth="1"/>
    <col min="14352" max="14352" width="12.42578125" style="209" customWidth="1"/>
    <col min="14353" max="14353" width="11.28515625" style="209" customWidth="1"/>
    <col min="14354" max="14354" width="12.42578125" style="209" customWidth="1"/>
    <col min="14355" max="14355" width="11.28515625" style="209" customWidth="1"/>
    <col min="14356" max="14356" width="12.42578125" style="209" customWidth="1"/>
    <col min="14357" max="14357" width="11.28515625" style="209" customWidth="1"/>
    <col min="14358" max="14358" width="12.42578125" style="209" customWidth="1"/>
    <col min="14359" max="14359" width="11.28515625" style="209" customWidth="1"/>
    <col min="14360" max="14360" width="14.140625" style="209" customWidth="1"/>
    <col min="14361" max="14361" width="10.28515625" style="209" customWidth="1"/>
    <col min="14362" max="14362" width="17.140625" style="209" customWidth="1"/>
    <col min="14363" max="14363" width="12" style="209" customWidth="1"/>
    <col min="14364" max="14364" width="14.140625" style="209" customWidth="1"/>
    <col min="14365" max="14365" width="10.28515625" style="209" customWidth="1"/>
    <col min="14366" max="14366" width="17.140625" style="209" customWidth="1"/>
    <col min="14367" max="14367" width="12" style="209" customWidth="1"/>
    <col min="14368" max="14368" width="10.7109375" style="209" customWidth="1"/>
    <col min="14369" max="14371" width="0" style="209" hidden="1" customWidth="1"/>
    <col min="14372" max="14599" width="9.140625" style="209"/>
    <col min="14600" max="14600" width="5.140625" style="209" customWidth="1"/>
    <col min="14601" max="14601" width="32.42578125" style="209" customWidth="1"/>
    <col min="14602" max="14604" width="10.28515625" style="209" customWidth="1"/>
    <col min="14605" max="14606" width="12.42578125" style="209" customWidth="1"/>
    <col min="14607" max="14607" width="11.28515625" style="209" customWidth="1"/>
    <col min="14608" max="14608" width="12.42578125" style="209" customWidth="1"/>
    <col min="14609" max="14609" width="11.28515625" style="209" customWidth="1"/>
    <col min="14610" max="14610" width="12.42578125" style="209" customWidth="1"/>
    <col min="14611" max="14611" width="11.28515625" style="209" customWidth="1"/>
    <col min="14612" max="14612" width="12.42578125" style="209" customWidth="1"/>
    <col min="14613" max="14613" width="11.28515625" style="209" customWidth="1"/>
    <col min="14614" max="14614" width="12.42578125" style="209" customWidth="1"/>
    <col min="14615" max="14615" width="11.28515625" style="209" customWidth="1"/>
    <col min="14616" max="14616" width="14.140625" style="209" customWidth="1"/>
    <col min="14617" max="14617" width="10.28515625" style="209" customWidth="1"/>
    <col min="14618" max="14618" width="17.140625" style="209" customWidth="1"/>
    <col min="14619" max="14619" width="12" style="209" customWidth="1"/>
    <col min="14620" max="14620" width="14.140625" style="209" customWidth="1"/>
    <col min="14621" max="14621" width="10.28515625" style="209" customWidth="1"/>
    <col min="14622" max="14622" width="17.140625" style="209" customWidth="1"/>
    <col min="14623" max="14623" width="12" style="209" customWidth="1"/>
    <col min="14624" max="14624" width="10.7109375" style="209" customWidth="1"/>
    <col min="14625" max="14627" width="0" style="209" hidden="1" customWidth="1"/>
    <col min="14628" max="14855" width="9.140625" style="209"/>
    <col min="14856" max="14856" width="5.140625" style="209" customWidth="1"/>
    <col min="14857" max="14857" width="32.42578125" style="209" customWidth="1"/>
    <col min="14858" max="14860" width="10.28515625" style="209" customWidth="1"/>
    <col min="14861" max="14862" width="12.42578125" style="209" customWidth="1"/>
    <col min="14863" max="14863" width="11.28515625" style="209" customWidth="1"/>
    <col min="14864" max="14864" width="12.42578125" style="209" customWidth="1"/>
    <col min="14865" max="14865" width="11.28515625" style="209" customWidth="1"/>
    <col min="14866" max="14866" width="12.42578125" style="209" customWidth="1"/>
    <col min="14867" max="14867" width="11.28515625" style="209" customWidth="1"/>
    <col min="14868" max="14868" width="12.42578125" style="209" customWidth="1"/>
    <col min="14869" max="14869" width="11.28515625" style="209" customWidth="1"/>
    <col min="14870" max="14870" width="12.42578125" style="209" customWidth="1"/>
    <col min="14871" max="14871" width="11.28515625" style="209" customWidth="1"/>
    <col min="14872" max="14872" width="14.140625" style="209" customWidth="1"/>
    <col min="14873" max="14873" width="10.28515625" style="209" customWidth="1"/>
    <col min="14874" max="14874" width="17.140625" style="209" customWidth="1"/>
    <col min="14875" max="14875" width="12" style="209" customWidth="1"/>
    <col min="14876" max="14876" width="14.140625" style="209" customWidth="1"/>
    <col min="14877" max="14877" width="10.28515625" style="209" customWidth="1"/>
    <col min="14878" max="14878" width="17.140625" style="209" customWidth="1"/>
    <col min="14879" max="14879" width="12" style="209" customWidth="1"/>
    <col min="14880" max="14880" width="10.7109375" style="209" customWidth="1"/>
    <col min="14881" max="14883" width="0" style="209" hidden="1" customWidth="1"/>
    <col min="14884" max="15111" width="9.140625" style="209"/>
    <col min="15112" max="15112" width="5.140625" style="209" customWidth="1"/>
    <col min="15113" max="15113" width="32.42578125" style="209" customWidth="1"/>
    <col min="15114" max="15116" width="10.28515625" style="209" customWidth="1"/>
    <col min="15117" max="15118" width="12.42578125" style="209" customWidth="1"/>
    <col min="15119" max="15119" width="11.28515625" style="209" customWidth="1"/>
    <col min="15120" max="15120" width="12.42578125" style="209" customWidth="1"/>
    <col min="15121" max="15121" width="11.28515625" style="209" customWidth="1"/>
    <col min="15122" max="15122" width="12.42578125" style="209" customWidth="1"/>
    <col min="15123" max="15123" width="11.28515625" style="209" customWidth="1"/>
    <col min="15124" max="15124" width="12.42578125" style="209" customWidth="1"/>
    <col min="15125" max="15125" width="11.28515625" style="209" customWidth="1"/>
    <col min="15126" max="15126" width="12.42578125" style="209" customWidth="1"/>
    <col min="15127" max="15127" width="11.28515625" style="209" customWidth="1"/>
    <col min="15128" max="15128" width="14.140625" style="209" customWidth="1"/>
    <col min="15129" max="15129" width="10.28515625" style="209" customWidth="1"/>
    <col min="15130" max="15130" width="17.140625" style="209" customWidth="1"/>
    <col min="15131" max="15131" width="12" style="209" customWidth="1"/>
    <col min="15132" max="15132" width="14.140625" style="209" customWidth="1"/>
    <col min="15133" max="15133" width="10.28515625" style="209" customWidth="1"/>
    <col min="15134" max="15134" width="17.140625" style="209" customWidth="1"/>
    <col min="15135" max="15135" width="12" style="209" customWidth="1"/>
    <col min="15136" max="15136" width="10.7109375" style="209" customWidth="1"/>
    <col min="15137" max="15139" width="0" style="209" hidden="1" customWidth="1"/>
    <col min="15140" max="15367" width="9.140625" style="209"/>
    <col min="15368" max="15368" width="5.140625" style="209" customWidth="1"/>
    <col min="15369" max="15369" width="32.42578125" style="209" customWidth="1"/>
    <col min="15370" max="15372" width="10.28515625" style="209" customWidth="1"/>
    <col min="15373" max="15374" width="12.42578125" style="209" customWidth="1"/>
    <col min="15375" max="15375" width="11.28515625" style="209" customWidth="1"/>
    <col min="15376" max="15376" width="12.42578125" style="209" customWidth="1"/>
    <col min="15377" max="15377" width="11.28515625" style="209" customWidth="1"/>
    <col min="15378" max="15378" width="12.42578125" style="209" customWidth="1"/>
    <col min="15379" max="15379" width="11.28515625" style="209" customWidth="1"/>
    <col min="15380" max="15380" width="12.42578125" style="209" customWidth="1"/>
    <col min="15381" max="15381" width="11.28515625" style="209" customWidth="1"/>
    <col min="15382" max="15382" width="12.42578125" style="209" customWidth="1"/>
    <col min="15383" max="15383" width="11.28515625" style="209" customWidth="1"/>
    <col min="15384" max="15384" width="14.140625" style="209" customWidth="1"/>
    <col min="15385" max="15385" width="10.28515625" style="209" customWidth="1"/>
    <col min="15386" max="15386" width="17.140625" style="209" customWidth="1"/>
    <col min="15387" max="15387" width="12" style="209" customWidth="1"/>
    <col min="15388" max="15388" width="14.140625" style="209" customWidth="1"/>
    <col min="15389" max="15389" width="10.28515625" style="209" customWidth="1"/>
    <col min="15390" max="15390" width="17.140625" style="209" customWidth="1"/>
    <col min="15391" max="15391" width="12" style="209" customWidth="1"/>
    <col min="15392" max="15392" width="10.7109375" style="209" customWidth="1"/>
    <col min="15393" max="15395" width="0" style="209" hidden="1" customWidth="1"/>
    <col min="15396" max="15623" width="9.140625" style="209"/>
    <col min="15624" max="15624" width="5.140625" style="209" customWidth="1"/>
    <col min="15625" max="15625" width="32.42578125" style="209" customWidth="1"/>
    <col min="15626" max="15628" width="10.28515625" style="209" customWidth="1"/>
    <col min="15629" max="15630" width="12.42578125" style="209" customWidth="1"/>
    <col min="15631" max="15631" width="11.28515625" style="209" customWidth="1"/>
    <col min="15632" max="15632" width="12.42578125" style="209" customWidth="1"/>
    <col min="15633" max="15633" width="11.28515625" style="209" customWidth="1"/>
    <col min="15634" max="15634" width="12.42578125" style="209" customWidth="1"/>
    <col min="15635" max="15635" width="11.28515625" style="209" customWidth="1"/>
    <col min="15636" max="15636" width="12.42578125" style="209" customWidth="1"/>
    <col min="15637" max="15637" width="11.28515625" style="209" customWidth="1"/>
    <col min="15638" max="15638" width="12.42578125" style="209" customWidth="1"/>
    <col min="15639" max="15639" width="11.28515625" style="209" customWidth="1"/>
    <col min="15640" max="15640" width="14.140625" style="209" customWidth="1"/>
    <col min="15641" max="15641" width="10.28515625" style="209" customWidth="1"/>
    <col min="15642" max="15642" width="17.140625" style="209" customWidth="1"/>
    <col min="15643" max="15643" width="12" style="209" customWidth="1"/>
    <col min="15644" max="15644" width="14.140625" style="209" customWidth="1"/>
    <col min="15645" max="15645" width="10.28515625" style="209" customWidth="1"/>
    <col min="15646" max="15646" width="17.140625" style="209" customWidth="1"/>
    <col min="15647" max="15647" width="12" style="209" customWidth="1"/>
    <col min="15648" max="15648" width="10.7109375" style="209" customWidth="1"/>
    <col min="15649" max="15651" width="0" style="209" hidden="1" customWidth="1"/>
    <col min="15652" max="15879" width="9.140625" style="209"/>
    <col min="15880" max="15880" width="5.140625" style="209" customWidth="1"/>
    <col min="15881" max="15881" width="32.42578125" style="209" customWidth="1"/>
    <col min="15882" max="15884" width="10.28515625" style="209" customWidth="1"/>
    <col min="15885" max="15886" width="12.42578125" style="209" customWidth="1"/>
    <col min="15887" max="15887" width="11.28515625" style="209" customWidth="1"/>
    <col min="15888" max="15888" width="12.42578125" style="209" customWidth="1"/>
    <col min="15889" max="15889" width="11.28515625" style="209" customWidth="1"/>
    <col min="15890" max="15890" width="12.42578125" style="209" customWidth="1"/>
    <col min="15891" max="15891" width="11.28515625" style="209" customWidth="1"/>
    <col min="15892" max="15892" width="12.42578125" style="209" customWidth="1"/>
    <col min="15893" max="15893" width="11.28515625" style="209" customWidth="1"/>
    <col min="15894" max="15894" width="12.42578125" style="209" customWidth="1"/>
    <col min="15895" max="15895" width="11.28515625" style="209" customWidth="1"/>
    <col min="15896" max="15896" width="14.140625" style="209" customWidth="1"/>
    <col min="15897" max="15897" width="10.28515625" style="209" customWidth="1"/>
    <col min="15898" max="15898" width="17.140625" style="209" customWidth="1"/>
    <col min="15899" max="15899" width="12" style="209" customWidth="1"/>
    <col min="15900" max="15900" width="14.140625" style="209" customWidth="1"/>
    <col min="15901" max="15901" width="10.28515625" style="209" customWidth="1"/>
    <col min="15902" max="15902" width="17.140625" style="209" customWidth="1"/>
    <col min="15903" max="15903" width="12" style="209" customWidth="1"/>
    <col min="15904" max="15904" width="10.7109375" style="209" customWidth="1"/>
    <col min="15905" max="15907" width="0" style="209" hidden="1" customWidth="1"/>
    <col min="15908" max="16135" width="9.140625" style="209"/>
    <col min="16136" max="16136" width="5.140625" style="209" customWidth="1"/>
    <col min="16137" max="16137" width="32.42578125" style="209" customWidth="1"/>
    <col min="16138" max="16140" width="10.28515625" style="209" customWidth="1"/>
    <col min="16141" max="16142" width="12.42578125" style="209" customWidth="1"/>
    <col min="16143" max="16143" width="11.28515625" style="209" customWidth="1"/>
    <col min="16144" max="16144" width="12.42578125" style="209" customWidth="1"/>
    <col min="16145" max="16145" width="11.28515625" style="209" customWidth="1"/>
    <col min="16146" max="16146" width="12.42578125" style="209" customWidth="1"/>
    <col min="16147" max="16147" width="11.28515625" style="209" customWidth="1"/>
    <col min="16148" max="16148" width="12.42578125" style="209" customWidth="1"/>
    <col min="16149" max="16149" width="11.28515625" style="209" customWidth="1"/>
    <col min="16150" max="16150" width="12.42578125" style="209" customWidth="1"/>
    <col min="16151" max="16151" width="11.28515625" style="209" customWidth="1"/>
    <col min="16152" max="16152" width="14.140625" style="209" customWidth="1"/>
    <col min="16153" max="16153" width="10.28515625" style="209" customWidth="1"/>
    <col min="16154" max="16154" width="17.140625" style="209" customWidth="1"/>
    <col min="16155" max="16155" width="12" style="209" customWidth="1"/>
    <col min="16156" max="16156" width="14.140625" style="209" customWidth="1"/>
    <col min="16157" max="16157" width="10.28515625" style="209" customWidth="1"/>
    <col min="16158" max="16158" width="17.140625" style="209" customWidth="1"/>
    <col min="16159" max="16159" width="12" style="209" customWidth="1"/>
    <col min="16160" max="16160" width="10.7109375" style="209" customWidth="1"/>
    <col min="16161" max="16163" width="0" style="209" hidden="1" customWidth="1"/>
    <col min="16164" max="16384" width="9.140625" style="209"/>
  </cols>
  <sheetData>
    <row r="1" spans="1:41" ht="30.2" customHeight="1">
      <c r="A1" s="1229" t="s">
        <v>224</v>
      </c>
      <c r="B1" s="1229"/>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1229"/>
      <c r="AB1" s="1229"/>
      <c r="AC1" s="1229"/>
      <c r="AD1" s="1229"/>
      <c r="AE1" s="1229"/>
      <c r="AF1" s="1229"/>
      <c r="AG1" s="1229"/>
      <c r="AH1" s="1229"/>
      <c r="AI1" s="1229"/>
    </row>
    <row r="2" spans="1:41" ht="20.45" customHeight="1">
      <c r="A2" s="1230" t="s">
        <v>1556</v>
      </c>
      <c r="B2" s="1230"/>
      <c r="C2" s="1230"/>
      <c r="D2" s="1230"/>
      <c r="E2" s="1230"/>
      <c r="F2" s="1230"/>
      <c r="G2" s="1230"/>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row>
    <row r="3" spans="1:41" ht="30.95" customHeight="1">
      <c r="A3" s="1231" t="s">
        <v>1759</v>
      </c>
      <c r="B3" s="1231"/>
      <c r="C3" s="1231"/>
      <c r="D3" s="1231"/>
      <c r="E3" s="1231"/>
      <c r="F3" s="1231"/>
      <c r="G3" s="1231"/>
      <c r="H3" s="1231"/>
      <c r="I3" s="1231"/>
      <c r="J3" s="1231"/>
      <c r="K3" s="1231"/>
      <c r="L3" s="1231"/>
      <c r="M3" s="1231"/>
      <c r="N3" s="1231"/>
      <c r="O3" s="1231"/>
      <c r="P3" s="1231"/>
      <c r="Q3" s="1231"/>
      <c r="R3" s="1231"/>
      <c r="S3" s="1231"/>
      <c r="T3" s="1231"/>
      <c r="U3" s="1231"/>
      <c r="V3" s="1231"/>
      <c r="W3" s="1231"/>
      <c r="X3" s="1231"/>
      <c r="Y3" s="1231"/>
      <c r="Z3" s="1231"/>
      <c r="AA3" s="1231"/>
      <c r="AB3" s="1231"/>
      <c r="AC3" s="1231"/>
      <c r="AD3" s="1231"/>
      <c r="AE3" s="1231"/>
      <c r="AF3" s="1231"/>
      <c r="AG3" s="1231"/>
      <c r="AH3" s="1231"/>
      <c r="AI3" s="1231"/>
    </row>
    <row r="4" spans="1:41" ht="30.95" customHeight="1">
      <c r="A4" s="1232" t="str">
        <f>'Bieu TH34'!A4:AD4</f>
        <v>(kèm theo Nghị quyết số 144/NQ-HĐND ngày 06 tháng 12 năm 2019 của HĐND tỉnh Điện Biên)</v>
      </c>
      <c r="B4" s="1232"/>
      <c r="C4" s="1232"/>
      <c r="D4" s="1232"/>
      <c r="E4" s="1232"/>
      <c r="F4" s="1232"/>
      <c r="G4" s="1232"/>
      <c r="H4" s="1232"/>
      <c r="I4" s="1232"/>
      <c r="J4" s="1232"/>
      <c r="K4" s="1232"/>
      <c r="L4" s="1232"/>
      <c r="M4" s="1232"/>
      <c r="N4" s="1232"/>
      <c r="O4" s="1232"/>
      <c r="P4" s="1232"/>
      <c r="Q4" s="1232"/>
      <c r="R4" s="1232"/>
      <c r="S4" s="1232"/>
      <c r="T4" s="1232"/>
      <c r="U4" s="1232"/>
      <c r="V4" s="1232"/>
      <c r="W4" s="1232"/>
      <c r="X4" s="1232"/>
      <c r="Y4" s="1232"/>
      <c r="Z4" s="1232"/>
      <c r="AA4" s="1232"/>
      <c r="AB4" s="1232"/>
      <c r="AC4" s="1232"/>
      <c r="AD4" s="1232"/>
      <c r="AE4" s="1232"/>
      <c r="AF4" s="1232"/>
      <c r="AG4" s="1232"/>
      <c r="AH4" s="1232"/>
      <c r="AI4" s="1232"/>
    </row>
    <row r="5" spans="1:41" s="211" customFormat="1" ht="24.6" customHeight="1">
      <c r="A5" s="1233" t="s">
        <v>25</v>
      </c>
      <c r="B5" s="1233"/>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c r="AC5" s="1233"/>
      <c r="AD5" s="1233"/>
      <c r="AE5" s="1233"/>
      <c r="AF5" s="1233"/>
      <c r="AG5" s="1233"/>
      <c r="AH5" s="1233"/>
      <c r="AI5" s="1233"/>
    </row>
    <row r="6" spans="1:41" s="734" customFormat="1" ht="27" customHeight="1">
      <c r="A6" s="1210" t="s">
        <v>1</v>
      </c>
      <c r="B6" s="1210" t="s">
        <v>34</v>
      </c>
      <c r="C6" s="1218" t="s">
        <v>257</v>
      </c>
      <c r="D6" s="1210" t="s">
        <v>2</v>
      </c>
      <c r="E6" s="1210" t="s">
        <v>3</v>
      </c>
      <c r="F6" s="1210" t="s">
        <v>4</v>
      </c>
      <c r="G6" s="1210" t="s">
        <v>258</v>
      </c>
      <c r="H6" s="1210"/>
      <c r="I6" s="1210"/>
      <c r="J6" s="1210" t="s">
        <v>76</v>
      </c>
      <c r="K6" s="1210"/>
      <c r="L6" s="1210"/>
      <c r="M6" s="1222" t="s">
        <v>259</v>
      </c>
      <c r="N6" s="1223"/>
      <c r="O6" s="1223"/>
      <c r="P6" s="1223"/>
      <c r="Q6" s="1223"/>
      <c r="R6" s="1224"/>
      <c r="S6" s="1212" t="s">
        <v>260</v>
      </c>
      <c r="T6" s="1214"/>
      <c r="U6" s="1212" t="s">
        <v>261</v>
      </c>
      <c r="V6" s="1213"/>
      <c r="W6" s="1213"/>
      <c r="X6" s="1214"/>
      <c r="Y6" s="1210" t="s">
        <v>313</v>
      </c>
      <c r="Z6" s="1210"/>
      <c r="AA6" s="1212" t="s">
        <v>1763</v>
      </c>
      <c r="AB6" s="1213"/>
      <c r="AC6" s="1213"/>
      <c r="AD6" s="1214"/>
      <c r="AE6" s="1212" t="s">
        <v>1762</v>
      </c>
      <c r="AF6" s="1213"/>
      <c r="AG6" s="1213"/>
      <c r="AH6" s="1214"/>
      <c r="AI6" s="1210" t="s">
        <v>6</v>
      </c>
      <c r="AL6" s="1209"/>
      <c r="AM6" s="1209"/>
      <c r="AN6" s="1209"/>
      <c r="AO6" s="1209"/>
    </row>
    <row r="7" spans="1:41" s="734" customFormat="1" ht="27" customHeight="1">
      <c r="A7" s="1210"/>
      <c r="B7" s="1210"/>
      <c r="C7" s="1227"/>
      <c r="D7" s="1210"/>
      <c r="E7" s="1210"/>
      <c r="F7" s="1210"/>
      <c r="G7" s="1210" t="s">
        <v>109</v>
      </c>
      <c r="H7" s="1210" t="s">
        <v>8</v>
      </c>
      <c r="I7" s="1210"/>
      <c r="J7" s="1210" t="s">
        <v>109</v>
      </c>
      <c r="K7" s="1210" t="s">
        <v>8</v>
      </c>
      <c r="L7" s="1210"/>
      <c r="M7" s="1212" t="s">
        <v>262</v>
      </c>
      <c r="N7" s="1214"/>
      <c r="O7" s="1212" t="s">
        <v>263</v>
      </c>
      <c r="P7" s="1214"/>
      <c r="Q7" s="1212" t="s">
        <v>264</v>
      </c>
      <c r="R7" s="1214"/>
      <c r="S7" s="1225"/>
      <c r="T7" s="1226"/>
      <c r="U7" s="1215"/>
      <c r="V7" s="1216"/>
      <c r="W7" s="1216"/>
      <c r="X7" s="1217"/>
      <c r="Y7" s="1210"/>
      <c r="Z7" s="1210"/>
      <c r="AA7" s="1215"/>
      <c r="AB7" s="1216"/>
      <c r="AC7" s="1216"/>
      <c r="AD7" s="1217"/>
      <c r="AE7" s="1215"/>
      <c r="AF7" s="1216"/>
      <c r="AG7" s="1216"/>
      <c r="AH7" s="1217"/>
      <c r="AI7" s="1210"/>
      <c r="AL7" s="1209"/>
      <c r="AM7" s="1209"/>
      <c r="AN7" s="1209"/>
      <c r="AO7" s="1209"/>
    </row>
    <row r="8" spans="1:41" s="734" customFormat="1" ht="33.75" customHeight="1">
      <c r="A8" s="1210"/>
      <c r="B8" s="1210"/>
      <c r="C8" s="1227"/>
      <c r="D8" s="1210"/>
      <c r="E8" s="1210"/>
      <c r="F8" s="1210"/>
      <c r="G8" s="1210"/>
      <c r="H8" s="1218" t="s">
        <v>27</v>
      </c>
      <c r="I8" s="1218" t="s">
        <v>265</v>
      </c>
      <c r="J8" s="1210"/>
      <c r="K8" s="1218" t="s">
        <v>27</v>
      </c>
      <c r="L8" s="1218" t="s">
        <v>266</v>
      </c>
      <c r="M8" s="1215"/>
      <c r="N8" s="1217"/>
      <c r="O8" s="1215"/>
      <c r="P8" s="1217"/>
      <c r="Q8" s="1215"/>
      <c r="R8" s="1217"/>
      <c r="S8" s="1215"/>
      <c r="T8" s="1217"/>
      <c r="U8" s="1210" t="s">
        <v>27</v>
      </c>
      <c r="V8" s="1210" t="s">
        <v>265</v>
      </c>
      <c r="W8" s="1210"/>
      <c r="X8" s="1210"/>
      <c r="Y8" s="1210" t="s">
        <v>9</v>
      </c>
      <c r="Z8" s="1218" t="s">
        <v>265</v>
      </c>
      <c r="AA8" s="1210" t="s">
        <v>27</v>
      </c>
      <c r="AB8" s="1210" t="s">
        <v>265</v>
      </c>
      <c r="AC8" s="1210"/>
      <c r="AD8" s="1210"/>
      <c r="AE8" s="1210" t="s">
        <v>27</v>
      </c>
      <c r="AF8" s="1210" t="s">
        <v>265</v>
      </c>
      <c r="AG8" s="1210"/>
      <c r="AH8" s="1210"/>
      <c r="AI8" s="1210"/>
      <c r="AL8" s="1209"/>
      <c r="AM8" s="1209"/>
      <c r="AN8" s="1209"/>
      <c r="AO8" s="1209"/>
    </row>
    <row r="9" spans="1:41" s="734" customFormat="1" ht="36.75" customHeight="1">
      <c r="A9" s="1210"/>
      <c r="B9" s="1210"/>
      <c r="C9" s="1227"/>
      <c r="D9" s="1210"/>
      <c r="E9" s="1210"/>
      <c r="F9" s="1210"/>
      <c r="G9" s="1210"/>
      <c r="H9" s="1227"/>
      <c r="I9" s="1219"/>
      <c r="J9" s="1210"/>
      <c r="K9" s="1227"/>
      <c r="L9" s="1219"/>
      <c r="M9" s="1218" t="s">
        <v>27</v>
      </c>
      <c r="N9" s="1218" t="s">
        <v>110</v>
      </c>
      <c r="O9" s="1218" t="s">
        <v>27</v>
      </c>
      <c r="P9" s="1218" t="s">
        <v>110</v>
      </c>
      <c r="Q9" s="1218" t="s">
        <v>27</v>
      </c>
      <c r="R9" s="1218" t="s">
        <v>110</v>
      </c>
      <c r="S9" s="1218" t="s">
        <v>27</v>
      </c>
      <c r="T9" s="1218" t="s">
        <v>110</v>
      </c>
      <c r="U9" s="1210"/>
      <c r="V9" s="1210" t="s">
        <v>9</v>
      </c>
      <c r="W9" s="1211" t="s">
        <v>31</v>
      </c>
      <c r="X9" s="1211"/>
      <c r="Y9" s="1210"/>
      <c r="Z9" s="1219"/>
      <c r="AA9" s="1210"/>
      <c r="AB9" s="1210" t="s">
        <v>9</v>
      </c>
      <c r="AC9" s="1211" t="s">
        <v>31</v>
      </c>
      <c r="AD9" s="1211"/>
      <c r="AE9" s="1210"/>
      <c r="AF9" s="1210" t="s">
        <v>9</v>
      </c>
      <c r="AG9" s="1211" t="s">
        <v>31</v>
      </c>
      <c r="AH9" s="1211"/>
      <c r="AI9" s="1210"/>
      <c r="AL9" s="1209"/>
      <c r="AM9" s="1209"/>
      <c r="AN9" s="1221"/>
      <c r="AO9" s="1221"/>
    </row>
    <row r="10" spans="1:41" s="734" customFormat="1" ht="122.1" customHeight="1">
      <c r="A10" s="1210"/>
      <c r="B10" s="1210"/>
      <c r="C10" s="1228"/>
      <c r="D10" s="1210"/>
      <c r="E10" s="1210"/>
      <c r="F10" s="1210"/>
      <c r="G10" s="1210"/>
      <c r="H10" s="1228"/>
      <c r="I10" s="1220"/>
      <c r="J10" s="1210"/>
      <c r="K10" s="1228"/>
      <c r="L10" s="1220"/>
      <c r="M10" s="1228"/>
      <c r="N10" s="1228"/>
      <c r="O10" s="1228"/>
      <c r="P10" s="1228"/>
      <c r="Q10" s="1228"/>
      <c r="R10" s="1228"/>
      <c r="S10" s="1228"/>
      <c r="T10" s="1228"/>
      <c r="U10" s="1210"/>
      <c r="V10" s="1210"/>
      <c r="W10" s="735" t="s">
        <v>267</v>
      </c>
      <c r="X10" s="735" t="s">
        <v>0</v>
      </c>
      <c r="Y10" s="1210"/>
      <c r="Z10" s="1220"/>
      <c r="AA10" s="1210"/>
      <c r="AB10" s="1210"/>
      <c r="AC10" s="735" t="s">
        <v>267</v>
      </c>
      <c r="AD10" s="735" t="s">
        <v>0</v>
      </c>
      <c r="AE10" s="1210"/>
      <c r="AF10" s="1210"/>
      <c r="AG10" s="735" t="s">
        <v>267</v>
      </c>
      <c r="AH10" s="735" t="s">
        <v>0</v>
      </c>
      <c r="AI10" s="1210"/>
      <c r="AL10" s="1209"/>
      <c r="AM10" s="1209"/>
      <c r="AN10" s="736"/>
      <c r="AO10" s="736"/>
    </row>
    <row r="11" spans="1:41" s="738" customFormat="1" ht="30.75" customHeight="1">
      <c r="A11" s="737">
        <v>1</v>
      </c>
      <c r="B11" s="737">
        <f>A11+1</f>
        <v>2</v>
      </c>
      <c r="C11" s="737">
        <v>3</v>
      </c>
      <c r="D11" s="737">
        <f>B11+1</f>
        <v>3</v>
      </c>
      <c r="E11" s="737">
        <f t="shared" ref="E11:T11" si="0">D11+1</f>
        <v>4</v>
      </c>
      <c r="F11" s="737">
        <f t="shared" si="0"/>
        <v>5</v>
      </c>
      <c r="G11" s="737">
        <v>4</v>
      </c>
      <c r="H11" s="737">
        <f t="shared" ref="H11:I11" si="1">G11+1</f>
        <v>5</v>
      </c>
      <c r="I11" s="737">
        <f t="shared" si="1"/>
        <v>6</v>
      </c>
      <c r="J11" s="737">
        <v>7</v>
      </c>
      <c r="K11" s="737">
        <f t="shared" si="0"/>
        <v>8</v>
      </c>
      <c r="L11" s="737">
        <f t="shared" si="0"/>
        <v>9</v>
      </c>
      <c r="M11" s="737">
        <f t="shared" si="0"/>
        <v>10</v>
      </c>
      <c r="N11" s="737">
        <f t="shared" si="0"/>
        <v>11</v>
      </c>
      <c r="O11" s="737">
        <f t="shared" si="0"/>
        <v>12</v>
      </c>
      <c r="P11" s="737">
        <f t="shared" si="0"/>
        <v>13</v>
      </c>
      <c r="Q11" s="737">
        <v>11</v>
      </c>
      <c r="R11" s="737">
        <f t="shared" si="0"/>
        <v>12</v>
      </c>
      <c r="S11" s="737">
        <f t="shared" si="0"/>
        <v>13</v>
      </c>
      <c r="T11" s="737">
        <f t="shared" si="0"/>
        <v>14</v>
      </c>
      <c r="U11" s="737">
        <v>7</v>
      </c>
      <c r="V11" s="737">
        <v>8</v>
      </c>
      <c r="W11" s="737">
        <v>9</v>
      </c>
      <c r="X11" s="737">
        <v>10</v>
      </c>
      <c r="Y11" s="737">
        <v>11</v>
      </c>
      <c r="Z11" s="737">
        <v>12</v>
      </c>
      <c r="AA11" s="737">
        <v>13</v>
      </c>
      <c r="AB11" s="737">
        <v>14</v>
      </c>
      <c r="AC11" s="737">
        <v>15</v>
      </c>
      <c r="AD11" s="737">
        <v>16</v>
      </c>
      <c r="AE11" s="737">
        <v>17</v>
      </c>
      <c r="AF11" s="737">
        <v>18</v>
      </c>
      <c r="AG11" s="737">
        <v>19</v>
      </c>
      <c r="AH11" s="737">
        <v>20</v>
      </c>
      <c r="AI11" s="737">
        <v>21</v>
      </c>
    </row>
    <row r="12" spans="1:41" s="738" customFormat="1" ht="36" customHeight="1">
      <c r="A12" s="737"/>
      <c r="B12" s="739" t="s">
        <v>28</v>
      </c>
      <c r="C12" s="739"/>
      <c r="D12" s="737"/>
      <c r="E12" s="737"/>
      <c r="F12" s="737"/>
      <c r="G12" s="740"/>
      <c r="H12" s="673">
        <f>+H13</f>
        <v>5164019</v>
      </c>
      <c r="I12" s="673">
        <f t="shared" ref="I12:AG12" si="2">+I13</f>
        <v>3394947.4000000004</v>
      </c>
      <c r="J12" s="673">
        <f t="shared" si="2"/>
        <v>0</v>
      </c>
      <c r="K12" s="673">
        <f t="shared" si="2"/>
        <v>0</v>
      </c>
      <c r="L12" s="673">
        <f t="shared" si="2"/>
        <v>0</v>
      </c>
      <c r="M12" s="673">
        <f t="shared" si="2"/>
        <v>0</v>
      </c>
      <c r="N12" s="673">
        <f t="shared" si="2"/>
        <v>0</v>
      </c>
      <c r="O12" s="673">
        <f t="shared" si="2"/>
        <v>0</v>
      </c>
      <c r="P12" s="673">
        <f t="shared" si="2"/>
        <v>0</v>
      </c>
      <c r="Q12" s="673">
        <f t="shared" si="2"/>
        <v>0</v>
      </c>
      <c r="R12" s="673">
        <f t="shared" si="2"/>
        <v>0</v>
      </c>
      <c r="S12" s="673">
        <f t="shared" si="2"/>
        <v>0</v>
      </c>
      <c r="T12" s="673">
        <f t="shared" si="2"/>
        <v>0</v>
      </c>
      <c r="U12" s="673">
        <f t="shared" si="2"/>
        <v>1725662.5</v>
      </c>
      <c r="V12" s="673">
        <f t="shared" si="2"/>
        <v>1162154</v>
      </c>
      <c r="W12" s="673">
        <f t="shared" si="2"/>
        <v>115685</v>
      </c>
      <c r="X12" s="673">
        <f t="shared" si="2"/>
        <v>0</v>
      </c>
      <c r="Y12" s="673">
        <f t="shared" si="2"/>
        <v>970625</v>
      </c>
      <c r="Z12" s="673">
        <f t="shared" si="2"/>
        <v>631225</v>
      </c>
      <c r="AA12" s="673">
        <f t="shared" si="2"/>
        <v>625964</v>
      </c>
      <c r="AB12" s="673">
        <f t="shared" si="2"/>
        <v>558724</v>
      </c>
      <c r="AC12" s="673">
        <f t="shared" si="2"/>
        <v>110685</v>
      </c>
      <c r="AD12" s="673"/>
      <c r="AE12" s="673">
        <f t="shared" si="2"/>
        <v>551223</v>
      </c>
      <c r="AF12" s="673">
        <f t="shared" si="2"/>
        <v>462204</v>
      </c>
      <c r="AG12" s="673">
        <f t="shared" si="2"/>
        <v>34165</v>
      </c>
      <c r="AH12" s="673"/>
      <c r="AI12" s="741"/>
    </row>
    <row r="13" spans="1:41" s="746" customFormat="1" ht="44.1" customHeight="1">
      <c r="A13" s="742" t="s">
        <v>10</v>
      </c>
      <c r="B13" s="743" t="s">
        <v>269</v>
      </c>
      <c r="C13" s="744"/>
      <c r="D13" s="744"/>
      <c r="E13" s="744"/>
      <c r="F13" s="744"/>
      <c r="G13" s="745"/>
      <c r="H13" s="673">
        <f t="shared" ref="H13:AG13" si="3">H14+H34+H37+H40+H51+H55+H59+H63+H67+H70+H72+H79</f>
        <v>5164019</v>
      </c>
      <c r="I13" s="673">
        <f t="shared" si="3"/>
        <v>3394947.4000000004</v>
      </c>
      <c r="J13" s="673">
        <f t="shared" si="3"/>
        <v>0</v>
      </c>
      <c r="K13" s="673">
        <f t="shared" si="3"/>
        <v>0</v>
      </c>
      <c r="L13" s="673">
        <f t="shared" si="3"/>
        <v>0</v>
      </c>
      <c r="M13" s="673">
        <f t="shared" si="3"/>
        <v>0</v>
      </c>
      <c r="N13" s="673">
        <f t="shared" si="3"/>
        <v>0</v>
      </c>
      <c r="O13" s="673">
        <f t="shared" si="3"/>
        <v>0</v>
      </c>
      <c r="P13" s="673">
        <f t="shared" si="3"/>
        <v>0</v>
      </c>
      <c r="Q13" s="673">
        <f t="shared" si="3"/>
        <v>0</v>
      </c>
      <c r="R13" s="673">
        <f t="shared" si="3"/>
        <v>0</v>
      </c>
      <c r="S13" s="673">
        <f t="shared" si="3"/>
        <v>0</v>
      </c>
      <c r="T13" s="673">
        <f t="shared" si="3"/>
        <v>0</v>
      </c>
      <c r="U13" s="673">
        <f t="shared" si="3"/>
        <v>1725662.5</v>
      </c>
      <c r="V13" s="673">
        <f t="shared" si="3"/>
        <v>1162154</v>
      </c>
      <c r="W13" s="673">
        <f t="shared" si="3"/>
        <v>115685</v>
      </c>
      <c r="X13" s="673">
        <f t="shared" si="3"/>
        <v>0</v>
      </c>
      <c r="Y13" s="673">
        <f t="shared" si="3"/>
        <v>970625</v>
      </c>
      <c r="Z13" s="673">
        <f t="shared" si="3"/>
        <v>631225</v>
      </c>
      <c r="AA13" s="673">
        <f t="shared" si="3"/>
        <v>625964</v>
      </c>
      <c r="AB13" s="673">
        <f t="shared" si="3"/>
        <v>558724</v>
      </c>
      <c r="AC13" s="673">
        <f t="shared" si="3"/>
        <v>110685</v>
      </c>
      <c r="AD13" s="673">
        <f t="shared" si="3"/>
        <v>0</v>
      </c>
      <c r="AE13" s="673">
        <f t="shared" si="3"/>
        <v>551223</v>
      </c>
      <c r="AF13" s="673">
        <f t="shared" si="3"/>
        <v>462204</v>
      </c>
      <c r="AG13" s="673">
        <f t="shared" si="3"/>
        <v>34165</v>
      </c>
      <c r="AH13" s="673"/>
      <c r="AI13" s="741"/>
      <c r="AK13" s="746">
        <f>462204-AF13</f>
        <v>0</v>
      </c>
    </row>
    <row r="14" spans="1:41" s="751" customFormat="1" ht="60.75" customHeight="1">
      <c r="A14" s="747" t="s">
        <v>12</v>
      </c>
      <c r="B14" s="748" t="s">
        <v>270</v>
      </c>
      <c r="C14" s="749"/>
      <c r="D14" s="749"/>
      <c r="E14" s="749"/>
      <c r="F14" s="749"/>
      <c r="G14" s="750"/>
      <c r="H14" s="163">
        <f>+H15+H18+H24+H30</f>
        <v>1499510</v>
      </c>
      <c r="I14" s="163">
        <f t="shared" ref="I14:AG14" si="4">+I15+I18+I24+I30</f>
        <v>927921</v>
      </c>
      <c r="J14" s="163">
        <f t="shared" si="4"/>
        <v>0</v>
      </c>
      <c r="K14" s="163">
        <f t="shared" si="4"/>
        <v>0</v>
      </c>
      <c r="L14" s="163">
        <f t="shared" si="4"/>
        <v>0</v>
      </c>
      <c r="M14" s="163">
        <f t="shared" si="4"/>
        <v>0</v>
      </c>
      <c r="N14" s="163">
        <f t="shared" si="4"/>
        <v>0</v>
      </c>
      <c r="O14" s="163">
        <f t="shared" si="4"/>
        <v>0</v>
      </c>
      <c r="P14" s="163">
        <f t="shared" si="4"/>
        <v>0</v>
      </c>
      <c r="Q14" s="163">
        <f t="shared" si="4"/>
        <v>0</v>
      </c>
      <c r="R14" s="163">
        <f t="shared" si="4"/>
        <v>0</v>
      </c>
      <c r="S14" s="163">
        <f t="shared" si="4"/>
        <v>0</v>
      </c>
      <c r="T14" s="163">
        <f t="shared" si="4"/>
        <v>0</v>
      </c>
      <c r="U14" s="163">
        <f t="shared" si="4"/>
        <v>684354</v>
      </c>
      <c r="V14" s="163">
        <f t="shared" si="4"/>
        <v>609619</v>
      </c>
      <c r="W14" s="163">
        <f t="shared" si="4"/>
        <v>0</v>
      </c>
      <c r="X14" s="163">
        <f t="shared" si="4"/>
        <v>0</v>
      </c>
      <c r="Y14" s="163">
        <f t="shared" si="4"/>
        <v>371311</v>
      </c>
      <c r="Z14" s="163">
        <f t="shared" si="4"/>
        <v>354511</v>
      </c>
      <c r="AA14" s="163">
        <f t="shared" si="4"/>
        <v>256508</v>
      </c>
      <c r="AB14" s="163">
        <f t="shared" si="4"/>
        <v>255108</v>
      </c>
      <c r="AC14" s="163">
        <f t="shared" si="4"/>
        <v>0</v>
      </c>
      <c r="AD14" s="163">
        <f t="shared" si="4"/>
        <v>0</v>
      </c>
      <c r="AE14" s="163">
        <f t="shared" si="4"/>
        <v>236508</v>
      </c>
      <c r="AF14" s="163">
        <f t="shared" si="4"/>
        <v>235108</v>
      </c>
      <c r="AG14" s="163">
        <f t="shared" si="4"/>
        <v>0</v>
      </c>
      <c r="AH14" s="163"/>
      <c r="AI14" s="163"/>
    </row>
    <row r="15" spans="1:41" s="757" customFormat="1" ht="52.5" customHeight="1">
      <c r="A15" s="752" t="s">
        <v>13</v>
      </c>
      <c r="B15" s="753" t="s">
        <v>319</v>
      </c>
      <c r="C15" s="754"/>
      <c r="D15" s="754"/>
      <c r="E15" s="754"/>
      <c r="F15" s="754"/>
      <c r="G15" s="755"/>
      <c r="H15" s="756">
        <f>+H17</f>
        <v>61994</v>
      </c>
      <c r="I15" s="756">
        <f t="shared" ref="I15:AF15" si="5">+I17</f>
        <v>43621</v>
      </c>
      <c r="J15" s="756">
        <f t="shared" si="5"/>
        <v>0</v>
      </c>
      <c r="K15" s="756">
        <f t="shared" si="5"/>
        <v>0</v>
      </c>
      <c r="L15" s="756">
        <f t="shared" si="5"/>
        <v>0</v>
      </c>
      <c r="M15" s="756">
        <f t="shared" si="5"/>
        <v>0</v>
      </c>
      <c r="N15" s="756">
        <f t="shared" si="5"/>
        <v>0</v>
      </c>
      <c r="O15" s="756">
        <f t="shared" si="5"/>
        <v>0</v>
      </c>
      <c r="P15" s="756">
        <f t="shared" si="5"/>
        <v>0</v>
      </c>
      <c r="Q15" s="756">
        <f t="shared" si="5"/>
        <v>0</v>
      </c>
      <c r="R15" s="756">
        <f t="shared" si="5"/>
        <v>0</v>
      </c>
      <c r="S15" s="756">
        <f t="shared" si="5"/>
        <v>0</v>
      </c>
      <c r="T15" s="756">
        <f t="shared" si="5"/>
        <v>0</v>
      </c>
      <c r="U15" s="756">
        <f t="shared" si="5"/>
        <v>61994</v>
      </c>
      <c r="V15" s="756">
        <f t="shared" si="5"/>
        <v>39259</v>
      </c>
      <c r="W15" s="756"/>
      <c r="X15" s="756"/>
      <c r="Y15" s="756">
        <f t="shared" si="5"/>
        <v>47430</v>
      </c>
      <c r="Z15" s="756">
        <f t="shared" si="5"/>
        <v>30630</v>
      </c>
      <c r="AA15" s="756">
        <f t="shared" si="5"/>
        <v>10029</v>
      </c>
      <c r="AB15" s="756">
        <f t="shared" si="5"/>
        <v>8629</v>
      </c>
      <c r="AC15" s="756"/>
      <c r="AD15" s="756"/>
      <c r="AE15" s="756">
        <f t="shared" si="5"/>
        <v>10029</v>
      </c>
      <c r="AF15" s="756">
        <f t="shared" si="5"/>
        <v>8629</v>
      </c>
      <c r="AG15" s="756"/>
      <c r="AH15" s="756"/>
      <c r="AI15" s="756"/>
    </row>
    <row r="16" spans="1:41" s="760" customFormat="1" ht="36" customHeight="1">
      <c r="A16" s="758"/>
      <c r="B16" s="753" t="s">
        <v>272</v>
      </c>
      <c r="C16" s="759"/>
      <c r="D16" s="759"/>
      <c r="E16" s="759"/>
      <c r="F16" s="759"/>
      <c r="G16" s="745"/>
      <c r="H16" s="673"/>
      <c r="I16" s="673"/>
      <c r="J16" s="673"/>
      <c r="K16" s="673"/>
      <c r="L16" s="673"/>
      <c r="M16" s="673"/>
      <c r="N16" s="673"/>
      <c r="O16" s="673"/>
      <c r="P16" s="673"/>
      <c r="Q16" s="673"/>
      <c r="R16" s="673"/>
      <c r="S16" s="673"/>
      <c r="T16" s="673"/>
      <c r="U16" s="673"/>
      <c r="V16" s="673"/>
      <c r="W16" s="673"/>
      <c r="X16" s="673"/>
      <c r="Y16" s="673"/>
      <c r="Z16" s="673"/>
      <c r="AA16" s="673"/>
      <c r="AB16" s="673"/>
      <c r="AC16" s="673"/>
      <c r="AD16" s="673"/>
      <c r="AE16" s="673"/>
      <c r="AF16" s="673"/>
      <c r="AG16" s="673"/>
      <c r="AH16" s="673"/>
      <c r="AI16" s="673"/>
    </row>
    <row r="17" spans="1:35" s="746" customFormat="1" ht="74.25" customHeight="1">
      <c r="A17" s="761" t="s">
        <v>36</v>
      </c>
      <c r="B17" s="762" t="s">
        <v>282</v>
      </c>
      <c r="C17" s="763">
        <v>7561052</v>
      </c>
      <c r="D17" s="744"/>
      <c r="E17" s="744"/>
      <c r="F17" s="744"/>
      <c r="G17" s="674" t="s">
        <v>1314</v>
      </c>
      <c r="H17" s="741">
        <v>61994</v>
      </c>
      <c r="I17" s="741">
        <v>43621</v>
      </c>
      <c r="J17" s="741"/>
      <c r="K17" s="741"/>
      <c r="L17" s="741"/>
      <c r="M17" s="741"/>
      <c r="N17" s="741"/>
      <c r="O17" s="741"/>
      <c r="P17" s="741"/>
      <c r="Q17" s="741"/>
      <c r="R17" s="741"/>
      <c r="S17" s="741"/>
      <c r="T17" s="741"/>
      <c r="U17" s="741">
        <v>61994</v>
      </c>
      <c r="V17" s="741">
        <v>39259</v>
      </c>
      <c r="W17" s="741"/>
      <c r="X17" s="741"/>
      <c r="Y17" s="741">
        <f>16800+Z17</f>
        <v>47430</v>
      </c>
      <c r="Z17" s="741">
        <v>30630</v>
      </c>
      <c r="AA17" s="741">
        <f>AB17+1400</f>
        <v>10029</v>
      </c>
      <c r="AB17" s="741">
        <f>+V17-Z17</f>
        <v>8629</v>
      </c>
      <c r="AC17" s="741"/>
      <c r="AD17" s="741"/>
      <c r="AE17" s="741">
        <f>+AA17</f>
        <v>10029</v>
      </c>
      <c r="AF17" s="741">
        <f>+AB17</f>
        <v>8629</v>
      </c>
      <c r="AG17" s="741"/>
      <c r="AH17" s="741"/>
      <c r="AI17" s="764"/>
    </row>
    <row r="18" spans="1:35" s="769" customFormat="1" ht="55.5" customHeight="1">
      <c r="A18" s="765" t="s">
        <v>15</v>
      </c>
      <c r="B18" s="766" t="s">
        <v>314</v>
      </c>
      <c r="C18" s="767"/>
      <c r="D18" s="767"/>
      <c r="E18" s="767"/>
      <c r="F18" s="767"/>
      <c r="G18" s="755"/>
      <c r="H18" s="768">
        <f>+H20+H22+H23</f>
        <v>852516</v>
      </c>
      <c r="I18" s="768">
        <f t="shared" ref="I18:AG18" si="6">+I20+I22+I23</f>
        <v>417000</v>
      </c>
      <c r="J18" s="768">
        <f t="shared" si="6"/>
        <v>0</v>
      </c>
      <c r="K18" s="768">
        <f t="shared" si="6"/>
        <v>0</v>
      </c>
      <c r="L18" s="768">
        <f t="shared" si="6"/>
        <v>0</v>
      </c>
      <c r="M18" s="768">
        <f t="shared" si="6"/>
        <v>0</v>
      </c>
      <c r="N18" s="768">
        <f t="shared" si="6"/>
        <v>0</v>
      </c>
      <c r="O18" s="768">
        <f t="shared" si="6"/>
        <v>0</v>
      </c>
      <c r="P18" s="768">
        <f t="shared" si="6"/>
        <v>0</v>
      </c>
      <c r="Q18" s="768">
        <f t="shared" si="6"/>
        <v>0</v>
      </c>
      <c r="R18" s="768">
        <f t="shared" si="6"/>
        <v>0</v>
      </c>
      <c r="S18" s="768">
        <f t="shared" si="6"/>
        <v>0</v>
      </c>
      <c r="T18" s="768">
        <f t="shared" si="6"/>
        <v>0</v>
      </c>
      <c r="U18" s="768">
        <f t="shared" si="6"/>
        <v>370360</v>
      </c>
      <c r="V18" s="768">
        <f t="shared" si="6"/>
        <v>370360</v>
      </c>
      <c r="W18" s="768">
        <f t="shared" si="6"/>
        <v>0</v>
      </c>
      <c r="X18" s="768">
        <f t="shared" si="6"/>
        <v>0</v>
      </c>
      <c r="Y18" s="768">
        <f t="shared" si="6"/>
        <v>261881</v>
      </c>
      <c r="Z18" s="768">
        <f t="shared" si="6"/>
        <v>261881</v>
      </c>
      <c r="AA18" s="768">
        <f t="shared" si="6"/>
        <v>108479</v>
      </c>
      <c r="AB18" s="768">
        <f t="shared" si="6"/>
        <v>108479</v>
      </c>
      <c r="AC18" s="768">
        <f t="shared" si="6"/>
        <v>0</v>
      </c>
      <c r="AD18" s="768">
        <f t="shared" si="6"/>
        <v>0</v>
      </c>
      <c r="AE18" s="768">
        <f t="shared" si="6"/>
        <v>108479</v>
      </c>
      <c r="AF18" s="768">
        <f t="shared" si="6"/>
        <v>108479</v>
      </c>
      <c r="AG18" s="768">
        <f t="shared" si="6"/>
        <v>0</v>
      </c>
      <c r="AH18" s="768"/>
      <c r="AI18" s="768"/>
    </row>
    <row r="19" spans="1:35" s="746" customFormat="1" ht="30.2" customHeight="1">
      <c r="A19" s="742"/>
      <c r="B19" s="753" t="s">
        <v>272</v>
      </c>
      <c r="C19" s="744"/>
      <c r="D19" s="744"/>
      <c r="E19" s="744"/>
      <c r="F19" s="744"/>
      <c r="G19" s="745"/>
      <c r="H19" s="741"/>
      <c r="I19" s="741"/>
      <c r="J19" s="741"/>
      <c r="K19" s="741"/>
      <c r="L19" s="741"/>
      <c r="M19" s="741"/>
      <c r="N19" s="741"/>
      <c r="O19" s="741"/>
      <c r="P19" s="741"/>
      <c r="Q19" s="741"/>
      <c r="R19" s="741"/>
      <c r="S19" s="741"/>
      <c r="T19" s="741"/>
      <c r="U19" s="741"/>
      <c r="V19" s="741"/>
      <c r="W19" s="741"/>
      <c r="X19" s="741"/>
      <c r="Y19" s="741"/>
      <c r="Z19" s="741"/>
      <c r="AA19" s="741"/>
      <c r="AB19" s="741"/>
      <c r="AC19" s="741"/>
      <c r="AD19" s="741"/>
      <c r="AE19" s="741"/>
      <c r="AF19" s="741"/>
      <c r="AG19" s="741"/>
      <c r="AH19" s="741"/>
      <c r="AI19" s="741"/>
    </row>
    <row r="20" spans="1:35" s="746" customFormat="1" ht="63" customHeight="1">
      <c r="A20" s="761" t="s">
        <v>36</v>
      </c>
      <c r="B20" s="762" t="s">
        <v>273</v>
      </c>
      <c r="C20" s="763"/>
      <c r="D20" s="744"/>
      <c r="E20" s="744"/>
      <c r="F20" s="744"/>
      <c r="G20" s="770" t="s">
        <v>274</v>
      </c>
      <c r="H20" s="741">
        <v>682516</v>
      </c>
      <c r="I20" s="741">
        <v>247000</v>
      </c>
      <c r="J20" s="741"/>
      <c r="K20" s="741"/>
      <c r="L20" s="741"/>
      <c r="M20" s="741"/>
      <c r="N20" s="741"/>
      <c r="O20" s="741"/>
      <c r="P20" s="741"/>
      <c r="Q20" s="741"/>
      <c r="R20" s="741"/>
      <c r="S20" s="741"/>
      <c r="T20" s="741"/>
      <c r="U20" s="741">
        <f>U21</f>
        <v>217360</v>
      </c>
      <c r="V20" s="741">
        <f>V21</f>
        <v>217360</v>
      </c>
      <c r="W20" s="741"/>
      <c r="X20" s="741"/>
      <c r="Y20" s="741">
        <f>+Z20</f>
        <v>179881</v>
      </c>
      <c r="Z20" s="741">
        <v>179881</v>
      </c>
      <c r="AA20" s="741">
        <f>+AB20</f>
        <v>37479</v>
      </c>
      <c r="AB20" s="741">
        <f>+AB21</f>
        <v>37479</v>
      </c>
      <c r="AC20" s="741"/>
      <c r="AD20" s="741"/>
      <c r="AE20" s="741">
        <f>+AF20</f>
        <v>37479</v>
      </c>
      <c r="AF20" s="741">
        <f>+AF21</f>
        <v>37479</v>
      </c>
      <c r="AG20" s="741"/>
      <c r="AH20" s="741"/>
      <c r="AI20" s="741"/>
    </row>
    <row r="21" spans="1:35" s="769" customFormat="1" ht="60" customHeight="1">
      <c r="A21" s="771"/>
      <c r="B21" s="772" t="s">
        <v>275</v>
      </c>
      <c r="C21" s="763">
        <v>7309183</v>
      </c>
      <c r="D21" s="767"/>
      <c r="E21" s="767"/>
      <c r="F21" s="767"/>
      <c r="G21" s="773" t="s">
        <v>276</v>
      </c>
      <c r="H21" s="774">
        <v>247000</v>
      </c>
      <c r="I21" s="774">
        <v>247000</v>
      </c>
      <c r="J21" s="774"/>
      <c r="K21" s="774"/>
      <c r="L21" s="774"/>
      <c r="M21" s="774"/>
      <c r="N21" s="774"/>
      <c r="O21" s="774"/>
      <c r="P21" s="774"/>
      <c r="Q21" s="774"/>
      <c r="R21" s="774"/>
      <c r="S21" s="774"/>
      <c r="T21" s="774"/>
      <c r="U21" s="774">
        <f>V21</f>
        <v>217360</v>
      </c>
      <c r="V21" s="774">
        <v>217360</v>
      </c>
      <c r="W21" s="774"/>
      <c r="X21" s="774"/>
      <c r="Y21" s="774">
        <f>Z21</f>
        <v>179881</v>
      </c>
      <c r="Z21" s="741">
        <v>179881</v>
      </c>
      <c r="AA21" s="774">
        <f>AB21</f>
        <v>37479</v>
      </c>
      <c r="AB21" s="775">
        <f>+V21-Z21</f>
        <v>37479</v>
      </c>
      <c r="AC21" s="774"/>
      <c r="AD21" s="774"/>
      <c r="AE21" s="774">
        <f>AF21</f>
        <v>37479</v>
      </c>
      <c r="AF21" s="774">
        <f>+AB21</f>
        <v>37479</v>
      </c>
      <c r="AG21" s="774"/>
      <c r="AH21" s="774"/>
      <c r="AI21" s="774"/>
    </row>
    <row r="22" spans="1:35" s="746" customFormat="1" ht="84.75" customHeight="1">
      <c r="A22" s="761" t="s">
        <v>23</v>
      </c>
      <c r="B22" s="776" t="s">
        <v>278</v>
      </c>
      <c r="C22" s="744"/>
      <c r="D22" s="744"/>
      <c r="E22" s="744"/>
      <c r="F22" s="744"/>
      <c r="G22" s="777" t="s">
        <v>1566</v>
      </c>
      <c r="H22" s="741">
        <v>90000</v>
      </c>
      <c r="I22" s="741">
        <v>90000</v>
      </c>
      <c r="J22" s="741"/>
      <c r="K22" s="741"/>
      <c r="L22" s="741"/>
      <c r="M22" s="741"/>
      <c r="N22" s="741"/>
      <c r="O22" s="741"/>
      <c r="P22" s="741"/>
      <c r="Q22" s="741"/>
      <c r="R22" s="741"/>
      <c r="S22" s="741"/>
      <c r="T22" s="741"/>
      <c r="U22" s="741">
        <v>81000</v>
      </c>
      <c r="V22" s="741">
        <v>81000</v>
      </c>
      <c r="W22" s="741"/>
      <c r="X22" s="741"/>
      <c r="Y22" s="741">
        <f>+Z22</f>
        <v>39000</v>
      </c>
      <c r="Z22" s="741">
        <v>39000</v>
      </c>
      <c r="AA22" s="741">
        <f>+AB22</f>
        <v>42000</v>
      </c>
      <c r="AB22" s="741">
        <f>+V22-Z22</f>
        <v>42000</v>
      </c>
      <c r="AC22" s="741"/>
      <c r="AD22" s="741"/>
      <c r="AE22" s="741">
        <f>+AF22</f>
        <v>42000</v>
      </c>
      <c r="AF22" s="741">
        <f>+AB22</f>
        <v>42000</v>
      </c>
      <c r="AG22" s="741"/>
      <c r="AH22" s="741"/>
      <c r="AI22" s="764"/>
    </row>
    <row r="23" spans="1:35" s="746" customFormat="1" ht="83.25" customHeight="1">
      <c r="A23" s="761" t="s">
        <v>281</v>
      </c>
      <c r="B23" s="776" t="s">
        <v>279</v>
      </c>
      <c r="C23" s="744"/>
      <c r="D23" s="744"/>
      <c r="E23" s="744"/>
      <c r="F23" s="744"/>
      <c r="G23" s="770" t="s">
        <v>280</v>
      </c>
      <c r="H23" s="741">
        <v>80000</v>
      </c>
      <c r="I23" s="741">
        <v>80000</v>
      </c>
      <c r="J23" s="741"/>
      <c r="K23" s="741"/>
      <c r="L23" s="741"/>
      <c r="M23" s="741"/>
      <c r="N23" s="741"/>
      <c r="O23" s="741"/>
      <c r="P23" s="741"/>
      <c r="Q23" s="741"/>
      <c r="R23" s="741"/>
      <c r="S23" s="741"/>
      <c r="T23" s="741"/>
      <c r="U23" s="741">
        <v>72000</v>
      </c>
      <c r="V23" s="741">
        <v>72000</v>
      </c>
      <c r="W23" s="741"/>
      <c r="X23" s="741"/>
      <c r="Y23" s="741">
        <f>+Z23</f>
        <v>43000</v>
      </c>
      <c r="Z23" s="741">
        <v>43000</v>
      </c>
      <c r="AA23" s="741">
        <f>+AB23</f>
        <v>29000</v>
      </c>
      <c r="AB23" s="741">
        <f>+V23-Z23</f>
        <v>29000</v>
      </c>
      <c r="AC23" s="741"/>
      <c r="AD23" s="741"/>
      <c r="AE23" s="741">
        <f>+AF23</f>
        <v>29000</v>
      </c>
      <c r="AF23" s="741">
        <f>+AB23</f>
        <v>29000</v>
      </c>
      <c r="AG23" s="741"/>
      <c r="AH23" s="741"/>
      <c r="AI23" s="764"/>
    </row>
    <row r="24" spans="1:35" s="757" customFormat="1" ht="46.5" customHeight="1">
      <c r="A24" s="752" t="s">
        <v>271</v>
      </c>
      <c r="B24" s="753" t="s">
        <v>315</v>
      </c>
      <c r="C24" s="754"/>
      <c r="D24" s="754"/>
      <c r="E24" s="754"/>
      <c r="F24" s="754"/>
      <c r="G24" s="755"/>
      <c r="H24" s="756">
        <f>+H26+H27+H28+H29</f>
        <v>415000</v>
      </c>
      <c r="I24" s="756">
        <f t="shared" ref="I24:AF24" si="7">+I26+I27+I28+I29</f>
        <v>297300</v>
      </c>
      <c r="J24" s="756">
        <f t="shared" si="7"/>
        <v>0</v>
      </c>
      <c r="K24" s="756">
        <f t="shared" si="7"/>
        <v>0</v>
      </c>
      <c r="L24" s="756">
        <f t="shared" si="7"/>
        <v>0</v>
      </c>
      <c r="M24" s="756">
        <f t="shared" si="7"/>
        <v>0</v>
      </c>
      <c r="N24" s="756">
        <f t="shared" si="7"/>
        <v>0</v>
      </c>
      <c r="O24" s="756">
        <f t="shared" si="7"/>
        <v>0</v>
      </c>
      <c r="P24" s="756">
        <f t="shared" si="7"/>
        <v>0</v>
      </c>
      <c r="Q24" s="756">
        <f t="shared" si="7"/>
        <v>0</v>
      </c>
      <c r="R24" s="756">
        <f t="shared" si="7"/>
        <v>0</v>
      </c>
      <c r="S24" s="756">
        <f t="shared" si="7"/>
        <v>0</v>
      </c>
      <c r="T24" s="756">
        <f t="shared" si="7"/>
        <v>0</v>
      </c>
      <c r="U24" s="756">
        <f t="shared" si="7"/>
        <v>130000</v>
      </c>
      <c r="V24" s="756">
        <f t="shared" si="7"/>
        <v>130000</v>
      </c>
      <c r="W24" s="756"/>
      <c r="X24" s="756"/>
      <c r="Y24" s="756">
        <f t="shared" si="7"/>
        <v>62000</v>
      </c>
      <c r="Z24" s="756">
        <f t="shared" si="7"/>
        <v>62000</v>
      </c>
      <c r="AA24" s="756">
        <f t="shared" si="7"/>
        <v>68000</v>
      </c>
      <c r="AB24" s="756">
        <f t="shared" si="7"/>
        <v>68000</v>
      </c>
      <c r="AC24" s="756"/>
      <c r="AD24" s="756"/>
      <c r="AE24" s="756">
        <f t="shared" si="7"/>
        <v>68000</v>
      </c>
      <c r="AF24" s="756">
        <f t="shared" si="7"/>
        <v>68000</v>
      </c>
      <c r="AG24" s="756"/>
      <c r="AH24" s="756"/>
      <c r="AI24" s="778"/>
    </row>
    <row r="25" spans="1:35" s="746" customFormat="1" ht="38.25" customHeight="1">
      <c r="A25" s="752"/>
      <c r="B25" s="753" t="s">
        <v>272</v>
      </c>
      <c r="C25" s="763"/>
      <c r="D25" s="744"/>
      <c r="E25" s="744"/>
      <c r="F25" s="744"/>
      <c r="G25" s="777"/>
      <c r="H25" s="741"/>
      <c r="I25" s="741"/>
      <c r="J25" s="741"/>
      <c r="K25" s="741"/>
      <c r="L25" s="741"/>
      <c r="M25" s="741"/>
      <c r="N25" s="741"/>
      <c r="O25" s="741"/>
      <c r="P25" s="741"/>
      <c r="Q25" s="741"/>
      <c r="R25" s="741"/>
      <c r="S25" s="741"/>
      <c r="T25" s="741"/>
      <c r="U25" s="741"/>
      <c r="V25" s="741"/>
      <c r="W25" s="741"/>
      <c r="X25" s="741"/>
      <c r="Y25" s="741"/>
      <c r="Z25" s="741"/>
      <c r="AA25" s="741"/>
      <c r="AB25" s="741"/>
      <c r="AC25" s="741"/>
      <c r="AD25" s="741"/>
      <c r="AE25" s="741"/>
      <c r="AF25" s="741"/>
      <c r="AG25" s="741"/>
      <c r="AH25" s="741"/>
      <c r="AI25" s="764"/>
    </row>
    <row r="26" spans="1:35" s="746" customFormat="1" ht="78.75" customHeight="1">
      <c r="A26" s="761" t="s">
        <v>36</v>
      </c>
      <c r="B26" s="776" t="s">
        <v>284</v>
      </c>
      <c r="C26" s="744"/>
      <c r="D26" s="744"/>
      <c r="E26" s="744"/>
      <c r="F26" s="744"/>
      <c r="G26" s="770" t="s">
        <v>320</v>
      </c>
      <c r="H26" s="741">
        <v>90000</v>
      </c>
      <c r="I26" s="741">
        <v>90000</v>
      </c>
      <c r="J26" s="741"/>
      <c r="K26" s="741"/>
      <c r="L26" s="741"/>
      <c r="M26" s="741"/>
      <c r="N26" s="741"/>
      <c r="O26" s="741"/>
      <c r="P26" s="741"/>
      <c r="Q26" s="741"/>
      <c r="R26" s="741"/>
      <c r="S26" s="741"/>
      <c r="T26" s="741"/>
      <c r="U26" s="741">
        <v>40000</v>
      </c>
      <c r="V26" s="741">
        <v>40000</v>
      </c>
      <c r="W26" s="741"/>
      <c r="X26" s="741"/>
      <c r="Y26" s="741">
        <f>+Z26</f>
        <v>14000</v>
      </c>
      <c r="Z26" s="741">
        <v>14000</v>
      </c>
      <c r="AA26" s="741">
        <f>+AB26</f>
        <v>26000</v>
      </c>
      <c r="AB26" s="741">
        <f>+V26-Z26</f>
        <v>26000</v>
      </c>
      <c r="AC26" s="741"/>
      <c r="AD26" s="741"/>
      <c r="AE26" s="741">
        <f>+AF26</f>
        <v>26000</v>
      </c>
      <c r="AF26" s="741">
        <f>+AB26</f>
        <v>26000</v>
      </c>
      <c r="AG26" s="741"/>
      <c r="AH26" s="741"/>
      <c r="AI26" s="764"/>
    </row>
    <row r="27" spans="1:35" s="746" customFormat="1" ht="87" customHeight="1">
      <c r="A27" s="761" t="s">
        <v>23</v>
      </c>
      <c r="B27" s="762" t="s">
        <v>285</v>
      </c>
      <c r="C27" s="763">
        <v>7597705</v>
      </c>
      <c r="D27" s="744"/>
      <c r="E27" s="744"/>
      <c r="F27" s="744"/>
      <c r="G27" s="770" t="s">
        <v>323</v>
      </c>
      <c r="H27" s="741">
        <v>80000</v>
      </c>
      <c r="I27" s="741">
        <v>77300</v>
      </c>
      <c r="J27" s="741"/>
      <c r="K27" s="741"/>
      <c r="L27" s="741"/>
      <c r="M27" s="741"/>
      <c r="N27" s="741"/>
      <c r="O27" s="741"/>
      <c r="P27" s="741"/>
      <c r="Q27" s="741"/>
      <c r="R27" s="741"/>
      <c r="S27" s="741"/>
      <c r="T27" s="741"/>
      <c r="U27" s="741">
        <v>20000</v>
      </c>
      <c r="V27" s="741">
        <v>20000</v>
      </c>
      <c r="W27" s="741"/>
      <c r="X27" s="741"/>
      <c r="Y27" s="741">
        <f>+Z27</f>
        <v>18000</v>
      </c>
      <c r="Z27" s="741">
        <v>18000</v>
      </c>
      <c r="AA27" s="741">
        <f>+AB27</f>
        <v>2000</v>
      </c>
      <c r="AB27" s="741">
        <f>+V27-Z27</f>
        <v>2000</v>
      </c>
      <c r="AC27" s="741"/>
      <c r="AD27" s="741"/>
      <c r="AE27" s="741">
        <f>+AF27</f>
        <v>2000</v>
      </c>
      <c r="AF27" s="741">
        <f>+AB27</f>
        <v>2000</v>
      </c>
      <c r="AG27" s="741"/>
      <c r="AH27" s="741"/>
      <c r="AI27" s="764"/>
    </row>
    <row r="28" spans="1:35" s="746" customFormat="1" ht="75.2" customHeight="1">
      <c r="A28" s="761" t="s">
        <v>281</v>
      </c>
      <c r="B28" s="762" t="s">
        <v>286</v>
      </c>
      <c r="C28" s="744"/>
      <c r="D28" s="744"/>
      <c r="E28" s="744"/>
      <c r="F28" s="744"/>
      <c r="G28" s="779" t="s">
        <v>316</v>
      </c>
      <c r="H28" s="780">
        <v>165000</v>
      </c>
      <c r="I28" s="780">
        <v>50000</v>
      </c>
      <c r="J28" s="741"/>
      <c r="K28" s="741"/>
      <c r="L28" s="741"/>
      <c r="M28" s="741"/>
      <c r="N28" s="741"/>
      <c r="O28" s="741"/>
      <c r="P28" s="741"/>
      <c r="Q28" s="741"/>
      <c r="R28" s="741"/>
      <c r="S28" s="741"/>
      <c r="T28" s="741"/>
      <c r="U28" s="741">
        <v>50000</v>
      </c>
      <c r="V28" s="741">
        <v>50000</v>
      </c>
      <c r="W28" s="741"/>
      <c r="X28" s="741"/>
      <c r="Y28" s="741">
        <f>+Z28</f>
        <v>20000</v>
      </c>
      <c r="Z28" s="741">
        <v>20000</v>
      </c>
      <c r="AA28" s="741">
        <f>AB28</f>
        <v>30000</v>
      </c>
      <c r="AB28" s="741">
        <f>+V28-Z28</f>
        <v>30000</v>
      </c>
      <c r="AC28" s="741"/>
      <c r="AD28" s="741"/>
      <c r="AE28" s="741">
        <f>AF28</f>
        <v>30000</v>
      </c>
      <c r="AF28" s="741">
        <f>+AB28</f>
        <v>30000</v>
      </c>
      <c r="AG28" s="741"/>
      <c r="AH28" s="741"/>
      <c r="AI28" s="764"/>
    </row>
    <row r="29" spans="1:35" s="746" customFormat="1" ht="74.25" customHeight="1">
      <c r="A29" s="761" t="s">
        <v>283</v>
      </c>
      <c r="B29" s="762" t="s">
        <v>287</v>
      </c>
      <c r="C29" s="744"/>
      <c r="D29" s="744"/>
      <c r="E29" s="744"/>
      <c r="F29" s="744"/>
      <c r="G29" s="779" t="s">
        <v>1786</v>
      </c>
      <c r="H29" s="780">
        <v>80000</v>
      </c>
      <c r="I29" s="780">
        <v>80000</v>
      </c>
      <c r="J29" s="741"/>
      <c r="K29" s="741"/>
      <c r="L29" s="741"/>
      <c r="M29" s="741"/>
      <c r="N29" s="741"/>
      <c r="O29" s="741"/>
      <c r="P29" s="741"/>
      <c r="Q29" s="741"/>
      <c r="R29" s="741"/>
      <c r="S29" s="741"/>
      <c r="T29" s="741"/>
      <c r="U29" s="741">
        <v>20000</v>
      </c>
      <c r="V29" s="741">
        <v>20000</v>
      </c>
      <c r="W29" s="741"/>
      <c r="X29" s="741"/>
      <c r="Y29" s="741">
        <f>+Z29</f>
        <v>10000</v>
      </c>
      <c r="Z29" s="741">
        <v>10000</v>
      </c>
      <c r="AA29" s="741">
        <f t="shared" ref="AA29" si="8">AB29</f>
        <v>10000</v>
      </c>
      <c r="AB29" s="741">
        <f>+V29-Z29</f>
        <v>10000</v>
      </c>
      <c r="AC29" s="741"/>
      <c r="AD29" s="741"/>
      <c r="AE29" s="741">
        <f t="shared" ref="AE29" si="9">AF29</f>
        <v>10000</v>
      </c>
      <c r="AF29" s="741">
        <f>+AB29</f>
        <v>10000</v>
      </c>
      <c r="AG29" s="741"/>
      <c r="AH29" s="741"/>
      <c r="AI29" s="764"/>
    </row>
    <row r="30" spans="1:35" s="757" customFormat="1" ht="46.5" customHeight="1">
      <c r="A30" s="752" t="s">
        <v>277</v>
      </c>
      <c r="B30" s="753" t="s">
        <v>317</v>
      </c>
      <c r="C30" s="754"/>
      <c r="D30" s="754"/>
      <c r="E30" s="754"/>
      <c r="F30" s="754"/>
      <c r="G30" s="1048"/>
      <c r="H30" s="781">
        <f>+SUM(H32:H33)</f>
        <v>170000</v>
      </c>
      <c r="I30" s="781">
        <f t="shared" ref="I30:AF30" si="10">+SUM(I32:I33)</f>
        <v>170000</v>
      </c>
      <c r="J30" s="781">
        <f t="shared" si="10"/>
        <v>0</v>
      </c>
      <c r="K30" s="781">
        <f t="shared" si="10"/>
        <v>0</v>
      </c>
      <c r="L30" s="781">
        <f t="shared" si="10"/>
        <v>0</v>
      </c>
      <c r="M30" s="781">
        <f t="shared" si="10"/>
        <v>0</v>
      </c>
      <c r="N30" s="781">
        <f t="shared" si="10"/>
        <v>0</v>
      </c>
      <c r="O30" s="781">
        <f t="shared" si="10"/>
        <v>0</v>
      </c>
      <c r="P30" s="781">
        <f t="shared" si="10"/>
        <v>0</v>
      </c>
      <c r="Q30" s="781">
        <f t="shared" si="10"/>
        <v>0</v>
      </c>
      <c r="R30" s="781">
        <f t="shared" si="10"/>
        <v>0</v>
      </c>
      <c r="S30" s="781">
        <f t="shared" si="10"/>
        <v>0</v>
      </c>
      <c r="T30" s="781">
        <f t="shared" si="10"/>
        <v>0</v>
      </c>
      <c r="U30" s="781">
        <f t="shared" si="10"/>
        <v>122000</v>
      </c>
      <c r="V30" s="781">
        <f t="shared" si="10"/>
        <v>70000</v>
      </c>
      <c r="W30" s="781"/>
      <c r="X30" s="781"/>
      <c r="Y30" s="781">
        <f t="shared" si="10"/>
        <v>0</v>
      </c>
      <c r="Z30" s="781">
        <f t="shared" si="10"/>
        <v>0</v>
      </c>
      <c r="AA30" s="781">
        <f t="shared" si="10"/>
        <v>70000</v>
      </c>
      <c r="AB30" s="781">
        <f t="shared" si="10"/>
        <v>70000</v>
      </c>
      <c r="AC30" s="781"/>
      <c r="AD30" s="781"/>
      <c r="AE30" s="781">
        <f t="shared" si="10"/>
        <v>50000</v>
      </c>
      <c r="AF30" s="781">
        <f t="shared" si="10"/>
        <v>50000</v>
      </c>
      <c r="AG30" s="781"/>
      <c r="AH30" s="781"/>
      <c r="AI30" s="782"/>
    </row>
    <row r="31" spans="1:35" s="760" customFormat="1" ht="38.450000000000003" customHeight="1">
      <c r="A31" s="752"/>
      <c r="B31" s="753" t="s">
        <v>272</v>
      </c>
      <c r="C31" s="759"/>
      <c r="D31" s="759"/>
      <c r="E31" s="759"/>
      <c r="F31" s="759"/>
      <c r="G31" s="745"/>
      <c r="H31" s="673"/>
      <c r="I31" s="673"/>
      <c r="J31" s="673"/>
      <c r="K31" s="673"/>
      <c r="L31" s="673"/>
      <c r="M31" s="673"/>
      <c r="N31" s="673"/>
      <c r="O31" s="673"/>
      <c r="P31" s="673"/>
      <c r="Q31" s="673"/>
      <c r="R31" s="673"/>
      <c r="S31" s="673"/>
      <c r="T31" s="673"/>
      <c r="U31" s="673"/>
      <c r="V31" s="673"/>
      <c r="W31" s="673"/>
      <c r="X31" s="673"/>
      <c r="Y31" s="673"/>
      <c r="Z31" s="673"/>
      <c r="AA31" s="673"/>
      <c r="AB31" s="673"/>
      <c r="AC31" s="673"/>
      <c r="AD31" s="673"/>
      <c r="AE31" s="673"/>
      <c r="AF31" s="673"/>
      <c r="AG31" s="673"/>
      <c r="AH31" s="673"/>
      <c r="AI31" s="673"/>
    </row>
    <row r="32" spans="1:35" s="746" customFormat="1" ht="64.5" customHeight="1">
      <c r="A32" s="761" t="s">
        <v>36</v>
      </c>
      <c r="B32" s="776" t="s">
        <v>288</v>
      </c>
      <c r="C32" s="744"/>
      <c r="D32" s="744"/>
      <c r="E32" s="744"/>
      <c r="F32" s="744"/>
      <c r="G32" s="779" t="s">
        <v>1644</v>
      </c>
      <c r="H32" s="741">
        <v>90000</v>
      </c>
      <c r="I32" s="741">
        <v>90000</v>
      </c>
      <c r="J32" s="741"/>
      <c r="K32" s="741"/>
      <c r="L32" s="741"/>
      <c r="M32" s="741"/>
      <c r="N32" s="741"/>
      <c r="O32" s="741"/>
      <c r="P32" s="741"/>
      <c r="Q32" s="741"/>
      <c r="R32" s="741"/>
      <c r="S32" s="741"/>
      <c r="T32" s="741"/>
      <c r="U32" s="741">
        <v>50000</v>
      </c>
      <c r="V32" s="741">
        <v>50000</v>
      </c>
      <c r="W32" s="741"/>
      <c r="X32" s="741"/>
      <c r="Y32" s="741"/>
      <c r="Z32" s="741"/>
      <c r="AA32" s="741">
        <f t="shared" ref="AA32:AA33" si="11">AB32</f>
        <v>50000</v>
      </c>
      <c r="AB32" s="741">
        <f>+V32</f>
        <v>50000</v>
      </c>
      <c r="AC32" s="741"/>
      <c r="AD32" s="741"/>
      <c r="AE32" s="741">
        <f t="shared" ref="AE32" si="12">AF32</f>
        <v>50000</v>
      </c>
      <c r="AF32" s="741">
        <f>+AB32</f>
        <v>50000</v>
      </c>
      <c r="AG32" s="741"/>
      <c r="AH32" s="741"/>
      <c r="AI32" s="764" t="s">
        <v>318</v>
      </c>
    </row>
    <row r="33" spans="1:35" s="746" customFormat="1" ht="112.7" hidden="1" customHeight="1">
      <c r="A33" s="761" t="s">
        <v>23</v>
      </c>
      <c r="B33" s="762" t="s">
        <v>289</v>
      </c>
      <c r="C33" s="744"/>
      <c r="D33" s="744"/>
      <c r="E33" s="744"/>
      <c r="F33" s="744"/>
      <c r="G33" s="777"/>
      <c r="H33" s="741">
        <v>80000</v>
      </c>
      <c r="I33" s="741">
        <v>80000</v>
      </c>
      <c r="J33" s="741"/>
      <c r="K33" s="741"/>
      <c r="L33" s="741"/>
      <c r="M33" s="741"/>
      <c r="N33" s="741"/>
      <c r="O33" s="741"/>
      <c r="P33" s="741"/>
      <c r="Q33" s="741"/>
      <c r="R33" s="741"/>
      <c r="S33" s="741"/>
      <c r="T33" s="741"/>
      <c r="U33" s="741">
        <v>72000</v>
      </c>
      <c r="V33" s="741">
        <v>20000</v>
      </c>
      <c r="W33" s="741"/>
      <c r="X33" s="741"/>
      <c r="Y33" s="741"/>
      <c r="Z33" s="741"/>
      <c r="AA33" s="741">
        <f t="shared" si="11"/>
        <v>20000</v>
      </c>
      <c r="AB33" s="741">
        <f>+V33</f>
        <v>20000</v>
      </c>
      <c r="AC33" s="741"/>
      <c r="AD33" s="741"/>
      <c r="AE33" s="741"/>
      <c r="AF33" s="741"/>
      <c r="AG33" s="741"/>
      <c r="AH33" s="741"/>
      <c r="AI33" s="764"/>
    </row>
    <row r="34" spans="1:35" s="788" customFormat="1" ht="61.5" customHeight="1">
      <c r="A34" s="783" t="s">
        <v>17</v>
      </c>
      <c r="B34" s="784" t="s">
        <v>290</v>
      </c>
      <c r="C34" s="785"/>
      <c r="D34" s="785"/>
      <c r="E34" s="785"/>
      <c r="F34" s="785"/>
      <c r="G34" s="786"/>
      <c r="H34" s="787">
        <f>+H35</f>
        <v>479827</v>
      </c>
      <c r="I34" s="787">
        <f t="shared" ref="I34:AH34" si="13">+I35</f>
        <v>77635.8</v>
      </c>
      <c r="J34" s="787">
        <f t="shared" si="13"/>
        <v>0</v>
      </c>
      <c r="K34" s="787">
        <f t="shared" si="13"/>
        <v>0</v>
      </c>
      <c r="L34" s="787">
        <f t="shared" si="13"/>
        <v>0</v>
      </c>
      <c r="M34" s="787">
        <f t="shared" si="13"/>
        <v>0</v>
      </c>
      <c r="N34" s="787">
        <f t="shared" si="13"/>
        <v>0</v>
      </c>
      <c r="O34" s="787">
        <f t="shared" si="13"/>
        <v>0</v>
      </c>
      <c r="P34" s="787">
        <f t="shared" si="13"/>
        <v>0</v>
      </c>
      <c r="Q34" s="787">
        <f t="shared" si="13"/>
        <v>0</v>
      </c>
      <c r="R34" s="787">
        <f t="shared" si="13"/>
        <v>0</v>
      </c>
      <c r="S34" s="787">
        <f t="shared" si="13"/>
        <v>0</v>
      </c>
      <c r="T34" s="787">
        <f t="shared" si="13"/>
        <v>0</v>
      </c>
      <c r="U34" s="787">
        <f t="shared" si="13"/>
        <v>424935.50000000006</v>
      </c>
      <c r="V34" s="787">
        <f t="shared" si="13"/>
        <v>36014</v>
      </c>
      <c r="W34" s="787">
        <f t="shared" si="13"/>
        <v>0</v>
      </c>
      <c r="X34" s="787">
        <f t="shared" si="13"/>
        <v>0</v>
      </c>
      <c r="Y34" s="787">
        <f t="shared" si="13"/>
        <v>304949</v>
      </c>
      <c r="Z34" s="787">
        <f t="shared" si="13"/>
        <v>22349</v>
      </c>
      <c r="AA34" s="787">
        <f t="shared" si="13"/>
        <v>85094</v>
      </c>
      <c r="AB34" s="787">
        <f t="shared" si="13"/>
        <v>13665</v>
      </c>
      <c r="AC34" s="787">
        <f t="shared" si="13"/>
        <v>0</v>
      </c>
      <c r="AD34" s="787">
        <f t="shared" si="13"/>
        <v>0</v>
      </c>
      <c r="AE34" s="787">
        <f t="shared" si="13"/>
        <v>85094</v>
      </c>
      <c r="AF34" s="787">
        <f t="shared" si="13"/>
        <v>13665</v>
      </c>
      <c r="AG34" s="787">
        <f t="shared" si="13"/>
        <v>0</v>
      </c>
      <c r="AH34" s="787">
        <f t="shared" si="13"/>
        <v>0</v>
      </c>
      <c r="AI34" s="787"/>
    </row>
    <row r="35" spans="1:35" s="769" customFormat="1" ht="49.7" customHeight="1">
      <c r="A35" s="789" t="s">
        <v>271</v>
      </c>
      <c r="B35" s="766" t="s">
        <v>314</v>
      </c>
      <c r="C35" s="767"/>
      <c r="D35" s="767"/>
      <c r="E35" s="767"/>
      <c r="F35" s="767"/>
      <c r="G35" s="790"/>
      <c r="H35" s="768">
        <f>H36</f>
        <v>479827</v>
      </c>
      <c r="I35" s="768">
        <f t="shared" ref="I35:AH35" si="14">I36</f>
        <v>77635.8</v>
      </c>
      <c r="J35" s="768">
        <f t="shared" si="14"/>
        <v>0</v>
      </c>
      <c r="K35" s="768">
        <f t="shared" si="14"/>
        <v>0</v>
      </c>
      <c r="L35" s="768">
        <f t="shared" si="14"/>
        <v>0</v>
      </c>
      <c r="M35" s="768">
        <f t="shared" si="14"/>
        <v>0</v>
      </c>
      <c r="N35" s="768">
        <f t="shared" si="14"/>
        <v>0</v>
      </c>
      <c r="O35" s="768">
        <f t="shared" si="14"/>
        <v>0</v>
      </c>
      <c r="P35" s="768">
        <f t="shared" si="14"/>
        <v>0</v>
      </c>
      <c r="Q35" s="768">
        <f t="shared" si="14"/>
        <v>0</v>
      </c>
      <c r="R35" s="768">
        <f t="shared" si="14"/>
        <v>0</v>
      </c>
      <c r="S35" s="768">
        <f t="shared" si="14"/>
        <v>0</v>
      </c>
      <c r="T35" s="768">
        <f t="shared" si="14"/>
        <v>0</v>
      </c>
      <c r="U35" s="768">
        <f t="shared" si="14"/>
        <v>424935.50000000006</v>
      </c>
      <c r="V35" s="768">
        <f t="shared" si="14"/>
        <v>36014</v>
      </c>
      <c r="W35" s="768">
        <f t="shared" si="14"/>
        <v>0</v>
      </c>
      <c r="X35" s="768">
        <f t="shared" si="14"/>
        <v>0</v>
      </c>
      <c r="Y35" s="768">
        <f t="shared" si="14"/>
        <v>304949</v>
      </c>
      <c r="Z35" s="768">
        <f t="shared" si="14"/>
        <v>22349</v>
      </c>
      <c r="AA35" s="768">
        <f t="shared" si="14"/>
        <v>85094</v>
      </c>
      <c r="AB35" s="768">
        <f t="shared" si="14"/>
        <v>13665</v>
      </c>
      <c r="AC35" s="768">
        <f t="shared" si="14"/>
        <v>0</v>
      </c>
      <c r="AD35" s="768">
        <f t="shared" si="14"/>
        <v>0</v>
      </c>
      <c r="AE35" s="768">
        <f t="shared" si="14"/>
        <v>85094</v>
      </c>
      <c r="AF35" s="768">
        <f t="shared" si="14"/>
        <v>13665</v>
      </c>
      <c r="AG35" s="768">
        <f t="shared" si="14"/>
        <v>0</v>
      </c>
      <c r="AH35" s="768">
        <f t="shared" si="14"/>
        <v>0</v>
      </c>
      <c r="AI35" s="774"/>
    </row>
    <row r="36" spans="1:35" s="760" customFormat="1" ht="82.5" customHeight="1">
      <c r="A36" s="761"/>
      <c r="B36" s="791" t="s">
        <v>291</v>
      </c>
      <c r="C36" s="759"/>
      <c r="D36" s="759"/>
      <c r="E36" s="759"/>
      <c r="F36" s="759"/>
      <c r="G36" s="779" t="s">
        <v>292</v>
      </c>
      <c r="H36" s="792">
        <v>479827</v>
      </c>
      <c r="I36" s="793">
        <v>77635.8</v>
      </c>
      <c r="J36" s="793"/>
      <c r="K36" s="793"/>
      <c r="L36" s="793"/>
      <c r="M36" s="793"/>
      <c r="N36" s="793"/>
      <c r="O36" s="793"/>
      <c r="P36" s="793"/>
      <c r="Q36" s="793"/>
      <c r="R36" s="793"/>
      <c r="S36" s="793"/>
      <c r="T36" s="793"/>
      <c r="U36" s="793">
        <v>424935.50000000006</v>
      </c>
      <c r="V36" s="793">
        <v>36014</v>
      </c>
      <c r="W36" s="793"/>
      <c r="X36" s="793"/>
      <c r="Y36" s="793">
        <f>282600+Z36</f>
        <v>304949</v>
      </c>
      <c r="Z36" s="793">
        <v>22349</v>
      </c>
      <c r="AA36" s="793">
        <f>71429+AB36</f>
        <v>85094</v>
      </c>
      <c r="AB36" s="793">
        <v>13665</v>
      </c>
      <c r="AC36" s="793"/>
      <c r="AD36" s="793"/>
      <c r="AE36" s="793">
        <f>+AA36</f>
        <v>85094</v>
      </c>
      <c r="AF36" s="793">
        <f>+AB36</f>
        <v>13665</v>
      </c>
      <c r="AG36" s="793"/>
      <c r="AH36" s="793"/>
      <c r="AI36" s="793"/>
    </row>
    <row r="37" spans="1:35" s="760" customFormat="1" ht="57.75" hidden="1" customHeight="1">
      <c r="A37" s="758" t="s">
        <v>120</v>
      </c>
      <c r="B37" s="794" t="s">
        <v>293</v>
      </c>
      <c r="C37" s="759"/>
      <c r="D37" s="759"/>
      <c r="E37" s="759"/>
      <c r="F37" s="759"/>
      <c r="G37" s="745"/>
      <c r="H37" s="673">
        <f>H38</f>
        <v>1544920</v>
      </c>
      <c r="I37" s="673">
        <f t="shared" ref="I37:AF37" si="15">I38</f>
        <v>894597</v>
      </c>
      <c r="J37" s="673">
        <f t="shared" si="15"/>
        <v>0</v>
      </c>
      <c r="K37" s="673">
        <f t="shared" si="15"/>
        <v>0</v>
      </c>
      <c r="L37" s="673">
        <f t="shared" si="15"/>
        <v>0</v>
      </c>
      <c r="M37" s="673">
        <f t="shared" si="15"/>
        <v>0</v>
      </c>
      <c r="N37" s="673">
        <f t="shared" si="15"/>
        <v>0</v>
      </c>
      <c r="O37" s="673">
        <f t="shared" si="15"/>
        <v>0</v>
      </c>
      <c r="P37" s="673">
        <f t="shared" si="15"/>
        <v>0</v>
      </c>
      <c r="Q37" s="673">
        <f t="shared" si="15"/>
        <v>0</v>
      </c>
      <c r="R37" s="673">
        <f t="shared" si="15"/>
        <v>0</v>
      </c>
      <c r="S37" s="673">
        <f t="shared" si="15"/>
        <v>0</v>
      </c>
      <c r="T37" s="673">
        <f t="shared" si="15"/>
        <v>0</v>
      </c>
      <c r="U37" s="673">
        <f t="shared" si="15"/>
        <v>38069</v>
      </c>
      <c r="V37" s="673">
        <f t="shared" si="15"/>
        <v>38069</v>
      </c>
      <c r="W37" s="673"/>
      <c r="X37" s="673"/>
      <c r="Y37" s="673">
        <f t="shared" si="15"/>
        <v>37069</v>
      </c>
      <c r="Z37" s="673">
        <f t="shared" si="15"/>
        <v>37069</v>
      </c>
      <c r="AA37" s="673">
        <f t="shared" si="15"/>
        <v>0</v>
      </c>
      <c r="AB37" s="673">
        <f t="shared" si="15"/>
        <v>0</v>
      </c>
      <c r="AC37" s="673"/>
      <c r="AD37" s="673"/>
      <c r="AE37" s="673">
        <f t="shared" si="15"/>
        <v>0</v>
      </c>
      <c r="AF37" s="673">
        <f t="shared" si="15"/>
        <v>0</v>
      </c>
      <c r="AG37" s="673"/>
      <c r="AH37" s="673"/>
      <c r="AI37" s="673"/>
    </row>
    <row r="38" spans="1:35" s="769" customFormat="1" ht="46.5" hidden="1" customHeight="1">
      <c r="A38" s="789" t="s">
        <v>15</v>
      </c>
      <c r="B38" s="766" t="s">
        <v>314</v>
      </c>
      <c r="C38" s="767"/>
      <c r="D38" s="767"/>
      <c r="E38" s="767"/>
      <c r="F38" s="767"/>
      <c r="G38" s="755"/>
      <c r="H38" s="768">
        <f>+H39</f>
        <v>1544920</v>
      </c>
      <c r="I38" s="768">
        <f t="shared" ref="I38:AF38" si="16">+I39</f>
        <v>894597</v>
      </c>
      <c r="J38" s="768">
        <f t="shared" si="16"/>
        <v>0</v>
      </c>
      <c r="K38" s="768">
        <f t="shared" si="16"/>
        <v>0</v>
      </c>
      <c r="L38" s="768">
        <f t="shared" si="16"/>
        <v>0</v>
      </c>
      <c r="M38" s="768">
        <f t="shared" si="16"/>
        <v>0</v>
      </c>
      <c r="N38" s="768">
        <f t="shared" si="16"/>
        <v>0</v>
      </c>
      <c r="O38" s="768">
        <f t="shared" si="16"/>
        <v>0</v>
      </c>
      <c r="P38" s="768">
        <f t="shared" si="16"/>
        <v>0</v>
      </c>
      <c r="Q38" s="768">
        <f t="shared" si="16"/>
        <v>0</v>
      </c>
      <c r="R38" s="768">
        <f t="shared" si="16"/>
        <v>0</v>
      </c>
      <c r="S38" s="768">
        <f t="shared" si="16"/>
        <v>0</v>
      </c>
      <c r="T38" s="768">
        <f t="shared" si="16"/>
        <v>0</v>
      </c>
      <c r="U38" s="768">
        <f t="shared" si="16"/>
        <v>38069</v>
      </c>
      <c r="V38" s="768">
        <f t="shared" si="16"/>
        <v>38069</v>
      </c>
      <c r="W38" s="768">
        <f t="shared" si="16"/>
        <v>0</v>
      </c>
      <c r="X38" s="768">
        <f t="shared" si="16"/>
        <v>0</v>
      </c>
      <c r="Y38" s="768">
        <f t="shared" si="16"/>
        <v>37069</v>
      </c>
      <c r="Z38" s="768">
        <f t="shared" si="16"/>
        <v>37069</v>
      </c>
      <c r="AA38" s="768">
        <f t="shared" si="16"/>
        <v>0</v>
      </c>
      <c r="AB38" s="768">
        <f t="shared" si="16"/>
        <v>0</v>
      </c>
      <c r="AC38" s="768">
        <f t="shared" si="16"/>
        <v>0</v>
      </c>
      <c r="AD38" s="768">
        <f t="shared" si="16"/>
        <v>0</v>
      </c>
      <c r="AE38" s="768">
        <f t="shared" si="16"/>
        <v>0</v>
      </c>
      <c r="AF38" s="768">
        <f t="shared" si="16"/>
        <v>0</v>
      </c>
      <c r="AG38" s="768"/>
      <c r="AH38" s="768"/>
      <c r="AI38" s="774"/>
    </row>
    <row r="39" spans="1:35" s="746" customFormat="1" ht="163.5" hidden="1" customHeight="1">
      <c r="A39" s="761" t="s">
        <v>36</v>
      </c>
      <c r="B39" s="795" t="s">
        <v>294</v>
      </c>
      <c r="C39" s="744"/>
      <c r="D39" s="744"/>
      <c r="E39" s="744"/>
      <c r="F39" s="744"/>
      <c r="G39" s="796" t="s">
        <v>1567</v>
      </c>
      <c r="H39" s="797">
        <v>1544920</v>
      </c>
      <c r="I39" s="797">
        <v>894597</v>
      </c>
      <c r="J39" s="741"/>
      <c r="K39" s="741"/>
      <c r="L39" s="741"/>
      <c r="M39" s="741"/>
      <c r="N39" s="741"/>
      <c r="O39" s="741"/>
      <c r="P39" s="741"/>
      <c r="Q39" s="741"/>
      <c r="R39" s="741"/>
      <c r="S39" s="741"/>
      <c r="T39" s="741"/>
      <c r="U39" s="741">
        <f>V39</f>
        <v>38069</v>
      </c>
      <c r="V39" s="741">
        <f>37069+1000</f>
        <v>38069</v>
      </c>
      <c r="W39" s="741"/>
      <c r="X39" s="741"/>
      <c r="Y39" s="741">
        <f>Z39</f>
        <v>37069</v>
      </c>
      <c r="Z39" s="741">
        <v>37069</v>
      </c>
      <c r="AA39" s="741"/>
      <c r="AB39" s="741"/>
      <c r="AC39" s="741"/>
      <c r="AD39" s="741"/>
      <c r="AE39" s="741"/>
      <c r="AF39" s="741"/>
      <c r="AG39" s="741"/>
      <c r="AH39" s="741"/>
      <c r="AI39" s="741"/>
    </row>
    <row r="40" spans="1:35" s="760" customFormat="1" ht="72.75" customHeight="1">
      <c r="A40" s="758" t="s">
        <v>120</v>
      </c>
      <c r="B40" s="794" t="s">
        <v>295</v>
      </c>
      <c r="C40" s="759"/>
      <c r="D40" s="759"/>
      <c r="E40" s="759"/>
      <c r="F40" s="759"/>
      <c r="G40" s="745"/>
      <c r="H40" s="673">
        <f>H41</f>
        <v>47184</v>
      </c>
      <c r="I40" s="673">
        <f t="shared" ref="I40:AH40" si="17">I41</f>
        <v>42465.599999999999</v>
      </c>
      <c r="J40" s="673">
        <f t="shared" si="17"/>
        <v>0</v>
      </c>
      <c r="K40" s="673">
        <f t="shared" si="17"/>
        <v>0</v>
      </c>
      <c r="L40" s="673">
        <f t="shared" si="17"/>
        <v>0</v>
      </c>
      <c r="M40" s="673">
        <f t="shared" si="17"/>
        <v>0</v>
      </c>
      <c r="N40" s="673">
        <f t="shared" si="17"/>
        <v>0</v>
      </c>
      <c r="O40" s="673">
        <f t="shared" si="17"/>
        <v>0</v>
      </c>
      <c r="P40" s="673">
        <f t="shared" si="17"/>
        <v>0</v>
      </c>
      <c r="Q40" s="673">
        <f t="shared" si="17"/>
        <v>0</v>
      </c>
      <c r="R40" s="673">
        <f t="shared" si="17"/>
        <v>0</v>
      </c>
      <c r="S40" s="673">
        <f t="shared" si="17"/>
        <v>0</v>
      </c>
      <c r="T40" s="673">
        <f t="shared" si="17"/>
        <v>0</v>
      </c>
      <c r="U40" s="673">
        <f t="shared" si="17"/>
        <v>32500</v>
      </c>
      <c r="V40" s="673">
        <f t="shared" si="17"/>
        <v>32500</v>
      </c>
      <c r="W40" s="673">
        <f t="shared" si="17"/>
        <v>5000</v>
      </c>
      <c r="X40" s="673">
        <f t="shared" si="17"/>
        <v>0</v>
      </c>
      <c r="Y40" s="673">
        <f t="shared" si="17"/>
        <v>17250</v>
      </c>
      <c r="Z40" s="673">
        <f t="shared" si="17"/>
        <v>17250</v>
      </c>
      <c r="AA40" s="673">
        <f t="shared" si="17"/>
        <v>15250</v>
      </c>
      <c r="AB40" s="673">
        <f t="shared" si="17"/>
        <v>15250</v>
      </c>
      <c r="AC40" s="673">
        <f t="shared" si="17"/>
        <v>0</v>
      </c>
      <c r="AD40" s="673">
        <f t="shared" si="17"/>
        <v>0</v>
      </c>
      <c r="AE40" s="673">
        <f t="shared" si="17"/>
        <v>15250</v>
      </c>
      <c r="AF40" s="673">
        <f t="shared" si="17"/>
        <v>15250</v>
      </c>
      <c r="AG40" s="673">
        <f t="shared" si="17"/>
        <v>0</v>
      </c>
      <c r="AH40" s="673">
        <f t="shared" si="17"/>
        <v>0</v>
      </c>
      <c r="AI40" s="798"/>
    </row>
    <row r="41" spans="1:35" s="769" customFormat="1" ht="42.75" customHeight="1">
      <c r="A41" s="765" t="s">
        <v>15</v>
      </c>
      <c r="B41" s="766" t="s">
        <v>314</v>
      </c>
      <c r="C41" s="767"/>
      <c r="D41" s="767"/>
      <c r="E41" s="767"/>
      <c r="F41" s="767"/>
      <c r="G41" s="755"/>
      <c r="H41" s="768">
        <f t="shared" ref="H41:AH41" si="18">SUM(H44:H44)</f>
        <v>47184</v>
      </c>
      <c r="I41" s="768">
        <f t="shared" si="18"/>
        <v>42465.599999999999</v>
      </c>
      <c r="J41" s="768">
        <f t="shared" si="18"/>
        <v>0</v>
      </c>
      <c r="K41" s="768">
        <f t="shared" si="18"/>
        <v>0</v>
      </c>
      <c r="L41" s="768">
        <f t="shared" si="18"/>
        <v>0</v>
      </c>
      <c r="M41" s="768">
        <f t="shared" si="18"/>
        <v>0</v>
      </c>
      <c r="N41" s="768">
        <f t="shared" si="18"/>
        <v>0</v>
      </c>
      <c r="O41" s="768">
        <f t="shared" si="18"/>
        <v>0</v>
      </c>
      <c r="P41" s="768">
        <f t="shared" si="18"/>
        <v>0</v>
      </c>
      <c r="Q41" s="768">
        <f t="shared" si="18"/>
        <v>0</v>
      </c>
      <c r="R41" s="768">
        <f t="shared" si="18"/>
        <v>0</v>
      </c>
      <c r="S41" s="768">
        <f t="shared" si="18"/>
        <v>0</v>
      </c>
      <c r="T41" s="768">
        <f t="shared" si="18"/>
        <v>0</v>
      </c>
      <c r="U41" s="768">
        <f t="shared" si="18"/>
        <v>32500</v>
      </c>
      <c r="V41" s="768">
        <f t="shared" si="18"/>
        <v>32500</v>
      </c>
      <c r="W41" s="768">
        <f t="shared" si="18"/>
        <v>5000</v>
      </c>
      <c r="X41" s="768">
        <f t="shared" si="18"/>
        <v>0</v>
      </c>
      <c r="Y41" s="768">
        <f t="shared" si="18"/>
        <v>17250</v>
      </c>
      <c r="Z41" s="768">
        <f t="shared" si="18"/>
        <v>17250</v>
      </c>
      <c r="AA41" s="768">
        <f t="shared" si="18"/>
        <v>15250</v>
      </c>
      <c r="AB41" s="768">
        <f t="shared" si="18"/>
        <v>15250</v>
      </c>
      <c r="AC41" s="768">
        <f t="shared" si="18"/>
        <v>0</v>
      </c>
      <c r="AD41" s="768">
        <f t="shared" si="18"/>
        <v>0</v>
      </c>
      <c r="AE41" s="768">
        <f t="shared" si="18"/>
        <v>15250</v>
      </c>
      <c r="AF41" s="768">
        <f t="shared" si="18"/>
        <v>15250</v>
      </c>
      <c r="AG41" s="768">
        <f t="shared" si="18"/>
        <v>0</v>
      </c>
      <c r="AH41" s="768">
        <f t="shared" si="18"/>
        <v>0</v>
      </c>
      <c r="AI41" s="799"/>
    </row>
    <row r="42" spans="1:35" s="746" customFormat="1" ht="33.75" customHeight="1">
      <c r="A42" s="742"/>
      <c r="B42" s="753" t="s">
        <v>272</v>
      </c>
      <c r="C42" s="744"/>
      <c r="D42" s="744"/>
      <c r="E42" s="744"/>
      <c r="F42" s="744"/>
      <c r="G42" s="745"/>
      <c r="H42" s="741"/>
      <c r="I42" s="741"/>
      <c r="J42" s="741"/>
      <c r="K42" s="741"/>
      <c r="L42" s="741"/>
      <c r="M42" s="741"/>
      <c r="N42" s="741"/>
      <c r="O42" s="741"/>
      <c r="P42" s="741"/>
      <c r="Q42" s="741"/>
      <c r="R42" s="741"/>
      <c r="S42" s="741"/>
      <c r="T42" s="741"/>
      <c r="U42" s="741"/>
      <c r="V42" s="741"/>
      <c r="W42" s="741"/>
      <c r="X42" s="741"/>
      <c r="Y42" s="741"/>
      <c r="Z42" s="741"/>
      <c r="AA42" s="741"/>
      <c r="AB42" s="741"/>
      <c r="AC42" s="741"/>
      <c r="AD42" s="741"/>
      <c r="AE42" s="741"/>
      <c r="AF42" s="741"/>
      <c r="AG42" s="741"/>
      <c r="AH42" s="741"/>
      <c r="AI42" s="741"/>
    </row>
    <row r="43" spans="1:35" s="746" customFormat="1" ht="44.1" customHeight="1">
      <c r="A43" s="742"/>
      <c r="B43" s="800" t="s">
        <v>296</v>
      </c>
      <c r="C43" s="744"/>
      <c r="D43" s="744"/>
      <c r="E43" s="744"/>
      <c r="F43" s="744"/>
      <c r="G43" s="745"/>
      <c r="H43" s="741"/>
      <c r="I43" s="741"/>
      <c r="J43" s="741"/>
      <c r="K43" s="741"/>
      <c r="L43" s="741"/>
      <c r="M43" s="741"/>
      <c r="N43" s="741"/>
      <c r="O43" s="741"/>
      <c r="P43" s="741"/>
      <c r="Q43" s="741"/>
      <c r="R43" s="741"/>
      <c r="S43" s="741"/>
      <c r="T43" s="741"/>
      <c r="U43" s="741"/>
      <c r="V43" s="741"/>
      <c r="W43" s="741"/>
      <c r="X43" s="741"/>
      <c r="Y43" s="741"/>
      <c r="Z43" s="741"/>
      <c r="AA43" s="741"/>
      <c r="AB43" s="741"/>
      <c r="AC43" s="741"/>
      <c r="AD43" s="741"/>
      <c r="AE43" s="741"/>
      <c r="AF43" s="741"/>
      <c r="AG43" s="741"/>
      <c r="AH43" s="741"/>
      <c r="AI43" s="741"/>
    </row>
    <row r="44" spans="1:35" s="746" customFormat="1" ht="114.75" customHeight="1">
      <c r="A44" s="761" t="s">
        <v>36</v>
      </c>
      <c r="B44" s="801" t="s">
        <v>297</v>
      </c>
      <c r="C44" s="744"/>
      <c r="D44" s="744"/>
      <c r="E44" s="744"/>
      <c r="F44" s="744"/>
      <c r="G44" s="802" t="s">
        <v>298</v>
      </c>
      <c r="H44" s="741">
        <v>47184</v>
      </c>
      <c r="I44" s="741">
        <v>42465.599999999999</v>
      </c>
      <c r="J44" s="741"/>
      <c r="K44" s="741"/>
      <c r="L44" s="741"/>
      <c r="M44" s="741"/>
      <c r="N44" s="741"/>
      <c r="O44" s="741"/>
      <c r="P44" s="741"/>
      <c r="Q44" s="741"/>
      <c r="R44" s="741"/>
      <c r="S44" s="741"/>
      <c r="T44" s="741"/>
      <c r="U44" s="741">
        <v>32500</v>
      </c>
      <c r="V44" s="741">
        <v>32500</v>
      </c>
      <c r="W44" s="741">
        <v>5000</v>
      </c>
      <c r="X44" s="741"/>
      <c r="Y44" s="741">
        <f>+Z44</f>
        <v>17250</v>
      </c>
      <c r="Z44" s="741">
        <v>17250</v>
      </c>
      <c r="AA44" s="741">
        <f>AB44</f>
        <v>15250</v>
      </c>
      <c r="AB44" s="741">
        <f>+V44-Z44</f>
        <v>15250</v>
      </c>
      <c r="AC44" s="741"/>
      <c r="AD44" s="741"/>
      <c r="AE44" s="741">
        <f>+SUM(AE45:AE50)</f>
        <v>15250</v>
      </c>
      <c r="AF44" s="741">
        <f>+SUM(AF45:AF50)</f>
        <v>15250</v>
      </c>
      <c r="AG44" s="741"/>
      <c r="AH44" s="741"/>
      <c r="AI44" s="1035" t="s">
        <v>1785</v>
      </c>
    </row>
    <row r="45" spans="1:35" s="851" customFormat="1" ht="54.75" customHeight="1">
      <c r="A45" s="1032" t="s">
        <v>245</v>
      </c>
      <c r="B45" s="1033" t="s">
        <v>1775</v>
      </c>
      <c r="C45" s="750"/>
      <c r="D45" s="750"/>
      <c r="E45" s="750"/>
      <c r="F45" s="750"/>
      <c r="G45" s="1035" t="s">
        <v>1776</v>
      </c>
      <c r="H45" s="1034">
        <v>12999</v>
      </c>
      <c r="I45" s="1034">
        <v>10999</v>
      </c>
      <c r="J45" s="1034"/>
      <c r="K45" s="1034"/>
      <c r="L45" s="1034"/>
      <c r="M45" s="1034"/>
      <c r="N45" s="1034"/>
      <c r="O45" s="1034"/>
      <c r="P45" s="1034"/>
      <c r="Q45" s="1034"/>
      <c r="R45" s="1034"/>
      <c r="S45" s="1034"/>
      <c r="T45" s="1034"/>
      <c r="U45" s="1034">
        <v>8979</v>
      </c>
      <c r="V45" s="1034">
        <v>8899</v>
      </c>
      <c r="W45" s="1034"/>
      <c r="X45" s="1034"/>
      <c r="Y45" s="1034">
        <v>8979</v>
      </c>
      <c r="Z45" s="1034">
        <v>8899</v>
      </c>
      <c r="AA45" s="1034">
        <v>4020</v>
      </c>
      <c r="AB45" s="1034">
        <v>4020</v>
      </c>
      <c r="AC45" s="1034"/>
      <c r="AD45" s="1034"/>
      <c r="AE45" s="1034">
        <v>4020</v>
      </c>
      <c r="AF45" s="1034">
        <v>4020</v>
      </c>
      <c r="AG45" s="1034"/>
      <c r="AH45" s="1034"/>
      <c r="AI45" s="1035"/>
    </row>
    <row r="46" spans="1:35" s="851" customFormat="1" ht="82.5">
      <c r="A46" s="1032" t="s">
        <v>245</v>
      </c>
      <c r="B46" s="1033" t="s">
        <v>1777</v>
      </c>
      <c r="C46" s="750"/>
      <c r="D46" s="750"/>
      <c r="E46" s="750"/>
      <c r="F46" s="750"/>
      <c r="G46" s="1035" t="s">
        <v>1778</v>
      </c>
      <c r="H46" s="1034">
        <v>10119</v>
      </c>
      <c r="I46" s="1034">
        <v>10119</v>
      </c>
      <c r="J46" s="1034"/>
      <c r="K46" s="1034"/>
      <c r="L46" s="1034"/>
      <c r="M46" s="1034"/>
      <c r="N46" s="1034"/>
      <c r="O46" s="1034"/>
      <c r="P46" s="1034"/>
      <c r="Q46" s="1034"/>
      <c r="R46" s="1034"/>
      <c r="S46" s="1034"/>
      <c r="T46" s="1034"/>
      <c r="U46" s="1034">
        <v>9901</v>
      </c>
      <c r="V46" s="1034">
        <v>8901</v>
      </c>
      <c r="W46" s="1034"/>
      <c r="X46" s="1034"/>
      <c r="Y46" s="1034">
        <v>9901</v>
      </c>
      <c r="Z46" s="1034">
        <v>8901</v>
      </c>
      <c r="AA46" s="1034">
        <v>218</v>
      </c>
      <c r="AB46" s="1034">
        <v>218</v>
      </c>
      <c r="AC46" s="1034"/>
      <c r="AD46" s="1034"/>
      <c r="AE46" s="1034">
        <v>218</v>
      </c>
      <c r="AF46" s="1034">
        <v>218</v>
      </c>
      <c r="AG46" s="1034"/>
      <c r="AH46" s="1034"/>
      <c r="AI46" s="1035"/>
    </row>
    <row r="47" spans="1:35" s="851" customFormat="1" ht="44.45" customHeight="1">
      <c r="A47" s="1032" t="s">
        <v>245</v>
      </c>
      <c r="B47" s="1033" t="s">
        <v>1779</v>
      </c>
      <c r="C47" s="750"/>
      <c r="D47" s="750"/>
      <c r="E47" s="750"/>
      <c r="F47" s="750"/>
      <c r="G47" s="1035" t="s">
        <v>1780</v>
      </c>
      <c r="H47" s="1034">
        <v>2500</v>
      </c>
      <c r="I47" s="1034">
        <v>2500</v>
      </c>
      <c r="J47" s="1034"/>
      <c r="K47" s="1034"/>
      <c r="L47" s="1034"/>
      <c r="M47" s="1034"/>
      <c r="N47" s="1034"/>
      <c r="O47" s="1034"/>
      <c r="P47" s="1034"/>
      <c r="Q47" s="1034"/>
      <c r="R47" s="1034"/>
      <c r="S47" s="1034"/>
      <c r="T47" s="1034"/>
      <c r="U47" s="1034">
        <v>2500</v>
      </c>
      <c r="V47" s="1034">
        <v>2500</v>
      </c>
      <c r="W47" s="1034"/>
      <c r="X47" s="1034"/>
      <c r="Y47" s="1034">
        <v>0</v>
      </c>
      <c r="Z47" s="1034"/>
      <c r="AA47" s="1034">
        <v>2500</v>
      </c>
      <c r="AB47" s="1034">
        <v>2500</v>
      </c>
      <c r="AC47" s="1034"/>
      <c r="AD47" s="1034"/>
      <c r="AE47" s="1034">
        <v>2500</v>
      </c>
      <c r="AF47" s="1034">
        <v>2500</v>
      </c>
      <c r="AG47" s="1034"/>
      <c r="AH47" s="1034"/>
      <c r="AI47" s="1035"/>
    </row>
    <row r="48" spans="1:35" s="851" customFormat="1" ht="54.75" customHeight="1">
      <c r="A48" s="1032" t="s">
        <v>245</v>
      </c>
      <c r="B48" s="1033" t="s">
        <v>1781</v>
      </c>
      <c r="C48" s="750"/>
      <c r="D48" s="750"/>
      <c r="E48" s="750"/>
      <c r="F48" s="750"/>
      <c r="G48" s="1035" t="s">
        <v>1782</v>
      </c>
      <c r="H48" s="1034">
        <v>1500</v>
      </c>
      <c r="I48" s="1034">
        <v>1500</v>
      </c>
      <c r="J48" s="1034"/>
      <c r="K48" s="1034"/>
      <c r="L48" s="1034"/>
      <c r="M48" s="1034"/>
      <c r="N48" s="1034"/>
      <c r="O48" s="1034"/>
      <c r="P48" s="1034"/>
      <c r="Q48" s="1034"/>
      <c r="R48" s="1034"/>
      <c r="S48" s="1034"/>
      <c r="T48" s="1034"/>
      <c r="U48" s="1034">
        <v>1500</v>
      </c>
      <c r="V48" s="1034">
        <v>1500</v>
      </c>
      <c r="W48" s="1034"/>
      <c r="X48" s="1034"/>
      <c r="Y48" s="1034">
        <v>0</v>
      </c>
      <c r="Z48" s="1034"/>
      <c r="AA48" s="1034">
        <v>1500</v>
      </c>
      <c r="AB48" s="1034">
        <v>1500</v>
      </c>
      <c r="AC48" s="1034"/>
      <c r="AD48" s="1034"/>
      <c r="AE48" s="1034">
        <v>1500</v>
      </c>
      <c r="AF48" s="1034">
        <v>1500</v>
      </c>
      <c r="AG48" s="1034"/>
      <c r="AH48" s="1034"/>
      <c r="AI48" s="1035"/>
    </row>
    <row r="49" spans="1:35" s="851" customFormat="1" ht="87.75" customHeight="1">
      <c r="A49" s="1032" t="s">
        <v>245</v>
      </c>
      <c r="B49" s="1033" t="s">
        <v>1783</v>
      </c>
      <c r="C49" s="750"/>
      <c r="D49" s="750"/>
      <c r="E49" s="750"/>
      <c r="F49" s="750"/>
      <c r="G49" s="1036"/>
      <c r="H49" s="1034">
        <v>3000</v>
      </c>
      <c r="I49" s="1034">
        <v>3000</v>
      </c>
      <c r="J49" s="1034"/>
      <c r="K49" s="1034"/>
      <c r="L49" s="1034"/>
      <c r="M49" s="1034"/>
      <c r="N49" s="1034"/>
      <c r="O49" s="1034"/>
      <c r="P49" s="1034"/>
      <c r="Q49" s="1034"/>
      <c r="R49" s="1034"/>
      <c r="S49" s="1034"/>
      <c r="T49" s="1034"/>
      <c r="U49" s="1034">
        <v>3000</v>
      </c>
      <c r="V49" s="1034">
        <v>3000</v>
      </c>
      <c r="W49" s="1034"/>
      <c r="X49" s="1034"/>
      <c r="Y49" s="1034">
        <v>0</v>
      </c>
      <c r="Z49" s="1034"/>
      <c r="AA49" s="1034">
        <v>3000</v>
      </c>
      <c r="AB49" s="1034">
        <v>3000</v>
      </c>
      <c r="AC49" s="1034"/>
      <c r="AD49" s="1034"/>
      <c r="AE49" s="1034">
        <v>3000</v>
      </c>
      <c r="AF49" s="1034">
        <v>3000</v>
      </c>
      <c r="AG49" s="1034"/>
      <c r="AH49" s="1034"/>
      <c r="AI49" s="850" t="s">
        <v>1658</v>
      </c>
    </row>
    <row r="50" spans="1:35" s="851" customFormat="1" ht="83.25" customHeight="1">
      <c r="A50" s="1032" t="s">
        <v>245</v>
      </c>
      <c r="B50" s="1033" t="s">
        <v>1784</v>
      </c>
      <c r="C50" s="750"/>
      <c r="D50" s="750"/>
      <c r="E50" s="750"/>
      <c r="F50" s="750"/>
      <c r="G50" s="1036"/>
      <c r="H50" s="1034">
        <v>4012</v>
      </c>
      <c r="I50" s="1034">
        <v>4012</v>
      </c>
      <c r="J50" s="1034"/>
      <c r="K50" s="1034"/>
      <c r="L50" s="1034"/>
      <c r="M50" s="1034"/>
      <c r="N50" s="1034"/>
      <c r="O50" s="1034"/>
      <c r="P50" s="1034"/>
      <c r="Q50" s="1034"/>
      <c r="R50" s="1034"/>
      <c r="S50" s="1034"/>
      <c r="T50" s="1034"/>
      <c r="U50" s="1034">
        <v>4012</v>
      </c>
      <c r="V50" s="1034">
        <v>4012</v>
      </c>
      <c r="W50" s="1034"/>
      <c r="X50" s="1034"/>
      <c r="Y50" s="1034">
        <v>0</v>
      </c>
      <c r="Z50" s="1034"/>
      <c r="AA50" s="1034">
        <v>4012</v>
      </c>
      <c r="AB50" s="1034">
        <v>4012</v>
      </c>
      <c r="AC50" s="1034"/>
      <c r="AD50" s="1034"/>
      <c r="AE50" s="1034">
        <v>4012</v>
      </c>
      <c r="AF50" s="1034">
        <v>4012</v>
      </c>
      <c r="AG50" s="1034"/>
      <c r="AH50" s="1034"/>
      <c r="AI50" s="850" t="s">
        <v>1658</v>
      </c>
    </row>
    <row r="51" spans="1:35" s="760" customFormat="1" ht="60" customHeight="1">
      <c r="A51" s="758" t="s">
        <v>122</v>
      </c>
      <c r="B51" s="803" t="s">
        <v>150</v>
      </c>
      <c r="C51" s="759"/>
      <c r="D51" s="759"/>
      <c r="E51" s="759"/>
      <c r="F51" s="759"/>
      <c r="G51" s="744"/>
      <c r="H51" s="673">
        <f>H52</f>
        <v>841000</v>
      </c>
      <c r="I51" s="673">
        <f t="shared" ref="I51:AF51" si="19">I52</f>
        <v>714850</v>
      </c>
      <c r="J51" s="673">
        <f t="shared" si="19"/>
        <v>0</v>
      </c>
      <c r="K51" s="673">
        <f t="shared" si="19"/>
        <v>0</v>
      </c>
      <c r="L51" s="673">
        <f t="shared" si="19"/>
        <v>0</v>
      </c>
      <c r="M51" s="673">
        <f t="shared" si="19"/>
        <v>0</v>
      </c>
      <c r="N51" s="673">
        <f t="shared" si="19"/>
        <v>0</v>
      </c>
      <c r="O51" s="673">
        <f t="shared" si="19"/>
        <v>0</v>
      </c>
      <c r="P51" s="673">
        <f t="shared" si="19"/>
        <v>0</v>
      </c>
      <c r="Q51" s="673">
        <f t="shared" si="19"/>
        <v>0</v>
      </c>
      <c r="R51" s="673">
        <f t="shared" si="19"/>
        <v>0</v>
      </c>
      <c r="S51" s="673">
        <f t="shared" si="19"/>
        <v>0</v>
      </c>
      <c r="T51" s="673">
        <f t="shared" si="19"/>
        <v>0</v>
      </c>
      <c r="U51" s="673">
        <f t="shared" si="19"/>
        <v>165159</v>
      </c>
      <c r="V51" s="673">
        <f t="shared" si="19"/>
        <v>118159</v>
      </c>
      <c r="W51" s="673"/>
      <c r="X51" s="673"/>
      <c r="Y51" s="673">
        <f t="shared" si="19"/>
        <v>105580</v>
      </c>
      <c r="Z51" s="673">
        <f t="shared" si="19"/>
        <v>67580</v>
      </c>
      <c r="AA51" s="673">
        <f t="shared" si="19"/>
        <v>35000</v>
      </c>
      <c r="AB51" s="673">
        <f t="shared" si="19"/>
        <v>50579</v>
      </c>
      <c r="AC51" s="673"/>
      <c r="AD51" s="673"/>
      <c r="AE51" s="673">
        <f t="shared" si="19"/>
        <v>59579</v>
      </c>
      <c r="AF51" s="673">
        <f t="shared" si="19"/>
        <v>50579</v>
      </c>
      <c r="AG51" s="673"/>
      <c r="AH51" s="673"/>
      <c r="AI51" s="673"/>
    </row>
    <row r="52" spans="1:35" s="757" customFormat="1" ht="45" customHeight="1">
      <c r="A52" s="752" t="s">
        <v>271</v>
      </c>
      <c r="B52" s="753" t="s">
        <v>315</v>
      </c>
      <c r="C52" s="754"/>
      <c r="D52" s="754"/>
      <c r="E52" s="754"/>
      <c r="F52" s="754"/>
      <c r="G52" s="754"/>
      <c r="H52" s="756">
        <f>H54</f>
        <v>841000</v>
      </c>
      <c r="I52" s="756">
        <f t="shared" ref="I52:AF52" si="20">I54</f>
        <v>714850</v>
      </c>
      <c r="J52" s="756">
        <f t="shared" si="20"/>
        <v>0</v>
      </c>
      <c r="K52" s="756">
        <f t="shared" si="20"/>
        <v>0</v>
      </c>
      <c r="L52" s="756">
        <f t="shared" si="20"/>
        <v>0</v>
      </c>
      <c r="M52" s="756">
        <f t="shared" si="20"/>
        <v>0</v>
      </c>
      <c r="N52" s="756">
        <f t="shared" si="20"/>
        <v>0</v>
      </c>
      <c r="O52" s="756">
        <f t="shared" si="20"/>
        <v>0</v>
      </c>
      <c r="P52" s="756">
        <f t="shared" si="20"/>
        <v>0</v>
      </c>
      <c r="Q52" s="756">
        <f t="shared" si="20"/>
        <v>0</v>
      </c>
      <c r="R52" s="756">
        <f t="shared" si="20"/>
        <v>0</v>
      </c>
      <c r="S52" s="756">
        <f t="shared" si="20"/>
        <v>0</v>
      </c>
      <c r="T52" s="756">
        <f t="shared" si="20"/>
        <v>0</v>
      </c>
      <c r="U52" s="756">
        <f t="shared" si="20"/>
        <v>165159</v>
      </c>
      <c r="V52" s="756">
        <f t="shared" si="20"/>
        <v>118159</v>
      </c>
      <c r="W52" s="756"/>
      <c r="X52" s="756"/>
      <c r="Y52" s="756">
        <f t="shared" si="20"/>
        <v>105580</v>
      </c>
      <c r="Z52" s="756">
        <f t="shared" si="20"/>
        <v>67580</v>
      </c>
      <c r="AA52" s="756">
        <f t="shared" si="20"/>
        <v>35000</v>
      </c>
      <c r="AB52" s="756">
        <f t="shared" si="20"/>
        <v>50579</v>
      </c>
      <c r="AC52" s="756"/>
      <c r="AD52" s="756"/>
      <c r="AE52" s="756">
        <f t="shared" si="20"/>
        <v>59579</v>
      </c>
      <c r="AF52" s="756">
        <f t="shared" si="20"/>
        <v>50579</v>
      </c>
      <c r="AG52" s="756"/>
      <c r="AH52" s="756"/>
      <c r="AI52" s="756"/>
    </row>
    <row r="53" spans="1:35" s="746" customFormat="1" ht="31.7" customHeight="1">
      <c r="A53" s="742"/>
      <c r="B53" s="753" t="s">
        <v>272</v>
      </c>
      <c r="C53" s="744"/>
      <c r="D53" s="744"/>
      <c r="E53" s="744"/>
      <c r="F53" s="744"/>
      <c r="G53" s="744"/>
      <c r="H53" s="741"/>
      <c r="I53" s="741"/>
      <c r="J53" s="741"/>
      <c r="K53" s="741"/>
      <c r="L53" s="741"/>
      <c r="M53" s="741"/>
      <c r="N53" s="741"/>
      <c r="O53" s="741"/>
      <c r="P53" s="741"/>
      <c r="Q53" s="741"/>
      <c r="R53" s="741"/>
      <c r="S53" s="741"/>
      <c r="T53" s="741"/>
      <c r="U53" s="741"/>
      <c r="V53" s="741"/>
      <c r="W53" s="741"/>
      <c r="X53" s="741"/>
      <c r="Y53" s="741"/>
      <c r="Z53" s="741"/>
      <c r="AA53" s="741"/>
      <c r="AB53" s="741"/>
      <c r="AC53" s="741"/>
      <c r="AD53" s="741"/>
      <c r="AE53" s="741"/>
      <c r="AF53" s="741"/>
      <c r="AG53" s="741"/>
      <c r="AH53" s="741"/>
      <c r="AI53" s="741"/>
    </row>
    <row r="54" spans="1:35" s="746" customFormat="1" ht="69.75" customHeight="1">
      <c r="A54" s="761" t="s">
        <v>36</v>
      </c>
      <c r="B54" s="804" t="s">
        <v>299</v>
      </c>
      <c r="C54" s="763">
        <v>7504237</v>
      </c>
      <c r="D54" s="744"/>
      <c r="E54" s="744"/>
      <c r="F54" s="744"/>
      <c r="G54" s="770" t="s">
        <v>321</v>
      </c>
      <c r="H54" s="741">
        <v>841000</v>
      </c>
      <c r="I54" s="741">
        <v>714850</v>
      </c>
      <c r="J54" s="741"/>
      <c r="K54" s="741"/>
      <c r="L54" s="741"/>
      <c r="M54" s="741"/>
      <c r="N54" s="741"/>
      <c r="O54" s="741"/>
      <c r="P54" s="741"/>
      <c r="Q54" s="741"/>
      <c r="R54" s="741"/>
      <c r="S54" s="741"/>
      <c r="T54" s="741"/>
      <c r="U54" s="741">
        <f>V54+47000</f>
        <v>165159</v>
      </c>
      <c r="V54" s="741">
        <v>118159</v>
      </c>
      <c r="W54" s="741"/>
      <c r="X54" s="741"/>
      <c r="Y54" s="741">
        <f>Z54+38000</f>
        <v>105580</v>
      </c>
      <c r="Z54" s="741">
        <v>67580</v>
      </c>
      <c r="AA54" s="741">
        <v>35000</v>
      </c>
      <c r="AB54" s="741">
        <f>+V54-Z54</f>
        <v>50579</v>
      </c>
      <c r="AC54" s="741"/>
      <c r="AD54" s="741"/>
      <c r="AE54" s="741">
        <f>9000+AF54</f>
        <v>59579</v>
      </c>
      <c r="AF54" s="741">
        <f>+AB54</f>
        <v>50579</v>
      </c>
      <c r="AG54" s="741"/>
      <c r="AH54" s="741"/>
      <c r="AI54" s="741"/>
    </row>
    <row r="55" spans="1:35" s="760" customFormat="1" ht="110.25" customHeight="1">
      <c r="A55" s="758" t="s">
        <v>123</v>
      </c>
      <c r="B55" s="805" t="s">
        <v>300</v>
      </c>
      <c r="C55" s="759"/>
      <c r="D55" s="759"/>
      <c r="E55" s="759"/>
      <c r="F55" s="759"/>
      <c r="G55" s="744"/>
      <c r="H55" s="673">
        <f>H56</f>
        <v>111000</v>
      </c>
      <c r="I55" s="673">
        <f t="shared" ref="I55:AF55" si="21">I56</f>
        <v>99900</v>
      </c>
      <c r="J55" s="673">
        <f t="shared" si="21"/>
        <v>0</v>
      </c>
      <c r="K55" s="673">
        <f t="shared" si="21"/>
        <v>0</v>
      </c>
      <c r="L55" s="673">
        <f t="shared" si="21"/>
        <v>0</v>
      </c>
      <c r="M55" s="673">
        <f t="shared" si="21"/>
        <v>0</v>
      </c>
      <c r="N55" s="673">
        <f t="shared" si="21"/>
        <v>0</v>
      </c>
      <c r="O55" s="673">
        <f t="shared" si="21"/>
        <v>0</v>
      </c>
      <c r="P55" s="673">
        <f t="shared" si="21"/>
        <v>0</v>
      </c>
      <c r="Q55" s="673">
        <f t="shared" si="21"/>
        <v>0</v>
      </c>
      <c r="R55" s="673">
        <f t="shared" si="21"/>
        <v>0</v>
      </c>
      <c r="S55" s="673">
        <f t="shared" si="21"/>
        <v>0</v>
      </c>
      <c r="T55" s="673">
        <f t="shared" si="21"/>
        <v>0</v>
      </c>
      <c r="U55" s="673">
        <f t="shared" si="21"/>
        <v>87580</v>
      </c>
      <c r="V55" s="673">
        <f t="shared" si="21"/>
        <v>77590</v>
      </c>
      <c r="W55" s="673"/>
      <c r="X55" s="673"/>
      <c r="Y55" s="673">
        <f t="shared" si="21"/>
        <v>64430</v>
      </c>
      <c r="Z55" s="673">
        <f t="shared" si="21"/>
        <v>62430</v>
      </c>
      <c r="AA55" s="673">
        <f t="shared" si="21"/>
        <v>22150</v>
      </c>
      <c r="AB55" s="673">
        <f t="shared" si="21"/>
        <v>15160</v>
      </c>
      <c r="AC55" s="673"/>
      <c r="AD55" s="673"/>
      <c r="AE55" s="673">
        <f t="shared" si="21"/>
        <v>22150</v>
      </c>
      <c r="AF55" s="673">
        <f t="shared" si="21"/>
        <v>15160</v>
      </c>
      <c r="AG55" s="673"/>
      <c r="AH55" s="673"/>
      <c r="AI55" s="673"/>
    </row>
    <row r="56" spans="1:35" s="769" customFormat="1" ht="43.5" customHeight="1">
      <c r="A56" s="752" t="s">
        <v>15</v>
      </c>
      <c r="B56" s="753" t="s">
        <v>314</v>
      </c>
      <c r="C56" s="767"/>
      <c r="D56" s="767"/>
      <c r="E56" s="767"/>
      <c r="F56" s="767"/>
      <c r="G56" s="754"/>
      <c r="H56" s="768">
        <f t="shared" ref="H56:V56" si="22">H58</f>
        <v>111000</v>
      </c>
      <c r="I56" s="768">
        <f t="shared" si="22"/>
        <v>99900</v>
      </c>
      <c r="J56" s="768">
        <f t="shared" si="22"/>
        <v>0</v>
      </c>
      <c r="K56" s="768">
        <f t="shared" si="22"/>
        <v>0</v>
      </c>
      <c r="L56" s="768">
        <f t="shared" si="22"/>
        <v>0</v>
      </c>
      <c r="M56" s="768">
        <f t="shared" si="22"/>
        <v>0</v>
      </c>
      <c r="N56" s="768">
        <f t="shared" si="22"/>
        <v>0</v>
      </c>
      <c r="O56" s="768">
        <f t="shared" si="22"/>
        <v>0</v>
      </c>
      <c r="P56" s="768">
        <f t="shared" si="22"/>
        <v>0</v>
      </c>
      <c r="Q56" s="768">
        <f t="shared" si="22"/>
        <v>0</v>
      </c>
      <c r="R56" s="768">
        <f t="shared" si="22"/>
        <v>0</v>
      </c>
      <c r="S56" s="768">
        <f t="shared" si="22"/>
        <v>0</v>
      </c>
      <c r="T56" s="768">
        <f t="shared" si="22"/>
        <v>0</v>
      </c>
      <c r="U56" s="768">
        <f t="shared" si="22"/>
        <v>87580</v>
      </c>
      <c r="V56" s="768">
        <f t="shared" si="22"/>
        <v>77590</v>
      </c>
      <c r="W56" s="768"/>
      <c r="X56" s="768"/>
      <c r="Y56" s="768">
        <f>Y58</f>
        <v>64430</v>
      </c>
      <c r="Z56" s="768">
        <f>Z58</f>
        <v>62430</v>
      </c>
      <c r="AA56" s="768">
        <f>AA58</f>
        <v>22150</v>
      </c>
      <c r="AB56" s="768">
        <f>AB58</f>
        <v>15160</v>
      </c>
      <c r="AC56" s="768"/>
      <c r="AD56" s="768"/>
      <c r="AE56" s="768">
        <f>AE58</f>
        <v>22150</v>
      </c>
      <c r="AF56" s="768">
        <f>AF58</f>
        <v>15160</v>
      </c>
      <c r="AG56" s="768"/>
      <c r="AH56" s="768"/>
      <c r="AI56" s="774"/>
    </row>
    <row r="57" spans="1:35" s="746" customFormat="1" ht="34.5" customHeight="1">
      <c r="A57" s="742"/>
      <c r="B57" s="753" t="s">
        <v>272</v>
      </c>
      <c r="C57" s="744"/>
      <c r="D57" s="744"/>
      <c r="E57" s="744"/>
      <c r="F57" s="744"/>
      <c r="G57" s="744"/>
      <c r="H57" s="741"/>
      <c r="I57" s="741"/>
      <c r="J57" s="741"/>
      <c r="K57" s="741"/>
      <c r="L57" s="741"/>
      <c r="M57" s="741"/>
      <c r="N57" s="741"/>
      <c r="O57" s="741"/>
      <c r="P57" s="741"/>
      <c r="Q57" s="741"/>
      <c r="R57" s="741"/>
      <c r="S57" s="741"/>
      <c r="T57" s="741"/>
      <c r="U57" s="741"/>
      <c r="V57" s="741"/>
      <c r="W57" s="741"/>
      <c r="X57" s="741"/>
      <c r="Y57" s="741"/>
      <c r="Z57" s="741"/>
      <c r="AA57" s="741"/>
      <c r="AB57" s="741"/>
      <c r="AC57" s="741"/>
      <c r="AD57" s="741"/>
      <c r="AE57" s="741"/>
      <c r="AF57" s="741"/>
      <c r="AG57" s="741"/>
      <c r="AH57" s="741"/>
      <c r="AI57" s="741"/>
    </row>
    <row r="58" spans="1:35" s="746" customFormat="1" ht="52.5" customHeight="1">
      <c r="A58" s="761" t="s">
        <v>36</v>
      </c>
      <c r="B58" s="795" t="s">
        <v>301</v>
      </c>
      <c r="C58" s="744"/>
      <c r="D58" s="744"/>
      <c r="E58" s="744"/>
      <c r="F58" s="744"/>
      <c r="G58" s="770" t="s">
        <v>302</v>
      </c>
      <c r="H58" s="741">
        <v>111000</v>
      </c>
      <c r="I58" s="741">
        <v>99900</v>
      </c>
      <c r="J58" s="741"/>
      <c r="K58" s="741"/>
      <c r="L58" s="741"/>
      <c r="M58" s="741"/>
      <c r="N58" s="741"/>
      <c r="O58" s="741"/>
      <c r="P58" s="741"/>
      <c r="Q58" s="741"/>
      <c r="R58" s="741"/>
      <c r="S58" s="741"/>
      <c r="T58" s="741"/>
      <c r="U58" s="741">
        <f>V58+9990</f>
        <v>87580</v>
      </c>
      <c r="V58" s="741">
        <v>77590</v>
      </c>
      <c r="W58" s="741"/>
      <c r="X58" s="741"/>
      <c r="Y58" s="741">
        <f>Z58+2000</f>
        <v>64430</v>
      </c>
      <c r="Z58" s="741">
        <v>62430</v>
      </c>
      <c r="AA58" s="741">
        <f>AB58+6990</f>
        <v>22150</v>
      </c>
      <c r="AB58" s="741">
        <f>+V58-Z58</f>
        <v>15160</v>
      </c>
      <c r="AC58" s="741"/>
      <c r="AD58" s="741"/>
      <c r="AE58" s="741">
        <f>+AA58</f>
        <v>22150</v>
      </c>
      <c r="AF58" s="741">
        <f>+AB58</f>
        <v>15160</v>
      </c>
      <c r="AG58" s="741"/>
      <c r="AH58" s="741"/>
      <c r="AI58" s="741"/>
    </row>
    <row r="59" spans="1:35" s="746" customFormat="1" ht="57.2" customHeight="1">
      <c r="A59" s="742" t="s">
        <v>125</v>
      </c>
      <c r="B59" s="806" t="s">
        <v>303</v>
      </c>
      <c r="C59" s="744"/>
      <c r="D59" s="744"/>
      <c r="E59" s="744"/>
      <c r="F59" s="744"/>
      <c r="G59" s="744"/>
      <c r="H59" s="673">
        <f>H60</f>
        <v>210000</v>
      </c>
      <c r="I59" s="673">
        <f t="shared" ref="I59:AF59" si="23">I60</f>
        <v>210000</v>
      </c>
      <c r="J59" s="673">
        <f t="shared" si="23"/>
        <v>0</v>
      </c>
      <c r="K59" s="673">
        <f t="shared" si="23"/>
        <v>0</v>
      </c>
      <c r="L59" s="673">
        <f t="shared" si="23"/>
        <v>0</v>
      </c>
      <c r="M59" s="673">
        <f t="shared" si="23"/>
        <v>0</v>
      </c>
      <c r="N59" s="673">
        <f t="shared" si="23"/>
        <v>0</v>
      </c>
      <c r="O59" s="673">
        <f t="shared" si="23"/>
        <v>0</v>
      </c>
      <c r="P59" s="673">
        <f t="shared" si="23"/>
        <v>0</v>
      </c>
      <c r="Q59" s="673">
        <f t="shared" si="23"/>
        <v>0</v>
      </c>
      <c r="R59" s="673">
        <f t="shared" si="23"/>
        <v>0</v>
      </c>
      <c r="S59" s="673">
        <f t="shared" si="23"/>
        <v>0</v>
      </c>
      <c r="T59" s="673">
        <f t="shared" si="23"/>
        <v>0</v>
      </c>
      <c r="U59" s="673">
        <f t="shared" si="23"/>
        <v>46695</v>
      </c>
      <c r="V59" s="673">
        <f t="shared" si="23"/>
        <v>46695</v>
      </c>
      <c r="W59" s="673"/>
      <c r="X59" s="673"/>
      <c r="Y59" s="673">
        <f t="shared" si="23"/>
        <v>8000</v>
      </c>
      <c r="Z59" s="673">
        <f t="shared" si="23"/>
        <v>8000</v>
      </c>
      <c r="AA59" s="673">
        <f t="shared" si="23"/>
        <v>38695</v>
      </c>
      <c r="AB59" s="673">
        <f t="shared" si="23"/>
        <v>38695</v>
      </c>
      <c r="AC59" s="673"/>
      <c r="AD59" s="673"/>
      <c r="AE59" s="673">
        <f t="shared" si="23"/>
        <v>38695</v>
      </c>
      <c r="AF59" s="673">
        <f t="shared" si="23"/>
        <v>38695</v>
      </c>
      <c r="AG59" s="741"/>
      <c r="AH59" s="741"/>
      <c r="AI59" s="741"/>
    </row>
    <row r="60" spans="1:35" s="746" customFormat="1" ht="46.5" customHeight="1">
      <c r="A60" s="752" t="s">
        <v>271</v>
      </c>
      <c r="B60" s="753" t="s">
        <v>315</v>
      </c>
      <c r="C60" s="744"/>
      <c r="D60" s="744"/>
      <c r="E60" s="744"/>
      <c r="F60" s="744"/>
      <c r="G60" s="744"/>
      <c r="H60" s="673">
        <f>H62</f>
        <v>210000</v>
      </c>
      <c r="I60" s="673">
        <f t="shared" ref="I60:AF60" si="24">I62</f>
        <v>210000</v>
      </c>
      <c r="J60" s="673">
        <f t="shared" si="24"/>
        <v>0</v>
      </c>
      <c r="K60" s="673">
        <f t="shared" si="24"/>
        <v>0</v>
      </c>
      <c r="L60" s="673">
        <f t="shared" si="24"/>
        <v>0</v>
      </c>
      <c r="M60" s="673">
        <f t="shared" si="24"/>
        <v>0</v>
      </c>
      <c r="N60" s="673">
        <f t="shared" si="24"/>
        <v>0</v>
      </c>
      <c r="O60" s="673">
        <f t="shared" si="24"/>
        <v>0</v>
      </c>
      <c r="P60" s="673">
        <f t="shared" si="24"/>
        <v>0</v>
      </c>
      <c r="Q60" s="673">
        <f t="shared" si="24"/>
        <v>0</v>
      </c>
      <c r="R60" s="673">
        <f t="shared" si="24"/>
        <v>0</v>
      </c>
      <c r="S60" s="673">
        <f t="shared" si="24"/>
        <v>0</v>
      </c>
      <c r="T60" s="673">
        <f t="shared" si="24"/>
        <v>0</v>
      </c>
      <c r="U60" s="673">
        <f t="shared" si="24"/>
        <v>46695</v>
      </c>
      <c r="V60" s="673">
        <f t="shared" si="24"/>
        <v>46695</v>
      </c>
      <c r="W60" s="673"/>
      <c r="X60" s="673"/>
      <c r="Y60" s="673">
        <f t="shared" ref="Y60:Z60" si="25">Y62</f>
        <v>8000</v>
      </c>
      <c r="Z60" s="673">
        <f t="shared" si="25"/>
        <v>8000</v>
      </c>
      <c r="AA60" s="673">
        <f t="shared" si="24"/>
        <v>38695</v>
      </c>
      <c r="AB60" s="673">
        <f t="shared" si="24"/>
        <v>38695</v>
      </c>
      <c r="AC60" s="673"/>
      <c r="AD60" s="673"/>
      <c r="AE60" s="673">
        <f t="shared" si="24"/>
        <v>38695</v>
      </c>
      <c r="AF60" s="673">
        <f t="shared" si="24"/>
        <v>38695</v>
      </c>
      <c r="AG60" s="741"/>
      <c r="AH60" s="741"/>
      <c r="AI60" s="741"/>
    </row>
    <row r="61" spans="1:35" s="746" customFormat="1" ht="30.2" customHeight="1">
      <c r="A61" s="742"/>
      <c r="B61" s="753" t="s">
        <v>272</v>
      </c>
      <c r="C61" s="744"/>
      <c r="D61" s="744"/>
      <c r="E61" s="744"/>
      <c r="F61" s="744"/>
      <c r="G61" s="744"/>
      <c r="H61" s="741"/>
      <c r="I61" s="741"/>
      <c r="J61" s="741"/>
      <c r="K61" s="741"/>
      <c r="L61" s="741"/>
      <c r="M61" s="741"/>
      <c r="N61" s="741"/>
      <c r="O61" s="741"/>
      <c r="P61" s="741"/>
      <c r="Q61" s="741"/>
      <c r="R61" s="741"/>
      <c r="S61" s="741"/>
      <c r="T61" s="741"/>
      <c r="U61" s="741"/>
      <c r="V61" s="741"/>
      <c r="W61" s="741"/>
      <c r="X61" s="741"/>
      <c r="Y61" s="741"/>
      <c r="Z61" s="741"/>
      <c r="AA61" s="741"/>
      <c r="AB61" s="741"/>
      <c r="AC61" s="741"/>
      <c r="AD61" s="741"/>
      <c r="AE61" s="741"/>
      <c r="AF61" s="741"/>
      <c r="AG61" s="741"/>
      <c r="AH61" s="741"/>
      <c r="AI61" s="741"/>
    </row>
    <row r="62" spans="1:35" s="746" customFormat="1" ht="75.75" customHeight="1">
      <c r="A62" s="761" t="s">
        <v>36</v>
      </c>
      <c r="B62" s="801" t="s">
        <v>304</v>
      </c>
      <c r="C62" s="744"/>
      <c r="D62" s="744"/>
      <c r="E62" s="744"/>
      <c r="F62" s="744"/>
      <c r="G62" s="807" t="s">
        <v>305</v>
      </c>
      <c r="H62" s="741">
        <v>210000</v>
      </c>
      <c r="I62" s="741">
        <v>210000</v>
      </c>
      <c r="J62" s="741"/>
      <c r="K62" s="741"/>
      <c r="L62" s="741"/>
      <c r="M62" s="741"/>
      <c r="N62" s="741"/>
      <c r="O62" s="741"/>
      <c r="P62" s="741"/>
      <c r="Q62" s="741"/>
      <c r="R62" s="741"/>
      <c r="S62" s="741"/>
      <c r="T62" s="741"/>
      <c r="U62" s="741">
        <f>V62</f>
        <v>46695</v>
      </c>
      <c r="V62" s="741">
        <v>46695</v>
      </c>
      <c r="W62" s="741"/>
      <c r="X62" s="741"/>
      <c r="Y62" s="741">
        <f>+Z62</f>
        <v>8000</v>
      </c>
      <c r="Z62" s="741">
        <v>8000</v>
      </c>
      <c r="AA62" s="741">
        <f>AB62</f>
        <v>38695</v>
      </c>
      <c r="AB62" s="741">
        <f>+V62-Z62</f>
        <v>38695</v>
      </c>
      <c r="AC62" s="741"/>
      <c r="AD62" s="741"/>
      <c r="AE62" s="741">
        <f>AF62</f>
        <v>38695</v>
      </c>
      <c r="AF62" s="741">
        <f>+AB62</f>
        <v>38695</v>
      </c>
      <c r="AG62" s="741"/>
      <c r="AH62" s="741"/>
      <c r="AI62" s="741"/>
    </row>
    <row r="63" spans="1:35" s="746" customFormat="1" ht="64.5" customHeight="1">
      <c r="A63" s="742" t="s">
        <v>126</v>
      </c>
      <c r="B63" s="806" t="s">
        <v>306</v>
      </c>
      <c r="C63" s="744"/>
      <c r="D63" s="744"/>
      <c r="E63" s="744"/>
      <c r="F63" s="744"/>
      <c r="G63" s="744"/>
      <c r="H63" s="673">
        <f>H64</f>
        <v>125000</v>
      </c>
      <c r="I63" s="673">
        <f t="shared" ref="I63:AF63" si="26">I64</f>
        <v>125000</v>
      </c>
      <c r="J63" s="673">
        <f t="shared" si="26"/>
        <v>0</v>
      </c>
      <c r="K63" s="673">
        <f t="shared" si="26"/>
        <v>0</v>
      </c>
      <c r="L63" s="673">
        <f t="shared" si="26"/>
        <v>0</v>
      </c>
      <c r="M63" s="673">
        <f t="shared" si="26"/>
        <v>0</v>
      </c>
      <c r="N63" s="673">
        <f t="shared" si="26"/>
        <v>0</v>
      </c>
      <c r="O63" s="673">
        <f t="shared" si="26"/>
        <v>0</v>
      </c>
      <c r="P63" s="673">
        <f t="shared" si="26"/>
        <v>0</v>
      </c>
      <c r="Q63" s="673">
        <f t="shared" si="26"/>
        <v>0</v>
      </c>
      <c r="R63" s="673">
        <f t="shared" si="26"/>
        <v>0</v>
      </c>
      <c r="S63" s="673">
        <f t="shared" si="26"/>
        <v>0</v>
      </c>
      <c r="T63" s="673">
        <f t="shared" si="26"/>
        <v>0</v>
      </c>
      <c r="U63" s="673">
        <f t="shared" si="26"/>
        <v>125000</v>
      </c>
      <c r="V63" s="673">
        <f t="shared" si="26"/>
        <v>82138</v>
      </c>
      <c r="W63" s="673">
        <f t="shared" si="26"/>
        <v>0</v>
      </c>
      <c r="X63" s="673">
        <f t="shared" si="26"/>
        <v>0</v>
      </c>
      <c r="Y63" s="673">
        <f t="shared" si="26"/>
        <v>62036</v>
      </c>
      <c r="Z63" s="673">
        <f t="shared" si="26"/>
        <v>62036</v>
      </c>
      <c r="AA63" s="673">
        <f t="shared" si="26"/>
        <v>20102</v>
      </c>
      <c r="AB63" s="673">
        <f t="shared" si="26"/>
        <v>20102</v>
      </c>
      <c r="AC63" s="673">
        <f t="shared" si="26"/>
        <v>0</v>
      </c>
      <c r="AD63" s="673">
        <f t="shared" si="26"/>
        <v>0</v>
      </c>
      <c r="AE63" s="673">
        <f t="shared" si="26"/>
        <v>20102</v>
      </c>
      <c r="AF63" s="673">
        <f t="shared" si="26"/>
        <v>20102</v>
      </c>
      <c r="AG63" s="741"/>
      <c r="AH63" s="741"/>
      <c r="AI63" s="741"/>
    </row>
    <row r="64" spans="1:35" s="757" customFormat="1" ht="44.45" customHeight="1">
      <c r="A64" s="752" t="s">
        <v>15</v>
      </c>
      <c r="B64" s="753" t="s">
        <v>314</v>
      </c>
      <c r="C64" s="754"/>
      <c r="D64" s="754"/>
      <c r="E64" s="754"/>
      <c r="F64" s="754"/>
      <c r="G64" s="754"/>
      <c r="H64" s="756">
        <f>H66</f>
        <v>125000</v>
      </c>
      <c r="I64" s="756">
        <f t="shared" ref="I64:AF64" si="27">I66</f>
        <v>125000</v>
      </c>
      <c r="J64" s="756">
        <f t="shared" si="27"/>
        <v>0</v>
      </c>
      <c r="K64" s="756">
        <f t="shared" si="27"/>
        <v>0</v>
      </c>
      <c r="L64" s="756">
        <f t="shared" si="27"/>
        <v>0</v>
      </c>
      <c r="M64" s="756">
        <f t="shared" si="27"/>
        <v>0</v>
      </c>
      <c r="N64" s="756">
        <f t="shared" si="27"/>
        <v>0</v>
      </c>
      <c r="O64" s="756">
        <f t="shared" si="27"/>
        <v>0</v>
      </c>
      <c r="P64" s="756">
        <f t="shared" si="27"/>
        <v>0</v>
      </c>
      <c r="Q64" s="756">
        <f t="shared" si="27"/>
        <v>0</v>
      </c>
      <c r="R64" s="756">
        <f t="shared" si="27"/>
        <v>0</v>
      </c>
      <c r="S64" s="756">
        <f t="shared" si="27"/>
        <v>0</v>
      </c>
      <c r="T64" s="756">
        <f t="shared" si="27"/>
        <v>0</v>
      </c>
      <c r="U64" s="756">
        <f t="shared" si="27"/>
        <v>125000</v>
      </c>
      <c r="V64" s="756">
        <f t="shared" si="27"/>
        <v>82138</v>
      </c>
      <c r="W64" s="756">
        <f t="shared" si="27"/>
        <v>0</v>
      </c>
      <c r="X64" s="756">
        <f t="shared" si="27"/>
        <v>0</v>
      </c>
      <c r="Y64" s="756">
        <f t="shared" si="27"/>
        <v>62036</v>
      </c>
      <c r="Z64" s="756">
        <f t="shared" si="27"/>
        <v>62036</v>
      </c>
      <c r="AA64" s="756">
        <f t="shared" si="27"/>
        <v>20102</v>
      </c>
      <c r="AB64" s="756">
        <f t="shared" si="27"/>
        <v>20102</v>
      </c>
      <c r="AC64" s="756">
        <f t="shared" si="27"/>
        <v>0</v>
      </c>
      <c r="AD64" s="756">
        <f t="shared" si="27"/>
        <v>0</v>
      </c>
      <c r="AE64" s="756">
        <f t="shared" si="27"/>
        <v>20102</v>
      </c>
      <c r="AF64" s="756">
        <f t="shared" si="27"/>
        <v>20102</v>
      </c>
      <c r="AG64" s="775"/>
      <c r="AH64" s="775"/>
      <c r="AI64" s="775"/>
    </row>
    <row r="65" spans="1:35" s="746" customFormat="1" ht="33" customHeight="1">
      <c r="A65" s="742"/>
      <c r="B65" s="753" t="s">
        <v>272</v>
      </c>
      <c r="C65" s="744"/>
      <c r="D65" s="744"/>
      <c r="E65" s="744"/>
      <c r="F65" s="744"/>
      <c r="G65" s="744"/>
      <c r="H65" s="741"/>
      <c r="I65" s="741"/>
      <c r="J65" s="741"/>
      <c r="K65" s="741"/>
      <c r="L65" s="741"/>
      <c r="M65" s="741"/>
      <c r="N65" s="741"/>
      <c r="O65" s="741"/>
      <c r="P65" s="741"/>
      <c r="Q65" s="741"/>
      <c r="R65" s="741"/>
      <c r="S65" s="741"/>
      <c r="T65" s="741"/>
      <c r="U65" s="741"/>
      <c r="V65" s="741"/>
      <c r="W65" s="741"/>
      <c r="X65" s="741"/>
      <c r="Y65" s="741"/>
      <c r="Z65" s="741"/>
      <c r="AA65" s="741"/>
      <c r="AB65" s="741"/>
      <c r="AC65" s="741"/>
      <c r="AD65" s="741"/>
      <c r="AE65" s="741"/>
      <c r="AF65" s="741"/>
      <c r="AG65" s="741"/>
      <c r="AH65" s="741"/>
      <c r="AI65" s="741"/>
    </row>
    <row r="66" spans="1:35" s="746" customFormat="1" ht="85.7" customHeight="1">
      <c r="A66" s="761" t="s">
        <v>36</v>
      </c>
      <c r="B66" s="801" t="s">
        <v>307</v>
      </c>
      <c r="C66" s="744"/>
      <c r="D66" s="744"/>
      <c r="E66" s="744"/>
      <c r="F66" s="744"/>
      <c r="G66" s="796" t="s">
        <v>322</v>
      </c>
      <c r="H66" s="808">
        <v>125000</v>
      </c>
      <c r="I66" s="808">
        <v>125000</v>
      </c>
      <c r="J66" s="741"/>
      <c r="K66" s="741"/>
      <c r="L66" s="741"/>
      <c r="M66" s="741"/>
      <c r="N66" s="741"/>
      <c r="O66" s="741"/>
      <c r="P66" s="741"/>
      <c r="Q66" s="741"/>
      <c r="R66" s="741"/>
      <c r="S66" s="741"/>
      <c r="T66" s="741"/>
      <c r="U66" s="741">
        <v>125000</v>
      </c>
      <c r="V66" s="741">
        <v>82138</v>
      </c>
      <c r="W66" s="741"/>
      <c r="X66" s="741"/>
      <c r="Y66" s="741">
        <f>Z66</f>
        <v>62036</v>
      </c>
      <c r="Z66" s="741">
        <v>62036</v>
      </c>
      <c r="AA66" s="741">
        <f>AB66</f>
        <v>20102</v>
      </c>
      <c r="AB66" s="741">
        <f>+V66-Z66</f>
        <v>20102</v>
      </c>
      <c r="AC66" s="741"/>
      <c r="AD66" s="741"/>
      <c r="AE66" s="741">
        <f>+AF66</f>
        <v>20102</v>
      </c>
      <c r="AF66" s="741">
        <f>+AB66</f>
        <v>20102</v>
      </c>
      <c r="AG66" s="741"/>
      <c r="AH66" s="741"/>
      <c r="AI66" s="741"/>
    </row>
    <row r="67" spans="1:35" s="746" customFormat="1" ht="48.75" customHeight="1">
      <c r="A67" s="742" t="s">
        <v>127</v>
      </c>
      <c r="B67" s="809" t="s">
        <v>308</v>
      </c>
      <c r="C67" s="744"/>
      <c r="D67" s="744"/>
      <c r="E67" s="744"/>
      <c r="F67" s="744"/>
      <c r="G67" s="744"/>
      <c r="H67" s="673">
        <f>H68+H69</f>
        <v>208338</v>
      </c>
      <c r="I67" s="673">
        <f t="shared" ref="I67:AG67" si="28">I68+I69</f>
        <v>208338</v>
      </c>
      <c r="J67" s="673">
        <f t="shared" si="28"/>
        <v>0</v>
      </c>
      <c r="K67" s="673">
        <f t="shared" si="28"/>
        <v>0</v>
      </c>
      <c r="L67" s="673">
        <f t="shared" si="28"/>
        <v>0</v>
      </c>
      <c r="M67" s="673">
        <f t="shared" si="28"/>
        <v>0</v>
      </c>
      <c r="N67" s="673">
        <f t="shared" si="28"/>
        <v>0</v>
      </c>
      <c r="O67" s="673">
        <f t="shared" si="28"/>
        <v>0</v>
      </c>
      <c r="P67" s="673">
        <f t="shared" si="28"/>
        <v>0</v>
      </c>
      <c r="Q67" s="673">
        <f t="shared" si="28"/>
        <v>0</v>
      </c>
      <c r="R67" s="673">
        <f t="shared" si="28"/>
        <v>0</v>
      </c>
      <c r="S67" s="673">
        <f t="shared" si="28"/>
        <v>0</v>
      </c>
      <c r="T67" s="673">
        <f t="shared" si="28"/>
        <v>0</v>
      </c>
      <c r="U67" s="673">
        <f t="shared" si="28"/>
        <v>110685</v>
      </c>
      <c r="V67" s="673">
        <f t="shared" si="28"/>
        <v>110685</v>
      </c>
      <c r="W67" s="673">
        <f t="shared" si="28"/>
        <v>110685</v>
      </c>
      <c r="X67" s="673"/>
      <c r="Y67" s="673"/>
      <c r="Z67" s="673"/>
      <c r="AA67" s="673">
        <f t="shared" si="28"/>
        <v>110685</v>
      </c>
      <c r="AB67" s="673">
        <f t="shared" si="28"/>
        <v>110685</v>
      </c>
      <c r="AC67" s="673">
        <f t="shared" si="28"/>
        <v>110685</v>
      </c>
      <c r="AD67" s="673"/>
      <c r="AE67" s="673">
        <f t="shared" si="28"/>
        <v>34165</v>
      </c>
      <c r="AF67" s="673">
        <f t="shared" si="28"/>
        <v>34165</v>
      </c>
      <c r="AG67" s="673">
        <f t="shared" si="28"/>
        <v>34165</v>
      </c>
      <c r="AH67" s="741"/>
      <c r="AI67" s="741"/>
    </row>
    <row r="68" spans="1:35" s="746" customFormat="1" ht="54.75" customHeight="1">
      <c r="A68" s="761" t="s">
        <v>36</v>
      </c>
      <c r="B68" s="801" t="s">
        <v>309</v>
      </c>
      <c r="C68" s="744"/>
      <c r="D68" s="744"/>
      <c r="E68" s="744"/>
      <c r="F68" s="744"/>
      <c r="G68" s="810" t="s">
        <v>310</v>
      </c>
      <c r="H68" s="811">
        <v>179338</v>
      </c>
      <c r="I68" s="811">
        <v>179338</v>
      </c>
      <c r="J68" s="741"/>
      <c r="K68" s="741"/>
      <c r="L68" s="741"/>
      <c r="M68" s="741"/>
      <c r="N68" s="741"/>
      <c r="O68" s="741"/>
      <c r="P68" s="741"/>
      <c r="Q68" s="741"/>
      <c r="R68" s="741"/>
      <c r="S68" s="741"/>
      <c r="T68" s="741"/>
      <c r="U68" s="741">
        <f>V68</f>
        <v>105766</v>
      </c>
      <c r="V68" s="741">
        <v>105766</v>
      </c>
      <c r="W68" s="741">
        <f>V68</f>
        <v>105766</v>
      </c>
      <c r="X68" s="741"/>
      <c r="Y68" s="741"/>
      <c r="Z68" s="741"/>
      <c r="AA68" s="741">
        <f>AB68</f>
        <v>105766</v>
      </c>
      <c r="AB68" s="741">
        <f>+W68</f>
        <v>105766</v>
      </c>
      <c r="AC68" s="741">
        <f>+AB68</f>
        <v>105766</v>
      </c>
      <c r="AD68" s="741"/>
      <c r="AE68" s="741">
        <f>AF68</f>
        <v>29246</v>
      </c>
      <c r="AF68" s="741">
        <v>29246</v>
      </c>
      <c r="AG68" s="741">
        <f>AF68</f>
        <v>29246</v>
      </c>
      <c r="AH68" s="741"/>
      <c r="AI68" s="741"/>
    </row>
    <row r="69" spans="1:35" s="746" customFormat="1" ht="84.2" customHeight="1">
      <c r="A69" s="761" t="s">
        <v>23</v>
      </c>
      <c r="B69" s="801" t="s">
        <v>311</v>
      </c>
      <c r="C69" s="744"/>
      <c r="D69" s="744"/>
      <c r="E69" s="744"/>
      <c r="F69" s="744"/>
      <c r="G69" s="810" t="s">
        <v>312</v>
      </c>
      <c r="H69" s="811">
        <v>29000</v>
      </c>
      <c r="I69" s="811">
        <v>29000</v>
      </c>
      <c r="J69" s="741"/>
      <c r="K69" s="741"/>
      <c r="L69" s="741"/>
      <c r="M69" s="741"/>
      <c r="N69" s="741"/>
      <c r="O69" s="741"/>
      <c r="P69" s="741"/>
      <c r="Q69" s="741"/>
      <c r="R69" s="741"/>
      <c r="S69" s="741"/>
      <c r="T69" s="741"/>
      <c r="U69" s="741">
        <f>V69</f>
        <v>4919</v>
      </c>
      <c r="V69" s="741">
        <v>4919</v>
      </c>
      <c r="W69" s="741">
        <f>V69</f>
        <v>4919</v>
      </c>
      <c r="X69" s="741"/>
      <c r="Y69" s="741"/>
      <c r="Z69" s="741"/>
      <c r="AA69" s="741">
        <f>AB69</f>
        <v>4919</v>
      </c>
      <c r="AB69" s="741">
        <f>W69</f>
        <v>4919</v>
      </c>
      <c r="AC69" s="741">
        <f>AB69</f>
        <v>4919</v>
      </c>
      <c r="AD69" s="741"/>
      <c r="AE69" s="741">
        <f>AF69</f>
        <v>4919</v>
      </c>
      <c r="AF69" s="741">
        <f>+AB69</f>
        <v>4919</v>
      </c>
      <c r="AG69" s="741">
        <f>AF69</f>
        <v>4919</v>
      </c>
      <c r="AH69" s="741"/>
      <c r="AI69" s="741"/>
    </row>
    <row r="70" spans="1:35" s="746" customFormat="1" ht="57.75" customHeight="1">
      <c r="A70" s="742" t="s">
        <v>128</v>
      </c>
      <c r="B70" s="800" t="s">
        <v>1315</v>
      </c>
      <c r="C70" s="744"/>
      <c r="D70" s="744"/>
      <c r="E70" s="744"/>
      <c r="F70" s="744"/>
      <c r="G70" s="812"/>
      <c r="H70" s="813">
        <f>+H71</f>
        <v>21000</v>
      </c>
      <c r="I70" s="813">
        <f>+I71</f>
        <v>18000</v>
      </c>
      <c r="J70" s="814"/>
      <c r="K70" s="814"/>
      <c r="L70" s="814"/>
      <c r="M70" s="814"/>
      <c r="N70" s="814"/>
      <c r="O70" s="814"/>
      <c r="P70" s="814"/>
      <c r="Q70" s="814"/>
      <c r="R70" s="814"/>
      <c r="S70" s="814"/>
      <c r="T70" s="814"/>
      <c r="U70" s="814"/>
      <c r="V70" s="814"/>
      <c r="W70" s="814"/>
      <c r="X70" s="814"/>
      <c r="Y70" s="814"/>
      <c r="Z70" s="814"/>
      <c r="AA70" s="813">
        <f>+AA71</f>
        <v>21000</v>
      </c>
      <c r="AB70" s="813">
        <f>+AB71</f>
        <v>18000</v>
      </c>
      <c r="AC70" s="814"/>
      <c r="AD70" s="814"/>
      <c r="AE70" s="813">
        <f>+AE71</f>
        <v>18200</v>
      </c>
      <c r="AF70" s="813">
        <f>+AF71</f>
        <v>18000</v>
      </c>
      <c r="AG70" s="814"/>
      <c r="AH70" s="814"/>
      <c r="AI70" s="814"/>
    </row>
    <row r="71" spans="1:35" s="823" customFormat="1" ht="87" customHeight="1">
      <c r="A71" s="818" t="s">
        <v>36</v>
      </c>
      <c r="B71" s="824" t="s">
        <v>1576</v>
      </c>
      <c r="C71" s="821"/>
      <c r="D71" s="821"/>
      <c r="E71" s="821"/>
      <c r="F71" s="821"/>
      <c r="G71" s="822"/>
      <c r="H71" s="825">
        <v>21000</v>
      </c>
      <c r="I71" s="825">
        <v>18000</v>
      </c>
      <c r="J71" s="238"/>
      <c r="K71" s="238"/>
      <c r="L71" s="238"/>
      <c r="M71" s="238"/>
      <c r="N71" s="238"/>
      <c r="O71" s="238"/>
      <c r="P71" s="238"/>
      <c r="Q71" s="238"/>
      <c r="R71" s="238"/>
      <c r="S71" s="238"/>
      <c r="T71" s="238"/>
      <c r="U71" s="238"/>
      <c r="V71" s="238"/>
      <c r="W71" s="238"/>
      <c r="X71" s="238"/>
      <c r="Y71" s="238"/>
      <c r="Z71" s="238"/>
      <c r="AA71" s="825">
        <v>21000</v>
      </c>
      <c r="AB71" s="825">
        <v>18000</v>
      </c>
      <c r="AC71" s="238"/>
      <c r="AD71" s="238"/>
      <c r="AE71" s="238">
        <f>+AF71+200</f>
        <v>18200</v>
      </c>
      <c r="AF71" s="238">
        <v>18000</v>
      </c>
      <c r="AG71" s="238"/>
      <c r="AH71" s="238"/>
      <c r="AI71" s="238"/>
    </row>
    <row r="72" spans="1:35" s="823" customFormat="1" ht="64.5" customHeight="1">
      <c r="A72" s="23" t="s">
        <v>130</v>
      </c>
      <c r="B72" s="1037" t="s">
        <v>1316</v>
      </c>
      <c r="C72" s="25"/>
      <c r="D72" s="25"/>
      <c r="E72" s="25"/>
      <c r="F72" s="25"/>
      <c r="G72" s="1038"/>
      <c r="H72" s="1039">
        <f>H74+H77</f>
        <v>12500</v>
      </c>
      <c r="I72" s="1039">
        <f>I74+I77</f>
        <v>12500</v>
      </c>
      <c r="J72" s="1039">
        <f t="shared" ref="J72:AH72" si="29">J74+J77</f>
        <v>0</v>
      </c>
      <c r="K72" s="1039">
        <f t="shared" si="29"/>
        <v>0</v>
      </c>
      <c r="L72" s="1039">
        <f t="shared" si="29"/>
        <v>0</v>
      </c>
      <c r="M72" s="1039">
        <f t="shared" si="29"/>
        <v>0</v>
      </c>
      <c r="N72" s="1039">
        <f t="shared" si="29"/>
        <v>0</v>
      </c>
      <c r="O72" s="1039">
        <f t="shared" si="29"/>
        <v>0</v>
      </c>
      <c r="P72" s="1039">
        <f t="shared" si="29"/>
        <v>0</v>
      </c>
      <c r="Q72" s="1039">
        <f t="shared" si="29"/>
        <v>0</v>
      </c>
      <c r="R72" s="1039">
        <f t="shared" si="29"/>
        <v>0</v>
      </c>
      <c r="S72" s="1039">
        <f t="shared" si="29"/>
        <v>0</v>
      </c>
      <c r="T72" s="1039">
        <f t="shared" si="29"/>
        <v>0</v>
      </c>
      <c r="U72" s="1039">
        <f t="shared" si="29"/>
        <v>10685</v>
      </c>
      <c r="V72" s="1039">
        <f t="shared" si="29"/>
        <v>10685</v>
      </c>
      <c r="W72" s="1039">
        <f t="shared" si="29"/>
        <v>0</v>
      </c>
      <c r="X72" s="1039">
        <f t="shared" si="29"/>
        <v>0</v>
      </c>
      <c r="Y72" s="1039">
        <f t="shared" si="29"/>
        <v>0</v>
      </c>
      <c r="Z72" s="1039">
        <f t="shared" si="29"/>
        <v>0</v>
      </c>
      <c r="AA72" s="1039">
        <f t="shared" si="29"/>
        <v>10685</v>
      </c>
      <c r="AB72" s="1039">
        <f t="shared" si="29"/>
        <v>10685</v>
      </c>
      <c r="AC72" s="1039">
        <f t="shared" si="29"/>
        <v>0</v>
      </c>
      <c r="AD72" s="1039">
        <f t="shared" si="29"/>
        <v>0</v>
      </c>
      <c r="AE72" s="1039">
        <f t="shared" si="29"/>
        <v>10685</v>
      </c>
      <c r="AF72" s="1039">
        <f t="shared" si="29"/>
        <v>10685</v>
      </c>
      <c r="AG72" s="1039">
        <f t="shared" si="29"/>
        <v>0</v>
      </c>
      <c r="AH72" s="1039">
        <f t="shared" si="29"/>
        <v>0</v>
      </c>
      <c r="AI72" s="1040"/>
    </row>
    <row r="73" spans="1:35" s="823" customFormat="1" ht="106.5" customHeight="1">
      <c r="A73" s="23" t="s">
        <v>36</v>
      </c>
      <c r="B73" s="1037" t="s">
        <v>1664</v>
      </c>
      <c r="C73" s="25"/>
      <c r="D73" s="25"/>
      <c r="E73" s="25"/>
      <c r="F73" s="25"/>
      <c r="G73" s="1038"/>
      <c r="H73" s="1039"/>
      <c r="I73" s="1039"/>
      <c r="J73" s="1039"/>
      <c r="K73" s="1039"/>
      <c r="L73" s="1039"/>
      <c r="M73" s="1039"/>
      <c r="N73" s="1039"/>
      <c r="O73" s="1039"/>
      <c r="P73" s="1039"/>
      <c r="Q73" s="1039"/>
      <c r="R73" s="1039"/>
      <c r="S73" s="1039"/>
      <c r="T73" s="1039"/>
      <c r="U73" s="1039"/>
      <c r="V73" s="1039"/>
      <c r="W73" s="1039"/>
      <c r="X73" s="1039"/>
      <c r="Y73" s="1039"/>
      <c r="Z73" s="1039"/>
      <c r="AA73" s="1039"/>
      <c r="AB73" s="1039"/>
      <c r="AC73" s="1039"/>
      <c r="AD73" s="1039"/>
      <c r="AE73" s="1039"/>
      <c r="AF73" s="1039"/>
      <c r="AG73" s="1039"/>
      <c r="AH73" s="1039"/>
      <c r="AI73" s="1038" t="s">
        <v>1665</v>
      </c>
    </row>
    <row r="74" spans="1:35" s="823" customFormat="1" ht="57.75" customHeight="1">
      <c r="A74" s="15" t="s">
        <v>20</v>
      </c>
      <c r="B74" s="24" t="s">
        <v>1645</v>
      </c>
      <c r="C74" s="15"/>
      <c r="D74" s="82"/>
      <c r="E74" s="82"/>
      <c r="F74" s="82"/>
      <c r="G74" s="82"/>
      <c r="H74" s="1041">
        <f>H75+H76</f>
        <v>4500</v>
      </c>
      <c r="I74" s="1041">
        <f>I75+I76</f>
        <v>4500</v>
      </c>
      <c r="J74" s="1041">
        <f t="shared" ref="J74:AH74" si="30">J75+J76</f>
        <v>0</v>
      </c>
      <c r="K74" s="1041">
        <f t="shared" si="30"/>
        <v>0</v>
      </c>
      <c r="L74" s="1041">
        <f t="shared" si="30"/>
        <v>0</v>
      </c>
      <c r="M74" s="1041">
        <f t="shared" si="30"/>
        <v>0</v>
      </c>
      <c r="N74" s="1041">
        <f t="shared" si="30"/>
        <v>0</v>
      </c>
      <c r="O74" s="1041">
        <f t="shared" si="30"/>
        <v>0</v>
      </c>
      <c r="P74" s="1041">
        <f t="shared" si="30"/>
        <v>0</v>
      </c>
      <c r="Q74" s="1041">
        <f t="shared" si="30"/>
        <v>0</v>
      </c>
      <c r="R74" s="1041">
        <f t="shared" si="30"/>
        <v>0</v>
      </c>
      <c r="S74" s="1041">
        <f t="shared" si="30"/>
        <v>0</v>
      </c>
      <c r="T74" s="1041">
        <f t="shared" si="30"/>
        <v>0</v>
      </c>
      <c r="U74" s="1041">
        <f t="shared" si="30"/>
        <v>4500</v>
      </c>
      <c r="V74" s="1041">
        <f t="shared" si="30"/>
        <v>4500</v>
      </c>
      <c r="W74" s="1041">
        <f t="shared" si="30"/>
        <v>0</v>
      </c>
      <c r="X74" s="1041">
        <f t="shared" si="30"/>
        <v>0</v>
      </c>
      <c r="Y74" s="1041">
        <f t="shared" si="30"/>
        <v>0</v>
      </c>
      <c r="Z74" s="1041">
        <f t="shared" si="30"/>
        <v>0</v>
      </c>
      <c r="AA74" s="1041">
        <f t="shared" si="30"/>
        <v>4500</v>
      </c>
      <c r="AB74" s="1041">
        <f t="shared" si="30"/>
        <v>4500</v>
      </c>
      <c r="AC74" s="1041">
        <f t="shared" si="30"/>
        <v>0</v>
      </c>
      <c r="AD74" s="1041">
        <f t="shared" si="30"/>
        <v>0</v>
      </c>
      <c r="AE74" s="1041">
        <f t="shared" si="30"/>
        <v>4500</v>
      </c>
      <c r="AF74" s="1041">
        <f t="shared" si="30"/>
        <v>4500</v>
      </c>
      <c r="AG74" s="1041">
        <f t="shared" si="30"/>
        <v>0</v>
      </c>
      <c r="AH74" s="1041">
        <f t="shared" si="30"/>
        <v>0</v>
      </c>
      <c r="AI74" s="1109" t="s">
        <v>1658</v>
      </c>
    </row>
    <row r="75" spans="1:35" s="823" customFormat="1" ht="45" customHeight="1">
      <c r="A75" s="19" t="s">
        <v>245</v>
      </c>
      <c r="B75" s="20" t="s">
        <v>1666</v>
      </c>
      <c r="C75" s="109"/>
      <c r="D75" s="77"/>
      <c r="E75" s="77"/>
      <c r="F75" s="77"/>
      <c r="G75" s="77"/>
      <c r="H75" s="817">
        <v>3000</v>
      </c>
      <c r="I75" s="817">
        <v>3000</v>
      </c>
      <c r="J75" s="1042"/>
      <c r="K75" s="1042"/>
      <c r="L75" s="1042"/>
      <c r="M75" s="1042"/>
      <c r="N75" s="1042"/>
      <c r="O75" s="1042"/>
      <c r="P75" s="1042"/>
      <c r="Q75" s="1042"/>
      <c r="R75" s="1042"/>
      <c r="S75" s="1042"/>
      <c r="T75" s="1042"/>
      <c r="U75" s="817">
        <v>3000</v>
      </c>
      <c r="V75" s="817">
        <v>3000</v>
      </c>
      <c r="W75" s="1042"/>
      <c r="X75" s="1042"/>
      <c r="Y75" s="1042"/>
      <c r="Z75" s="1042"/>
      <c r="AA75" s="817">
        <v>3000</v>
      </c>
      <c r="AB75" s="817">
        <v>3000</v>
      </c>
      <c r="AC75" s="1042"/>
      <c r="AD75" s="1042"/>
      <c r="AE75" s="817">
        <v>3000</v>
      </c>
      <c r="AF75" s="817">
        <v>3000</v>
      </c>
      <c r="AG75" s="817"/>
      <c r="AH75" s="817"/>
      <c r="AI75" s="817"/>
    </row>
    <row r="76" spans="1:35" s="823" customFormat="1" ht="43.5" customHeight="1">
      <c r="A76" s="19" t="s">
        <v>245</v>
      </c>
      <c r="B76" s="20" t="s">
        <v>1667</v>
      </c>
      <c r="C76" s="109"/>
      <c r="D76" s="77"/>
      <c r="E76" s="77"/>
      <c r="F76" s="77"/>
      <c r="G76" s="77"/>
      <c r="H76" s="817">
        <v>1500</v>
      </c>
      <c r="I76" s="817">
        <v>1500</v>
      </c>
      <c r="J76" s="1042"/>
      <c r="K76" s="1042"/>
      <c r="L76" s="1042"/>
      <c r="M76" s="1042"/>
      <c r="N76" s="1042"/>
      <c r="O76" s="1042"/>
      <c r="P76" s="1042"/>
      <c r="Q76" s="1042"/>
      <c r="R76" s="1042"/>
      <c r="S76" s="1042"/>
      <c r="T76" s="1042"/>
      <c r="U76" s="817">
        <v>1500</v>
      </c>
      <c r="V76" s="817">
        <v>1500</v>
      </c>
      <c r="W76" s="1042"/>
      <c r="X76" s="1042"/>
      <c r="Y76" s="1042"/>
      <c r="Z76" s="1042"/>
      <c r="AA76" s="817">
        <v>1500</v>
      </c>
      <c r="AB76" s="817">
        <v>1500</v>
      </c>
      <c r="AC76" s="1042"/>
      <c r="AD76" s="1042"/>
      <c r="AE76" s="817">
        <v>1500</v>
      </c>
      <c r="AF76" s="817">
        <v>1500</v>
      </c>
      <c r="AG76" s="817"/>
      <c r="AH76" s="817"/>
      <c r="AI76" s="817"/>
    </row>
    <row r="77" spans="1:35" s="820" customFormat="1" ht="78.75" customHeight="1">
      <c r="A77" s="23" t="s">
        <v>1668</v>
      </c>
      <c r="B77" s="24" t="s">
        <v>1646</v>
      </c>
      <c r="C77" s="25"/>
      <c r="D77" s="25"/>
      <c r="E77" s="25"/>
      <c r="F77" s="25"/>
      <c r="G77" s="25"/>
      <c r="H77" s="1041">
        <f>H78</f>
        <v>8000</v>
      </c>
      <c r="I77" s="1041">
        <f t="shared" ref="I77:AH77" si="31">I78</f>
        <v>8000</v>
      </c>
      <c r="J77" s="1041">
        <f t="shared" si="31"/>
        <v>0</v>
      </c>
      <c r="K77" s="1041">
        <f t="shared" si="31"/>
        <v>0</v>
      </c>
      <c r="L77" s="1041">
        <f t="shared" si="31"/>
        <v>0</v>
      </c>
      <c r="M77" s="1041">
        <f t="shared" si="31"/>
        <v>0</v>
      </c>
      <c r="N77" s="1041">
        <f t="shared" si="31"/>
        <v>0</v>
      </c>
      <c r="O77" s="1041">
        <f t="shared" si="31"/>
        <v>0</v>
      </c>
      <c r="P77" s="1041">
        <f t="shared" si="31"/>
        <v>0</v>
      </c>
      <c r="Q77" s="1041">
        <f t="shared" si="31"/>
        <v>0</v>
      </c>
      <c r="R77" s="1041">
        <f t="shared" si="31"/>
        <v>0</v>
      </c>
      <c r="S77" s="1041">
        <f t="shared" si="31"/>
        <v>0</v>
      </c>
      <c r="T77" s="1041">
        <f t="shared" si="31"/>
        <v>0</v>
      </c>
      <c r="U77" s="1041">
        <f t="shared" si="31"/>
        <v>6185</v>
      </c>
      <c r="V77" s="1041">
        <f t="shared" si="31"/>
        <v>6185</v>
      </c>
      <c r="W77" s="1041">
        <f t="shared" si="31"/>
        <v>0</v>
      </c>
      <c r="X77" s="1041">
        <f t="shared" si="31"/>
        <v>0</v>
      </c>
      <c r="Y77" s="1041">
        <f t="shared" si="31"/>
        <v>0</v>
      </c>
      <c r="Z77" s="1041">
        <f t="shared" si="31"/>
        <v>0</v>
      </c>
      <c r="AA77" s="1041">
        <f t="shared" si="31"/>
        <v>6185</v>
      </c>
      <c r="AB77" s="1041">
        <f t="shared" si="31"/>
        <v>6185</v>
      </c>
      <c r="AC77" s="1041">
        <f t="shared" si="31"/>
        <v>0</v>
      </c>
      <c r="AD77" s="1041">
        <f t="shared" si="31"/>
        <v>0</v>
      </c>
      <c r="AE77" s="1041">
        <f t="shared" si="31"/>
        <v>6185</v>
      </c>
      <c r="AF77" s="1041">
        <f t="shared" si="31"/>
        <v>6185</v>
      </c>
      <c r="AG77" s="1041">
        <f t="shared" si="31"/>
        <v>0</v>
      </c>
      <c r="AH77" s="1041">
        <f t="shared" si="31"/>
        <v>0</v>
      </c>
      <c r="AI77" s="1040" t="s">
        <v>1658</v>
      </c>
    </row>
    <row r="78" spans="1:35" s="823" customFormat="1" ht="58.7" customHeight="1">
      <c r="A78" s="1043" t="s">
        <v>245</v>
      </c>
      <c r="B78" s="20" t="s">
        <v>1647</v>
      </c>
      <c r="C78" s="17"/>
      <c r="D78" s="17"/>
      <c r="E78" s="17"/>
      <c r="F78" s="17"/>
      <c r="G78" s="17"/>
      <c r="H78" s="817">
        <v>8000</v>
      </c>
      <c r="I78" s="817">
        <v>8000</v>
      </c>
      <c r="J78" s="1042"/>
      <c r="K78" s="1042"/>
      <c r="L78" s="1042"/>
      <c r="M78" s="1042"/>
      <c r="N78" s="1042"/>
      <c r="O78" s="1042"/>
      <c r="P78" s="1042"/>
      <c r="Q78" s="1042"/>
      <c r="R78" s="1042"/>
      <c r="S78" s="1042"/>
      <c r="T78" s="1042"/>
      <c r="U78" s="817">
        <v>6185</v>
      </c>
      <c r="V78" s="817">
        <v>6185</v>
      </c>
      <c r="W78" s="1042"/>
      <c r="X78" s="1042"/>
      <c r="Y78" s="1042"/>
      <c r="Z78" s="1042"/>
      <c r="AA78" s="817">
        <v>6185</v>
      </c>
      <c r="AB78" s="817">
        <v>6185</v>
      </c>
      <c r="AC78" s="1042"/>
      <c r="AD78" s="1042"/>
      <c r="AE78" s="817">
        <v>6185</v>
      </c>
      <c r="AF78" s="817">
        <v>6185</v>
      </c>
      <c r="AG78" s="1042"/>
      <c r="AH78" s="1042"/>
      <c r="AI78" s="1042"/>
    </row>
    <row r="79" spans="1:35" s="746" customFormat="1" ht="65.25" customHeight="1">
      <c r="A79" s="742" t="s">
        <v>132</v>
      </c>
      <c r="B79" s="809" t="s">
        <v>1317</v>
      </c>
      <c r="C79" s="744"/>
      <c r="D79" s="744"/>
      <c r="E79" s="744"/>
      <c r="F79" s="744"/>
      <c r="G79" s="812"/>
      <c r="H79" s="1044">
        <f>+H80</f>
        <v>63740</v>
      </c>
      <c r="I79" s="1044">
        <f>+I80</f>
        <v>63740</v>
      </c>
      <c r="J79" s="1045"/>
      <c r="K79" s="1045"/>
      <c r="L79" s="1045"/>
      <c r="M79" s="1045"/>
      <c r="N79" s="1045"/>
      <c r="O79" s="1045"/>
      <c r="P79" s="1045"/>
      <c r="Q79" s="1045"/>
      <c r="R79" s="1045"/>
      <c r="S79" s="1045"/>
      <c r="T79" s="1045"/>
      <c r="U79" s="1045"/>
      <c r="V79" s="1045"/>
      <c r="W79" s="1045"/>
      <c r="X79" s="1045"/>
      <c r="Y79" s="1045"/>
      <c r="Z79" s="1045"/>
      <c r="AA79" s="1044">
        <f>+AA80</f>
        <v>10795</v>
      </c>
      <c r="AB79" s="1044">
        <f>+AB80</f>
        <v>10795</v>
      </c>
      <c r="AC79" s="1045"/>
      <c r="AD79" s="1045"/>
      <c r="AE79" s="1044">
        <f>+AE80</f>
        <v>10795</v>
      </c>
      <c r="AF79" s="1044">
        <f>+AF80</f>
        <v>10795</v>
      </c>
      <c r="AG79" s="1045"/>
      <c r="AH79" s="1045"/>
      <c r="AI79" s="1045"/>
    </row>
    <row r="80" spans="1:35" s="820" customFormat="1" ht="66.2" customHeight="1">
      <c r="A80" s="818" t="s">
        <v>36</v>
      </c>
      <c r="B80" s="1046" t="s">
        <v>1574</v>
      </c>
      <c r="C80" s="819"/>
      <c r="D80" s="819"/>
      <c r="E80" s="819"/>
      <c r="F80" s="819"/>
      <c r="G80" s="822" t="s">
        <v>1575</v>
      </c>
      <c r="H80" s="1047">
        <v>63740</v>
      </c>
      <c r="I80" s="1047">
        <v>63740</v>
      </c>
      <c r="J80" s="238">
        <v>0</v>
      </c>
      <c r="K80" s="238">
        <v>0</v>
      </c>
      <c r="L80" s="238">
        <v>0</v>
      </c>
      <c r="M80" s="238">
        <v>0</v>
      </c>
      <c r="N80" s="238">
        <v>0</v>
      </c>
      <c r="O80" s="238">
        <v>0</v>
      </c>
      <c r="P80" s="238">
        <v>0</v>
      </c>
      <c r="Q80" s="238">
        <v>0</v>
      </c>
      <c r="R80" s="238">
        <v>0</v>
      </c>
      <c r="S80" s="238">
        <v>0</v>
      </c>
      <c r="T80" s="238">
        <v>0</v>
      </c>
      <c r="U80" s="238"/>
      <c r="V80" s="238"/>
      <c r="W80" s="238"/>
      <c r="X80" s="238"/>
      <c r="Y80" s="238"/>
      <c r="Z80" s="238"/>
      <c r="AA80" s="238">
        <v>10795</v>
      </c>
      <c r="AB80" s="238">
        <v>10795</v>
      </c>
      <c r="AC80" s="238"/>
      <c r="AD80" s="238"/>
      <c r="AE80" s="238">
        <v>10795</v>
      </c>
      <c r="AF80" s="238">
        <v>10795</v>
      </c>
      <c r="AG80" s="238"/>
      <c r="AH80" s="238"/>
      <c r="AI80" s="822" t="s">
        <v>1663</v>
      </c>
    </row>
    <row r="81" spans="1:35" s="820" customFormat="1" ht="48.75" customHeight="1">
      <c r="A81" s="15" t="s">
        <v>245</v>
      </c>
      <c r="B81" s="20" t="s">
        <v>1657</v>
      </c>
      <c r="C81" s="109"/>
      <c r="D81" s="77"/>
      <c r="E81" s="77"/>
      <c r="F81" s="77"/>
      <c r="G81" s="77"/>
      <c r="H81" s="817">
        <v>55800</v>
      </c>
      <c r="I81" s="817">
        <v>55800</v>
      </c>
      <c r="J81" s="817"/>
      <c r="K81" s="817"/>
      <c r="L81" s="817"/>
      <c r="M81" s="817"/>
      <c r="N81" s="817"/>
      <c r="O81" s="817"/>
      <c r="P81" s="817"/>
      <c r="Q81" s="817"/>
      <c r="R81" s="817"/>
      <c r="S81" s="817"/>
      <c r="T81" s="817"/>
      <c r="U81" s="817">
        <v>2855</v>
      </c>
      <c r="V81" s="817">
        <v>2855</v>
      </c>
      <c r="W81" s="817"/>
      <c r="X81" s="817"/>
      <c r="Y81" s="817"/>
      <c r="Z81" s="817"/>
      <c r="AA81" s="817">
        <v>12855</v>
      </c>
      <c r="AB81" s="817">
        <v>12855</v>
      </c>
      <c r="AC81" s="817"/>
      <c r="AD81" s="817"/>
      <c r="AE81" s="817">
        <v>2855</v>
      </c>
      <c r="AF81" s="817">
        <v>2855</v>
      </c>
      <c r="AG81" s="77"/>
      <c r="AH81" s="77"/>
      <c r="AI81" s="1206" t="s">
        <v>1658</v>
      </c>
    </row>
    <row r="82" spans="1:35" s="4" customFormat="1" ht="36.75" customHeight="1">
      <c r="A82" s="109" t="s">
        <v>245</v>
      </c>
      <c r="B82" s="77" t="s">
        <v>1659</v>
      </c>
      <c r="C82" s="109"/>
      <c r="D82" s="77"/>
      <c r="E82" s="77"/>
      <c r="F82" s="77"/>
      <c r="G82" s="77"/>
      <c r="H82" s="817">
        <v>3000</v>
      </c>
      <c r="I82" s="817">
        <v>3000</v>
      </c>
      <c r="J82" s="817"/>
      <c r="K82" s="817"/>
      <c r="L82" s="817"/>
      <c r="M82" s="817"/>
      <c r="N82" s="817"/>
      <c r="O82" s="817"/>
      <c r="P82" s="817"/>
      <c r="Q82" s="817"/>
      <c r="R82" s="817"/>
      <c r="S82" s="817"/>
      <c r="T82" s="817"/>
      <c r="U82" s="817">
        <v>3000</v>
      </c>
      <c r="V82" s="817">
        <v>3000</v>
      </c>
      <c r="W82" s="817"/>
      <c r="X82" s="817"/>
      <c r="Y82" s="817"/>
      <c r="Z82" s="817"/>
      <c r="AA82" s="817">
        <v>3000</v>
      </c>
      <c r="AB82" s="817">
        <v>3000</v>
      </c>
      <c r="AC82" s="817"/>
      <c r="AD82" s="817"/>
      <c r="AE82" s="817">
        <v>3000</v>
      </c>
      <c r="AF82" s="817">
        <v>3000</v>
      </c>
      <c r="AG82" s="77"/>
      <c r="AH82" s="77"/>
      <c r="AI82" s="1207"/>
    </row>
    <row r="83" spans="1:35" s="4" customFormat="1" ht="44.45" customHeight="1">
      <c r="A83" s="109" t="s">
        <v>245</v>
      </c>
      <c r="B83" s="20" t="s">
        <v>1660</v>
      </c>
      <c r="C83" s="109"/>
      <c r="D83" s="77"/>
      <c r="E83" s="77"/>
      <c r="F83" s="77"/>
      <c r="G83" s="77"/>
      <c r="H83" s="817">
        <v>1800</v>
      </c>
      <c r="I83" s="817">
        <v>1800</v>
      </c>
      <c r="J83" s="817"/>
      <c r="K83" s="817"/>
      <c r="L83" s="817"/>
      <c r="M83" s="817"/>
      <c r="N83" s="817"/>
      <c r="O83" s="817"/>
      <c r="P83" s="817"/>
      <c r="Q83" s="817"/>
      <c r="R83" s="817"/>
      <c r="S83" s="817"/>
      <c r="T83" s="817"/>
      <c r="U83" s="817">
        <v>1800</v>
      </c>
      <c r="V83" s="817">
        <v>1800</v>
      </c>
      <c r="W83" s="817"/>
      <c r="X83" s="817"/>
      <c r="Y83" s="817"/>
      <c r="Z83" s="817"/>
      <c r="AA83" s="817">
        <v>1800</v>
      </c>
      <c r="AB83" s="817">
        <v>1800</v>
      </c>
      <c r="AC83" s="817"/>
      <c r="AD83" s="817"/>
      <c r="AE83" s="817">
        <v>1800</v>
      </c>
      <c r="AF83" s="817">
        <v>1800</v>
      </c>
      <c r="AG83" s="77"/>
      <c r="AH83" s="77"/>
      <c r="AI83" s="1207"/>
    </row>
    <row r="84" spans="1:35" s="4" customFormat="1" ht="43.5" customHeight="1">
      <c r="A84" s="109" t="s">
        <v>245</v>
      </c>
      <c r="B84" s="20" t="s">
        <v>1661</v>
      </c>
      <c r="C84" s="109"/>
      <c r="D84" s="77"/>
      <c r="E84" s="77"/>
      <c r="F84" s="77"/>
      <c r="G84" s="77"/>
      <c r="H84" s="817">
        <v>640</v>
      </c>
      <c r="I84" s="817">
        <v>640</v>
      </c>
      <c r="J84" s="817"/>
      <c r="K84" s="817"/>
      <c r="L84" s="817"/>
      <c r="M84" s="817"/>
      <c r="N84" s="817"/>
      <c r="O84" s="817"/>
      <c r="P84" s="817"/>
      <c r="Q84" s="817"/>
      <c r="R84" s="817"/>
      <c r="S84" s="817"/>
      <c r="T84" s="817"/>
      <c r="U84" s="817">
        <v>640</v>
      </c>
      <c r="V84" s="817">
        <v>640</v>
      </c>
      <c r="W84" s="817"/>
      <c r="X84" s="817"/>
      <c r="Y84" s="817"/>
      <c r="Z84" s="817"/>
      <c r="AA84" s="817">
        <v>640</v>
      </c>
      <c r="AB84" s="817">
        <v>640</v>
      </c>
      <c r="AC84" s="817"/>
      <c r="AD84" s="817"/>
      <c r="AE84" s="817">
        <v>640</v>
      </c>
      <c r="AF84" s="817">
        <v>640</v>
      </c>
      <c r="AG84" s="77"/>
      <c r="AH84" s="77"/>
      <c r="AI84" s="1207"/>
    </row>
    <row r="85" spans="1:35" s="4" customFormat="1" ht="37.5">
      <c r="A85" s="109" t="s">
        <v>245</v>
      </c>
      <c r="B85" s="20" t="s">
        <v>1662</v>
      </c>
      <c r="C85" s="109"/>
      <c r="D85" s="77"/>
      <c r="E85" s="77"/>
      <c r="F85" s="77"/>
      <c r="G85" s="77"/>
      <c r="H85" s="817">
        <v>2500</v>
      </c>
      <c r="I85" s="817">
        <v>2500</v>
      </c>
      <c r="J85" s="817"/>
      <c r="K85" s="817"/>
      <c r="L85" s="817"/>
      <c r="M85" s="817"/>
      <c r="N85" s="817"/>
      <c r="O85" s="817"/>
      <c r="P85" s="817"/>
      <c r="Q85" s="817"/>
      <c r="R85" s="817"/>
      <c r="S85" s="817"/>
      <c r="T85" s="817"/>
      <c r="U85" s="817">
        <v>2500</v>
      </c>
      <c r="V85" s="817">
        <v>2500</v>
      </c>
      <c r="W85" s="817"/>
      <c r="X85" s="817"/>
      <c r="Y85" s="817"/>
      <c r="Z85" s="817"/>
      <c r="AA85" s="817">
        <v>2500</v>
      </c>
      <c r="AB85" s="817">
        <v>2500</v>
      </c>
      <c r="AC85" s="817"/>
      <c r="AD85" s="817"/>
      <c r="AE85" s="817">
        <v>2500</v>
      </c>
      <c r="AF85" s="817">
        <v>2500</v>
      </c>
      <c r="AG85" s="77"/>
      <c r="AH85" s="77"/>
      <c r="AI85" s="1208"/>
    </row>
    <row r="86" spans="1:35">
      <c r="A86" s="209"/>
      <c r="B86" s="209"/>
      <c r="C86" s="222"/>
      <c r="D86" s="209"/>
      <c r="E86" s="209"/>
      <c r="F86" s="209"/>
      <c r="G86" s="209"/>
      <c r="H86" s="209"/>
      <c r="I86" s="209"/>
      <c r="J86" s="209"/>
      <c r="K86" s="209"/>
      <c r="L86" s="209"/>
      <c r="M86" s="209"/>
      <c r="N86" s="209"/>
      <c r="O86" s="209"/>
      <c r="P86" s="209"/>
      <c r="Q86" s="209"/>
      <c r="R86" s="209"/>
      <c r="S86" s="209"/>
      <c r="T86" s="209"/>
      <c r="U86" s="209"/>
      <c r="V86" s="209"/>
      <c r="W86" s="209"/>
      <c r="X86" s="209"/>
      <c r="Y86" s="209"/>
      <c r="Z86" s="209"/>
      <c r="AA86" s="209"/>
      <c r="AB86" s="209"/>
      <c r="AC86" s="209"/>
      <c r="AD86" s="209"/>
      <c r="AE86" s="209"/>
      <c r="AF86" s="209"/>
      <c r="AG86" s="209"/>
      <c r="AH86" s="209"/>
      <c r="AI86" s="209"/>
    </row>
    <row r="87" spans="1:35">
      <c r="A87" s="209"/>
      <c r="B87" s="209"/>
      <c r="C87" s="222"/>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row>
    <row r="88" spans="1:35">
      <c r="A88" s="209"/>
      <c r="B88" s="209"/>
      <c r="C88" s="222"/>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row>
    <row r="89" spans="1:35">
      <c r="A89" s="209"/>
      <c r="B89" s="209"/>
      <c r="C89" s="222"/>
      <c r="D89" s="209"/>
      <c r="E89" s="209"/>
      <c r="F89" s="209"/>
      <c r="G89" s="209"/>
      <c r="H89" s="209"/>
      <c r="I89" s="209"/>
      <c r="J89" s="209"/>
      <c r="K89" s="209"/>
      <c r="L89" s="209"/>
      <c r="M89" s="209"/>
      <c r="N89" s="209"/>
      <c r="O89" s="209"/>
      <c r="P89" s="209"/>
      <c r="Q89" s="209"/>
      <c r="R89" s="209"/>
      <c r="S89" s="209"/>
      <c r="T89" s="209"/>
      <c r="U89" s="209"/>
      <c r="V89" s="209"/>
      <c r="W89" s="209"/>
      <c r="X89" s="209"/>
      <c r="Y89" s="209"/>
      <c r="Z89" s="209"/>
      <c r="AA89" s="209"/>
      <c r="AB89" s="209"/>
      <c r="AC89" s="209"/>
      <c r="AD89" s="209"/>
      <c r="AE89" s="209"/>
      <c r="AF89" s="209"/>
      <c r="AG89" s="209"/>
      <c r="AH89" s="209"/>
      <c r="AI89" s="209"/>
    </row>
    <row r="90" spans="1:35">
      <c r="A90" s="209"/>
      <c r="B90" s="209"/>
      <c r="C90" s="222"/>
      <c r="D90" s="209"/>
      <c r="E90" s="209"/>
      <c r="F90" s="209"/>
      <c r="G90" s="209"/>
      <c r="H90" s="209"/>
      <c r="I90" s="209"/>
      <c r="J90" s="209"/>
      <c r="K90" s="209"/>
      <c r="L90" s="209"/>
      <c r="M90" s="209"/>
      <c r="N90" s="209"/>
      <c r="O90" s="209"/>
      <c r="P90" s="209"/>
      <c r="Q90" s="209"/>
      <c r="R90" s="209"/>
      <c r="S90" s="209"/>
      <c r="T90" s="209"/>
      <c r="U90" s="209"/>
      <c r="V90" s="209"/>
      <c r="W90" s="209"/>
      <c r="X90" s="209"/>
      <c r="Y90" s="209"/>
      <c r="Z90" s="209"/>
      <c r="AA90" s="209"/>
      <c r="AB90" s="209"/>
      <c r="AC90" s="209"/>
      <c r="AD90" s="209"/>
      <c r="AE90" s="209"/>
      <c r="AF90" s="209"/>
      <c r="AG90" s="209"/>
      <c r="AH90" s="209"/>
      <c r="AI90" s="209"/>
    </row>
    <row r="91" spans="1:35">
      <c r="A91" s="209"/>
      <c r="B91" s="209"/>
      <c r="C91" s="222"/>
      <c r="D91" s="209"/>
      <c r="E91" s="209"/>
      <c r="F91" s="209"/>
      <c r="G91" s="209"/>
      <c r="H91" s="209"/>
      <c r="I91" s="209"/>
      <c r="J91" s="209"/>
      <c r="K91" s="209"/>
      <c r="L91" s="209"/>
      <c r="M91" s="209"/>
      <c r="N91" s="209"/>
      <c r="O91" s="209"/>
      <c r="P91" s="209"/>
      <c r="Q91" s="209"/>
      <c r="R91" s="209"/>
      <c r="S91" s="209"/>
      <c r="T91" s="209"/>
      <c r="U91" s="209"/>
      <c r="V91" s="209"/>
      <c r="W91" s="209"/>
      <c r="X91" s="209"/>
      <c r="Y91" s="209"/>
      <c r="Z91" s="209"/>
      <c r="AA91" s="209"/>
      <c r="AB91" s="209"/>
      <c r="AC91" s="209"/>
      <c r="AD91" s="209"/>
      <c r="AE91" s="209"/>
      <c r="AF91" s="209"/>
      <c r="AG91" s="209"/>
      <c r="AH91" s="209"/>
      <c r="AI91" s="209"/>
    </row>
    <row r="92" spans="1:35">
      <c r="A92" s="209"/>
      <c r="B92" s="209"/>
      <c r="C92" s="222"/>
      <c r="D92" s="209"/>
      <c r="E92" s="209"/>
      <c r="F92" s="209"/>
      <c r="G92" s="209"/>
      <c r="H92" s="209"/>
      <c r="I92" s="209"/>
      <c r="J92" s="209"/>
      <c r="K92" s="209"/>
      <c r="L92" s="209"/>
      <c r="M92" s="209"/>
      <c r="N92" s="209"/>
      <c r="O92" s="209"/>
      <c r="P92" s="209"/>
      <c r="Q92" s="209"/>
      <c r="R92" s="209"/>
      <c r="S92" s="209"/>
      <c r="T92" s="209"/>
      <c r="U92" s="209"/>
      <c r="V92" s="209"/>
      <c r="W92" s="209"/>
      <c r="X92" s="209"/>
      <c r="Y92" s="209"/>
      <c r="Z92" s="209"/>
      <c r="AA92" s="209"/>
      <c r="AB92" s="209"/>
      <c r="AC92" s="209"/>
      <c r="AD92" s="209"/>
      <c r="AE92" s="209"/>
      <c r="AF92" s="209"/>
      <c r="AG92" s="209"/>
      <c r="AH92" s="209"/>
      <c r="AI92" s="209"/>
    </row>
    <row r="93" spans="1:35">
      <c r="A93" s="209"/>
      <c r="B93" s="209"/>
      <c r="C93" s="222"/>
      <c r="D93" s="209"/>
      <c r="E93" s="209"/>
      <c r="F93" s="209"/>
      <c r="G93" s="209"/>
      <c r="H93" s="209"/>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09"/>
    </row>
    <row r="94" spans="1:35">
      <c r="A94" s="209"/>
      <c r="B94" s="209"/>
      <c r="C94" s="222"/>
      <c r="D94" s="209"/>
      <c r="E94" s="209"/>
      <c r="F94" s="209"/>
      <c r="G94" s="209"/>
      <c r="H94" s="209"/>
      <c r="I94" s="209"/>
      <c r="J94" s="209"/>
      <c r="K94" s="209"/>
      <c r="L94" s="209"/>
      <c r="M94" s="209"/>
      <c r="N94" s="209"/>
      <c r="O94" s="209"/>
      <c r="P94" s="209"/>
      <c r="Q94" s="209"/>
      <c r="R94" s="209"/>
      <c r="S94" s="209"/>
      <c r="T94" s="209"/>
      <c r="U94" s="209"/>
      <c r="V94" s="209"/>
      <c r="W94" s="209"/>
      <c r="X94" s="209"/>
      <c r="Y94" s="209"/>
      <c r="Z94" s="209"/>
      <c r="AA94" s="209"/>
      <c r="AB94" s="209"/>
      <c r="AC94" s="209"/>
      <c r="AD94" s="209"/>
      <c r="AE94" s="209"/>
      <c r="AF94" s="209"/>
      <c r="AG94" s="209"/>
      <c r="AH94" s="209"/>
      <c r="AI94" s="209"/>
    </row>
    <row r="95" spans="1:35">
      <c r="A95" s="209"/>
      <c r="B95" s="209"/>
      <c r="C95" s="222"/>
      <c r="D95" s="209"/>
      <c r="E95" s="209"/>
      <c r="F95" s="209"/>
      <c r="G95" s="209"/>
      <c r="H95" s="209"/>
      <c r="I95" s="209"/>
      <c r="J95" s="209"/>
      <c r="K95" s="209"/>
      <c r="L95" s="209"/>
      <c r="M95" s="209"/>
      <c r="N95" s="209"/>
      <c r="O95" s="209"/>
      <c r="P95" s="209"/>
      <c r="Q95" s="209"/>
      <c r="R95" s="209"/>
      <c r="S95" s="209"/>
      <c r="T95" s="209"/>
      <c r="U95" s="209"/>
      <c r="V95" s="209"/>
      <c r="W95" s="209"/>
      <c r="X95" s="209"/>
      <c r="Y95" s="209"/>
      <c r="Z95" s="209"/>
      <c r="AA95" s="209"/>
      <c r="AB95" s="209"/>
      <c r="AC95" s="209"/>
      <c r="AD95" s="209"/>
      <c r="AE95" s="209"/>
      <c r="AF95" s="209"/>
      <c r="AG95" s="209"/>
      <c r="AH95" s="209"/>
      <c r="AI95" s="209"/>
    </row>
    <row r="96" spans="1:35">
      <c r="A96" s="209"/>
      <c r="B96" s="209"/>
      <c r="C96" s="222"/>
      <c r="D96" s="209"/>
      <c r="E96" s="209"/>
      <c r="F96" s="209"/>
      <c r="G96" s="209"/>
      <c r="H96" s="209"/>
      <c r="I96" s="209"/>
      <c r="J96" s="209"/>
      <c r="K96" s="209"/>
      <c r="L96" s="209"/>
      <c r="M96" s="209"/>
      <c r="N96" s="209"/>
      <c r="O96" s="209"/>
      <c r="P96" s="209"/>
      <c r="Q96" s="209"/>
      <c r="R96" s="209"/>
      <c r="S96" s="209"/>
      <c r="T96" s="209"/>
      <c r="U96" s="209"/>
      <c r="V96" s="209"/>
      <c r="W96" s="209"/>
      <c r="X96" s="209"/>
      <c r="Y96" s="209"/>
      <c r="Z96" s="209"/>
      <c r="AA96" s="209"/>
      <c r="AB96" s="209"/>
      <c r="AC96" s="209"/>
      <c r="AD96" s="209"/>
      <c r="AE96" s="209"/>
      <c r="AF96" s="209"/>
      <c r="AG96" s="209"/>
      <c r="AH96" s="209"/>
      <c r="AI96" s="209"/>
    </row>
    <row r="97" spans="1:35">
      <c r="A97" s="209"/>
      <c r="B97" s="209"/>
      <c r="C97" s="222"/>
      <c r="D97" s="209"/>
      <c r="E97" s="209"/>
      <c r="F97" s="209"/>
      <c r="G97" s="209"/>
      <c r="H97" s="209"/>
      <c r="I97" s="209"/>
      <c r="J97" s="209"/>
      <c r="K97" s="209"/>
      <c r="L97" s="209"/>
      <c r="M97" s="209"/>
      <c r="N97" s="209"/>
      <c r="O97" s="209"/>
      <c r="P97" s="209"/>
      <c r="Q97" s="209"/>
      <c r="R97" s="209"/>
      <c r="S97" s="209"/>
      <c r="T97" s="209"/>
      <c r="U97" s="209"/>
      <c r="V97" s="209"/>
      <c r="W97" s="209"/>
      <c r="X97" s="209"/>
      <c r="Y97" s="209"/>
      <c r="Z97" s="209"/>
      <c r="AA97" s="209"/>
      <c r="AB97" s="209"/>
      <c r="AC97" s="209"/>
      <c r="AD97" s="209"/>
      <c r="AE97" s="209"/>
      <c r="AF97" s="209"/>
      <c r="AG97" s="209"/>
      <c r="AH97" s="209"/>
      <c r="AI97" s="209"/>
    </row>
    <row r="98" spans="1:35">
      <c r="A98" s="209"/>
      <c r="B98" s="209"/>
      <c r="C98" s="222"/>
      <c r="D98" s="209"/>
      <c r="E98" s="209"/>
      <c r="F98" s="209"/>
      <c r="G98" s="209"/>
      <c r="H98" s="209"/>
      <c r="I98" s="209"/>
      <c r="J98" s="209"/>
      <c r="K98" s="209"/>
      <c r="L98" s="209"/>
      <c r="M98" s="209"/>
      <c r="N98" s="209"/>
      <c r="O98" s="209"/>
      <c r="P98" s="209"/>
      <c r="Q98" s="209"/>
      <c r="R98" s="209"/>
      <c r="S98" s="209"/>
      <c r="T98" s="209"/>
      <c r="U98" s="209"/>
      <c r="V98" s="209"/>
      <c r="W98" s="209"/>
      <c r="X98" s="209"/>
      <c r="Y98" s="209"/>
      <c r="Z98" s="209"/>
      <c r="AA98" s="209"/>
      <c r="AB98" s="209"/>
      <c r="AC98" s="209"/>
      <c r="AD98" s="209"/>
      <c r="AE98" s="209"/>
      <c r="AF98" s="209"/>
      <c r="AG98" s="209"/>
      <c r="AH98" s="209"/>
      <c r="AI98" s="209"/>
    </row>
    <row r="99" spans="1:35">
      <c r="A99" s="209"/>
      <c r="B99" s="209"/>
      <c r="C99" s="222"/>
      <c r="D99" s="209"/>
      <c r="E99" s="209"/>
      <c r="F99" s="209"/>
      <c r="G99" s="209"/>
      <c r="H99" s="209"/>
      <c r="I99" s="209"/>
      <c r="J99" s="209"/>
      <c r="K99" s="209"/>
      <c r="L99" s="209"/>
      <c r="M99" s="209"/>
      <c r="N99" s="209"/>
      <c r="O99" s="209"/>
      <c r="P99" s="209"/>
      <c r="Q99" s="209"/>
      <c r="R99" s="209"/>
      <c r="S99" s="209"/>
      <c r="T99" s="209"/>
      <c r="U99" s="209"/>
      <c r="V99" s="209"/>
      <c r="W99" s="209"/>
      <c r="X99" s="209"/>
      <c r="Y99" s="209"/>
      <c r="Z99" s="209"/>
      <c r="AA99" s="209"/>
      <c r="AB99" s="209"/>
      <c r="AC99" s="209"/>
      <c r="AD99" s="209"/>
      <c r="AE99" s="209"/>
      <c r="AF99" s="209"/>
      <c r="AG99" s="209"/>
      <c r="AH99" s="209"/>
      <c r="AI99" s="209"/>
    </row>
    <row r="100" spans="1:35">
      <c r="A100" s="209"/>
      <c r="B100" s="209"/>
      <c r="C100" s="222"/>
      <c r="D100" s="209"/>
      <c r="E100" s="209"/>
      <c r="F100" s="209"/>
      <c r="G100" s="209"/>
      <c r="H100" s="209"/>
      <c r="I100" s="209"/>
      <c r="J100" s="209"/>
      <c r="K100" s="209"/>
      <c r="L100" s="209"/>
      <c r="M100" s="209"/>
      <c r="N100" s="209"/>
      <c r="O100" s="209"/>
      <c r="P100" s="209"/>
      <c r="Q100" s="209"/>
      <c r="R100" s="209"/>
      <c r="S100" s="209"/>
      <c r="T100" s="209"/>
      <c r="U100" s="209"/>
      <c r="V100" s="209"/>
      <c r="W100" s="209"/>
      <c r="X100" s="209"/>
      <c r="Y100" s="209"/>
      <c r="Z100" s="209"/>
      <c r="AA100" s="209"/>
      <c r="AB100" s="209"/>
      <c r="AC100" s="209"/>
      <c r="AD100" s="209"/>
      <c r="AE100" s="209"/>
      <c r="AF100" s="209"/>
      <c r="AG100" s="209"/>
      <c r="AH100" s="209"/>
      <c r="AI100" s="209"/>
    </row>
    <row r="101" spans="1:35">
      <c r="A101" s="209"/>
      <c r="B101" s="209"/>
      <c r="C101" s="222"/>
      <c r="D101" s="209"/>
      <c r="E101" s="209"/>
      <c r="F101" s="209"/>
      <c r="G101" s="209"/>
      <c r="H101" s="209"/>
      <c r="I101" s="209"/>
      <c r="J101" s="209"/>
      <c r="K101" s="209"/>
      <c r="L101" s="209"/>
      <c r="M101" s="209"/>
      <c r="N101" s="209"/>
      <c r="O101" s="209"/>
      <c r="P101" s="209"/>
      <c r="Q101" s="209"/>
      <c r="R101" s="209"/>
      <c r="S101" s="209"/>
      <c r="T101" s="209"/>
      <c r="U101" s="209"/>
      <c r="V101" s="209"/>
      <c r="W101" s="209"/>
      <c r="X101" s="209"/>
      <c r="Y101" s="209"/>
      <c r="Z101" s="209"/>
      <c r="AA101" s="209"/>
      <c r="AB101" s="209"/>
      <c r="AC101" s="209"/>
      <c r="AD101" s="209"/>
      <c r="AE101" s="209"/>
      <c r="AF101" s="209"/>
      <c r="AG101" s="209"/>
      <c r="AH101" s="209"/>
      <c r="AI101" s="209"/>
    </row>
    <row r="102" spans="1:35">
      <c r="A102" s="209"/>
      <c r="B102" s="209"/>
      <c r="C102" s="222"/>
      <c r="D102" s="209"/>
      <c r="E102" s="209"/>
      <c r="F102" s="209"/>
      <c r="G102" s="209"/>
      <c r="H102" s="209"/>
      <c r="I102" s="209"/>
      <c r="J102" s="209"/>
      <c r="K102" s="209"/>
      <c r="L102" s="209"/>
      <c r="M102" s="209"/>
      <c r="N102" s="209"/>
      <c r="O102" s="209"/>
      <c r="P102" s="209"/>
      <c r="Q102" s="209"/>
      <c r="R102" s="209"/>
      <c r="S102" s="209"/>
      <c r="T102" s="209"/>
      <c r="U102" s="209"/>
      <c r="V102" s="209"/>
      <c r="W102" s="209"/>
      <c r="X102" s="209"/>
      <c r="Y102" s="209"/>
      <c r="Z102" s="209"/>
      <c r="AA102" s="209"/>
      <c r="AB102" s="209"/>
      <c r="AC102" s="209"/>
      <c r="AD102" s="209"/>
      <c r="AE102" s="209"/>
      <c r="AF102" s="209"/>
      <c r="AG102" s="209"/>
      <c r="AH102" s="209"/>
      <c r="AI102" s="209"/>
    </row>
    <row r="103" spans="1:35">
      <c r="A103" s="209"/>
      <c r="B103" s="209"/>
      <c r="C103" s="222"/>
      <c r="D103" s="209"/>
      <c r="E103" s="209"/>
      <c r="F103" s="209"/>
      <c r="G103" s="209"/>
      <c r="H103" s="209"/>
      <c r="I103" s="209"/>
      <c r="J103" s="209"/>
      <c r="K103" s="209"/>
      <c r="L103" s="209"/>
      <c r="M103" s="209"/>
      <c r="N103" s="209"/>
      <c r="O103" s="209"/>
      <c r="P103" s="209"/>
      <c r="Q103" s="209"/>
      <c r="R103" s="209"/>
      <c r="S103" s="209"/>
      <c r="T103" s="209"/>
      <c r="U103" s="209"/>
      <c r="V103" s="209"/>
      <c r="W103" s="209"/>
      <c r="X103" s="209"/>
      <c r="Y103" s="209"/>
      <c r="Z103" s="209"/>
      <c r="AA103" s="209"/>
      <c r="AB103" s="209"/>
      <c r="AC103" s="209"/>
      <c r="AD103" s="209"/>
      <c r="AE103" s="209"/>
      <c r="AF103" s="209"/>
      <c r="AG103" s="209"/>
      <c r="AH103" s="209"/>
      <c r="AI103" s="209"/>
    </row>
    <row r="104" spans="1:35">
      <c r="A104" s="209"/>
      <c r="B104" s="209"/>
      <c r="C104" s="222"/>
      <c r="D104" s="209"/>
      <c r="E104" s="209"/>
      <c r="F104" s="209"/>
      <c r="G104" s="209"/>
      <c r="H104" s="209"/>
      <c r="I104" s="209"/>
      <c r="J104" s="209"/>
      <c r="K104" s="209"/>
      <c r="L104" s="209"/>
      <c r="M104" s="209"/>
      <c r="N104" s="209"/>
      <c r="O104" s="209"/>
      <c r="P104" s="209"/>
      <c r="Q104" s="209"/>
      <c r="R104" s="209"/>
      <c r="S104" s="209"/>
      <c r="T104" s="209"/>
      <c r="U104" s="209"/>
      <c r="V104" s="209"/>
      <c r="W104" s="209"/>
      <c r="X104" s="209"/>
      <c r="Y104" s="209"/>
      <c r="Z104" s="209"/>
      <c r="AA104" s="209"/>
      <c r="AB104" s="209"/>
      <c r="AC104" s="209"/>
      <c r="AD104" s="209"/>
      <c r="AE104" s="209"/>
      <c r="AF104" s="209"/>
      <c r="AG104" s="209"/>
      <c r="AH104" s="209"/>
      <c r="AI104" s="209"/>
    </row>
    <row r="105" spans="1:35">
      <c r="A105" s="209"/>
      <c r="B105" s="209"/>
      <c r="C105" s="222"/>
      <c r="D105" s="209"/>
      <c r="E105" s="209"/>
      <c r="F105" s="209"/>
      <c r="G105" s="209"/>
      <c r="H105" s="209"/>
      <c r="I105" s="209"/>
      <c r="J105" s="209"/>
      <c r="K105" s="209"/>
      <c r="L105" s="209"/>
      <c r="M105" s="209"/>
      <c r="N105" s="209"/>
      <c r="O105" s="209"/>
      <c r="P105" s="209"/>
      <c r="Q105" s="209"/>
      <c r="R105" s="209"/>
      <c r="S105" s="209"/>
      <c r="T105" s="209"/>
      <c r="U105" s="209"/>
      <c r="V105" s="209"/>
      <c r="W105" s="209"/>
      <c r="X105" s="209"/>
      <c r="Y105" s="209"/>
      <c r="Z105" s="209"/>
      <c r="AA105" s="209"/>
      <c r="AB105" s="209"/>
      <c r="AC105" s="209"/>
      <c r="AD105" s="209"/>
      <c r="AE105" s="209"/>
      <c r="AF105" s="209"/>
      <c r="AG105" s="209"/>
      <c r="AH105" s="209"/>
      <c r="AI105" s="209"/>
    </row>
    <row r="106" spans="1:35">
      <c r="A106" s="209"/>
      <c r="B106" s="209"/>
      <c r="C106" s="222"/>
      <c r="D106" s="209"/>
      <c r="E106" s="209"/>
      <c r="F106" s="209"/>
      <c r="G106" s="209"/>
      <c r="H106" s="209"/>
      <c r="I106" s="209"/>
      <c r="J106" s="209"/>
      <c r="K106" s="209"/>
      <c r="L106" s="209"/>
      <c r="M106" s="209"/>
      <c r="N106" s="209"/>
      <c r="O106" s="209"/>
      <c r="P106" s="209"/>
      <c r="Q106" s="209"/>
      <c r="R106" s="209"/>
      <c r="S106" s="209"/>
      <c r="T106" s="209"/>
      <c r="U106" s="209"/>
      <c r="V106" s="209"/>
      <c r="W106" s="209"/>
      <c r="X106" s="209"/>
      <c r="Y106" s="209"/>
      <c r="Z106" s="209"/>
      <c r="AA106" s="209"/>
      <c r="AB106" s="209"/>
      <c r="AC106" s="209"/>
      <c r="AD106" s="209"/>
      <c r="AE106" s="209"/>
      <c r="AF106" s="209"/>
      <c r="AG106" s="209"/>
      <c r="AH106" s="209"/>
      <c r="AI106" s="209"/>
    </row>
    <row r="107" spans="1:35">
      <c r="A107" s="209"/>
      <c r="B107" s="209"/>
      <c r="C107" s="222"/>
      <c r="D107" s="209"/>
      <c r="E107" s="209"/>
      <c r="F107" s="209"/>
      <c r="G107" s="209"/>
      <c r="H107" s="209"/>
      <c r="I107" s="209"/>
      <c r="J107" s="209"/>
      <c r="K107" s="209"/>
      <c r="L107" s="209"/>
      <c r="M107" s="209"/>
      <c r="N107" s="209"/>
      <c r="O107" s="209"/>
      <c r="P107" s="209"/>
      <c r="Q107" s="209"/>
      <c r="R107" s="209"/>
      <c r="S107" s="209"/>
      <c r="T107" s="209"/>
      <c r="U107" s="209"/>
      <c r="V107" s="209"/>
      <c r="W107" s="209"/>
      <c r="X107" s="209"/>
      <c r="Y107" s="209"/>
      <c r="Z107" s="209"/>
      <c r="AA107" s="209"/>
      <c r="AB107" s="209"/>
      <c r="AC107" s="209"/>
      <c r="AD107" s="209"/>
      <c r="AE107" s="209"/>
      <c r="AF107" s="209"/>
      <c r="AG107" s="209"/>
      <c r="AH107" s="209"/>
      <c r="AI107" s="209"/>
    </row>
    <row r="108" spans="1:35">
      <c r="A108" s="209"/>
      <c r="B108" s="209"/>
      <c r="C108" s="222"/>
      <c r="D108" s="209"/>
      <c r="E108" s="209"/>
      <c r="F108" s="209"/>
      <c r="G108" s="209"/>
      <c r="H108" s="209"/>
      <c r="I108" s="209"/>
      <c r="J108" s="209"/>
      <c r="K108" s="209"/>
      <c r="L108" s="209"/>
      <c r="M108" s="209"/>
      <c r="N108" s="209"/>
      <c r="O108" s="209"/>
      <c r="P108" s="209"/>
      <c r="Q108" s="209"/>
      <c r="R108" s="209"/>
      <c r="S108" s="209"/>
      <c r="T108" s="209"/>
      <c r="U108" s="209"/>
      <c r="V108" s="209"/>
      <c r="W108" s="209"/>
      <c r="X108" s="209"/>
      <c r="Y108" s="209"/>
      <c r="Z108" s="209"/>
      <c r="AA108" s="209"/>
      <c r="AB108" s="209"/>
      <c r="AC108" s="209"/>
      <c r="AD108" s="209"/>
      <c r="AE108" s="209"/>
      <c r="AF108" s="209"/>
      <c r="AG108" s="209"/>
      <c r="AH108" s="209"/>
      <c r="AI108" s="209"/>
    </row>
    <row r="109" spans="1:35">
      <c r="A109" s="209"/>
      <c r="B109" s="209"/>
      <c r="C109" s="222"/>
      <c r="D109" s="209"/>
      <c r="E109" s="209"/>
      <c r="F109" s="209"/>
      <c r="G109" s="209"/>
      <c r="H109" s="209"/>
      <c r="I109" s="209"/>
      <c r="J109" s="209"/>
      <c r="K109" s="209"/>
      <c r="L109" s="209"/>
      <c r="M109" s="209"/>
      <c r="N109" s="209"/>
      <c r="O109" s="209"/>
      <c r="P109" s="209"/>
      <c r="Q109" s="209"/>
      <c r="R109" s="209"/>
      <c r="S109" s="209"/>
      <c r="T109" s="209"/>
      <c r="U109" s="209"/>
      <c r="V109" s="209"/>
      <c r="W109" s="209"/>
      <c r="X109" s="209"/>
      <c r="Y109" s="209"/>
      <c r="Z109" s="209"/>
      <c r="AA109" s="209"/>
      <c r="AB109" s="209"/>
      <c r="AC109" s="209"/>
      <c r="AD109" s="209"/>
      <c r="AE109" s="209"/>
      <c r="AF109" s="209"/>
      <c r="AG109" s="209"/>
      <c r="AH109" s="209"/>
      <c r="AI109" s="209"/>
    </row>
    <row r="110" spans="1:35">
      <c r="A110" s="209"/>
      <c r="B110" s="209"/>
      <c r="C110" s="222"/>
      <c r="D110" s="209"/>
      <c r="E110" s="209"/>
      <c r="F110" s="209"/>
      <c r="G110" s="226"/>
      <c r="H110" s="209"/>
      <c r="I110" s="209"/>
      <c r="J110" s="209"/>
      <c r="K110" s="209"/>
      <c r="L110" s="209"/>
      <c r="M110" s="209"/>
      <c r="N110" s="209"/>
      <c r="O110" s="209"/>
      <c r="P110" s="209"/>
      <c r="Q110" s="209"/>
      <c r="R110" s="209"/>
      <c r="S110" s="209"/>
      <c r="T110" s="209"/>
      <c r="U110" s="209"/>
      <c r="V110" s="209"/>
      <c r="W110" s="209"/>
      <c r="X110" s="209"/>
      <c r="Y110" s="209"/>
      <c r="Z110" s="209"/>
      <c r="AA110" s="209"/>
      <c r="AB110" s="209"/>
      <c r="AC110" s="209"/>
      <c r="AD110" s="209"/>
      <c r="AE110" s="209"/>
      <c r="AF110" s="209"/>
      <c r="AG110" s="209"/>
      <c r="AH110" s="209"/>
      <c r="AI110" s="209"/>
    </row>
    <row r="111" spans="1:35">
      <c r="A111" s="209"/>
      <c r="B111" s="209"/>
      <c r="C111" s="222"/>
      <c r="D111" s="209"/>
      <c r="E111" s="209"/>
      <c r="F111" s="209"/>
      <c r="G111" s="226"/>
      <c r="H111" s="209"/>
      <c r="I111" s="209"/>
      <c r="J111" s="209"/>
      <c r="K111" s="209"/>
      <c r="L111" s="209"/>
      <c r="M111" s="209"/>
      <c r="N111" s="209"/>
      <c r="O111" s="209"/>
      <c r="P111" s="209"/>
      <c r="Q111" s="209"/>
      <c r="R111" s="209"/>
      <c r="S111" s="209"/>
      <c r="T111" s="209"/>
      <c r="U111" s="209"/>
      <c r="V111" s="209"/>
      <c r="W111" s="209"/>
      <c r="X111" s="209"/>
      <c r="Y111" s="209"/>
      <c r="Z111" s="209"/>
      <c r="AA111" s="209"/>
      <c r="AB111" s="209"/>
      <c r="AC111" s="209"/>
      <c r="AD111" s="209"/>
      <c r="AE111" s="209"/>
      <c r="AF111" s="209"/>
      <c r="AG111" s="209"/>
      <c r="AH111" s="209"/>
      <c r="AI111" s="209"/>
    </row>
    <row r="112" spans="1:35">
      <c r="A112" s="209"/>
      <c r="B112" s="209"/>
      <c r="C112" s="222"/>
      <c r="D112" s="209"/>
      <c r="E112" s="209"/>
      <c r="F112" s="209"/>
      <c r="G112" s="226"/>
      <c r="H112" s="209"/>
      <c r="I112" s="209"/>
      <c r="J112" s="209"/>
      <c r="K112" s="209"/>
      <c r="L112" s="209"/>
      <c r="M112" s="209"/>
      <c r="N112" s="209"/>
      <c r="O112" s="209"/>
      <c r="P112" s="209"/>
      <c r="Q112" s="209"/>
      <c r="R112" s="209"/>
      <c r="S112" s="209"/>
      <c r="T112" s="209"/>
      <c r="U112" s="209"/>
      <c r="V112" s="209"/>
      <c r="W112" s="209"/>
      <c r="X112" s="209"/>
      <c r="Y112" s="209"/>
      <c r="Z112" s="209"/>
      <c r="AA112" s="209"/>
      <c r="AB112" s="209"/>
      <c r="AC112" s="209"/>
      <c r="AD112" s="209"/>
      <c r="AE112" s="209"/>
      <c r="AF112" s="209"/>
      <c r="AG112" s="209"/>
      <c r="AH112" s="209"/>
      <c r="AI112" s="209"/>
    </row>
    <row r="113" spans="1:35">
      <c r="A113" s="209"/>
      <c r="B113" s="209"/>
      <c r="C113" s="222"/>
      <c r="D113" s="209"/>
      <c r="E113" s="209"/>
      <c r="F113" s="209"/>
      <c r="G113" s="226"/>
      <c r="H113" s="209"/>
      <c r="I113" s="209"/>
      <c r="J113" s="209"/>
      <c r="K113" s="209"/>
      <c r="L113" s="209"/>
      <c r="M113" s="209"/>
      <c r="N113" s="209"/>
      <c r="O113" s="209"/>
      <c r="P113" s="209"/>
      <c r="Q113" s="209"/>
      <c r="R113" s="209"/>
      <c r="S113" s="209"/>
      <c r="T113" s="209"/>
      <c r="U113" s="209"/>
      <c r="V113" s="209"/>
      <c r="W113" s="209"/>
      <c r="X113" s="209"/>
      <c r="Y113" s="209"/>
      <c r="Z113" s="209"/>
      <c r="AA113" s="209"/>
      <c r="AB113" s="209"/>
      <c r="AC113" s="209"/>
      <c r="AD113" s="209"/>
      <c r="AE113" s="209"/>
      <c r="AF113" s="209"/>
      <c r="AG113" s="209"/>
      <c r="AH113" s="209"/>
      <c r="AI113" s="209"/>
    </row>
    <row r="114" spans="1:35">
      <c r="A114" s="209"/>
      <c r="B114" s="209"/>
      <c r="C114" s="222"/>
      <c r="D114" s="209"/>
      <c r="E114" s="209"/>
      <c r="F114" s="209"/>
      <c r="G114" s="226"/>
      <c r="H114" s="209"/>
      <c r="I114" s="209"/>
      <c r="J114" s="209"/>
      <c r="K114" s="209"/>
      <c r="L114" s="209"/>
      <c r="M114" s="209"/>
      <c r="N114" s="209"/>
      <c r="O114" s="209"/>
      <c r="P114" s="209"/>
      <c r="Q114" s="209"/>
      <c r="R114" s="209"/>
      <c r="S114" s="209"/>
      <c r="T114" s="209"/>
      <c r="U114" s="209"/>
      <c r="V114" s="209"/>
      <c r="W114" s="209"/>
      <c r="X114" s="209"/>
      <c r="Y114" s="209"/>
      <c r="Z114" s="209"/>
      <c r="AA114" s="209"/>
      <c r="AB114" s="209"/>
      <c r="AC114" s="209"/>
      <c r="AD114" s="209"/>
      <c r="AE114" s="209"/>
      <c r="AF114" s="209"/>
      <c r="AG114" s="209"/>
      <c r="AH114" s="209"/>
      <c r="AI114" s="209"/>
    </row>
    <row r="115" spans="1:35">
      <c r="A115" s="209"/>
      <c r="B115" s="209"/>
      <c r="C115" s="222"/>
      <c r="D115" s="209"/>
      <c r="E115" s="209"/>
      <c r="F115" s="209"/>
      <c r="G115" s="226"/>
      <c r="H115" s="209"/>
      <c r="I115" s="209"/>
      <c r="J115" s="209"/>
      <c r="K115" s="209"/>
      <c r="L115" s="209"/>
      <c r="M115" s="209"/>
      <c r="N115" s="209"/>
      <c r="O115" s="209"/>
      <c r="P115" s="209"/>
      <c r="Q115" s="209"/>
      <c r="R115" s="209"/>
      <c r="S115" s="209"/>
      <c r="T115" s="209"/>
      <c r="U115" s="209"/>
      <c r="V115" s="209"/>
      <c r="W115" s="209"/>
      <c r="X115" s="209"/>
      <c r="Y115" s="209"/>
      <c r="Z115" s="209"/>
      <c r="AA115" s="209"/>
      <c r="AB115" s="209"/>
      <c r="AC115" s="209"/>
      <c r="AD115" s="209"/>
      <c r="AE115" s="209"/>
      <c r="AF115" s="209"/>
      <c r="AG115" s="209"/>
      <c r="AH115" s="209"/>
      <c r="AI115" s="209"/>
    </row>
    <row r="116" spans="1:35">
      <c r="A116" s="209"/>
      <c r="B116" s="209"/>
      <c r="C116" s="222"/>
      <c r="D116" s="209"/>
      <c r="E116" s="209"/>
      <c r="F116" s="209"/>
      <c r="G116" s="226"/>
      <c r="H116" s="209"/>
      <c r="I116" s="209"/>
      <c r="J116" s="209"/>
      <c r="K116" s="209"/>
      <c r="L116" s="209"/>
      <c r="M116" s="209"/>
      <c r="N116" s="209"/>
      <c r="O116" s="209"/>
      <c r="P116" s="209"/>
      <c r="Q116" s="209"/>
      <c r="R116" s="209"/>
      <c r="S116" s="209"/>
      <c r="T116" s="209"/>
      <c r="U116" s="209"/>
      <c r="V116" s="209"/>
      <c r="W116" s="209"/>
      <c r="X116" s="209"/>
      <c r="Y116" s="209"/>
      <c r="Z116" s="209"/>
      <c r="AA116" s="209"/>
      <c r="AB116" s="209"/>
      <c r="AC116" s="209"/>
      <c r="AD116" s="209"/>
      <c r="AE116" s="209"/>
      <c r="AF116" s="209"/>
      <c r="AG116" s="209"/>
      <c r="AH116" s="209"/>
      <c r="AI116" s="209"/>
    </row>
    <row r="117" spans="1:35">
      <c r="A117" s="209"/>
      <c r="B117" s="209"/>
      <c r="C117" s="222"/>
      <c r="D117" s="209"/>
      <c r="E117" s="209"/>
      <c r="F117" s="209"/>
      <c r="G117" s="226"/>
      <c r="H117" s="209"/>
      <c r="I117" s="209"/>
      <c r="J117" s="209"/>
      <c r="K117" s="209"/>
      <c r="L117" s="209"/>
      <c r="M117" s="209"/>
      <c r="N117" s="209"/>
      <c r="O117" s="209"/>
      <c r="P117" s="209"/>
      <c r="Q117" s="209"/>
      <c r="R117" s="209"/>
      <c r="S117" s="209"/>
      <c r="T117" s="209"/>
      <c r="U117" s="209"/>
      <c r="V117" s="209"/>
      <c r="W117" s="209"/>
      <c r="X117" s="209"/>
      <c r="Y117" s="209"/>
      <c r="Z117" s="209"/>
      <c r="AA117" s="209"/>
      <c r="AB117" s="209"/>
      <c r="AC117" s="209"/>
      <c r="AD117" s="209"/>
      <c r="AE117" s="209"/>
      <c r="AF117" s="209"/>
      <c r="AG117" s="209"/>
      <c r="AH117" s="209"/>
      <c r="AI117" s="209"/>
    </row>
    <row r="118" spans="1:35">
      <c r="A118" s="209"/>
      <c r="B118" s="209"/>
      <c r="C118" s="222"/>
      <c r="D118" s="209"/>
      <c r="E118" s="209"/>
      <c r="F118" s="209"/>
      <c r="G118" s="226"/>
      <c r="H118" s="209"/>
      <c r="I118" s="209"/>
      <c r="J118" s="209"/>
      <c r="K118" s="209"/>
      <c r="L118" s="209"/>
      <c r="M118" s="209"/>
      <c r="N118" s="209"/>
      <c r="O118" s="209"/>
      <c r="P118" s="209"/>
      <c r="Q118" s="209"/>
      <c r="R118" s="209"/>
      <c r="S118" s="209"/>
      <c r="T118" s="209"/>
      <c r="U118" s="209"/>
      <c r="V118" s="209"/>
      <c r="W118" s="209"/>
      <c r="X118" s="209"/>
      <c r="Y118" s="209"/>
      <c r="Z118" s="209"/>
      <c r="AA118" s="209"/>
      <c r="AB118" s="209"/>
      <c r="AC118" s="209"/>
      <c r="AD118" s="209"/>
      <c r="AE118" s="209"/>
      <c r="AF118" s="209"/>
      <c r="AG118" s="209"/>
      <c r="AH118" s="209"/>
      <c r="AI118" s="209"/>
    </row>
    <row r="119" spans="1:35">
      <c r="A119" s="209"/>
      <c r="B119" s="209"/>
      <c r="C119" s="222"/>
      <c r="D119" s="209"/>
      <c r="E119" s="209"/>
      <c r="F119" s="209"/>
      <c r="G119" s="226"/>
      <c r="H119" s="209"/>
      <c r="I119" s="209"/>
      <c r="J119" s="209"/>
      <c r="K119" s="209"/>
      <c r="L119" s="209"/>
      <c r="M119" s="209"/>
      <c r="N119" s="209"/>
      <c r="O119" s="209"/>
      <c r="P119" s="209"/>
      <c r="Q119" s="209"/>
      <c r="R119" s="209"/>
      <c r="S119" s="209"/>
      <c r="T119" s="209"/>
      <c r="U119" s="209"/>
      <c r="V119" s="209"/>
      <c r="W119" s="209"/>
      <c r="X119" s="209"/>
      <c r="Y119" s="209"/>
      <c r="Z119" s="209"/>
      <c r="AA119" s="209"/>
      <c r="AB119" s="209"/>
      <c r="AC119" s="209"/>
      <c r="AD119" s="209"/>
      <c r="AE119" s="209"/>
      <c r="AF119" s="209"/>
      <c r="AG119" s="209"/>
      <c r="AH119" s="209"/>
      <c r="AI119" s="209"/>
    </row>
    <row r="120" spans="1:35">
      <c r="A120" s="209"/>
      <c r="B120" s="209"/>
      <c r="C120" s="222"/>
      <c r="D120" s="209"/>
      <c r="E120" s="209"/>
      <c r="F120" s="209"/>
      <c r="G120" s="226"/>
      <c r="H120" s="209"/>
      <c r="I120" s="209"/>
      <c r="J120" s="209"/>
      <c r="K120" s="209"/>
      <c r="L120" s="209"/>
      <c r="M120" s="209"/>
      <c r="N120" s="209"/>
      <c r="O120" s="209"/>
      <c r="P120" s="209"/>
      <c r="Q120" s="209"/>
      <c r="R120" s="209"/>
      <c r="S120" s="209"/>
      <c r="T120" s="209"/>
      <c r="U120" s="209"/>
      <c r="V120" s="209"/>
      <c r="W120" s="209"/>
      <c r="X120" s="209"/>
      <c r="Y120" s="209"/>
      <c r="Z120" s="209"/>
      <c r="AA120" s="209"/>
      <c r="AB120" s="209"/>
      <c r="AC120" s="209"/>
      <c r="AD120" s="209"/>
      <c r="AE120" s="209"/>
      <c r="AF120" s="209"/>
      <c r="AG120" s="209"/>
      <c r="AH120" s="209"/>
      <c r="AI120" s="209"/>
    </row>
    <row r="121" spans="1:35">
      <c r="A121" s="209"/>
      <c r="B121" s="209"/>
      <c r="C121" s="222"/>
      <c r="D121" s="209"/>
      <c r="E121" s="209"/>
      <c r="F121" s="209"/>
      <c r="G121" s="226"/>
      <c r="H121" s="209"/>
      <c r="I121" s="209"/>
      <c r="J121" s="209"/>
      <c r="K121" s="209"/>
      <c r="L121" s="209"/>
      <c r="M121" s="209"/>
      <c r="N121" s="209"/>
      <c r="O121" s="209"/>
      <c r="P121" s="209"/>
      <c r="Q121" s="209"/>
      <c r="R121" s="209"/>
      <c r="S121" s="209"/>
      <c r="T121" s="209"/>
      <c r="U121" s="209"/>
      <c r="V121" s="209"/>
      <c r="W121" s="209"/>
      <c r="X121" s="209"/>
      <c r="Y121" s="209"/>
      <c r="Z121" s="209"/>
      <c r="AA121" s="209"/>
      <c r="AB121" s="209"/>
      <c r="AC121" s="209"/>
      <c r="AD121" s="209"/>
      <c r="AE121" s="209"/>
      <c r="AF121" s="209"/>
      <c r="AG121" s="209"/>
      <c r="AH121" s="209"/>
      <c r="AI121" s="209"/>
    </row>
    <row r="122" spans="1:35">
      <c r="A122" s="209"/>
      <c r="B122" s="209"/>
      <c r="C122" s="222"/>
      <c r="D122" s="209"/>
      <c r="E122" s="209"/>
      <c r="F122" s="209"/>
      <c r="G122" s="226"/>
      <c r="H122" s="209"/>
      <c r="I122" s="209"/>
      <c r="J122" s="209"/>
      <c r="K122" s="209"/>
      <c r="L122" s="209"/>
      <c r="M122" s="209"/>
      <c r="N122" s="209"/>
      <c r="O122" s="209"/>
      <c r="P122" s="209"/>
      <c r="Q122" s="209"/>
      <c r="R122" s="209"/>
      <c r="S122" s="209"/>
      <c r="T122" s="209"/>
      <c r="U122" s="209"/>
      <c r="V122" s="209"/>
      <c r="W122" s="209"/>
      <c r="X122" s="209"/>
      <c r="Y122" s="209"/>
      <c r="Z122" s="209"/>
      <c r="AA122" s="209"/>
      <c r="AB122" s="209"/>
      <c r="AC122" s="209"/>
      <c r="AD122" s="209"/>
      <c r="AE122" s="209"/>
      <c r="AF122" s="209"/>
      <c r="AG122" s="209"/>
      <c r="AH122" s="209"/>
      <c r="AI122" s="209"/>
    </row>
    <row r="123" spans="1:35">
      <c r="A123" s="209"/>
      <c r="B123" s="209"/>
      <c r="C123" s="222"/>
      <c r="D123" s="209"/>
      <c r="E123" s="209"/>
      <c r="F123" s="209"/>
      <c r="G123" s="226"/>
      <c r="H123" s="209"/>
      <c r="I123" s="209"/>
      <c r="J123" s="209"/>
      <c r="K123" s="209"/>
      <c r="L123" s="209"/>
      <c r="M123" s="209"/>
      <c r="N123" s="209"/>
      <c r="O123" s="209"/>
      <c r="P123" s="209"/>
      <c r="Q123" s="209"/>
      <c r="R123" s="209"/>
      <c r="S123" s="209"/>
      <c r="T123" s="209"/>
      <c r="U123" s="209"/>
      <c r="V123" s="209"/>
      <c r="W123" s="209"/>
      <c r="X123" s="209"/>
      <c r="Y123" s="209"/>
      <c r="Z123" s="209"/>
      <c r="AA123" s="209"/>
      <c r="AB123" s="209"/>
      <c r="AC123" s="209"/>
      <c r="AD123" s="209"/>
      <c r="AE123" s="209"/>
      <c r="AF123" s="209"/>
      <c r="AG123" s="209"/>
      <c r="AH123" s="209"/>
      <c r="AI123" s="209"/>
    </row>
    <row r="124" spans="1:35">
      <c r="A124" s="209"/>
      <c r="B124" s="209"/>
      <c r="C124" s="222"/>
      <c r="D124" s="209"/>
      <c r="E124" s="209"/>
      <c r="F124" s="209"/>
      <c r="G124" s="226"/>
      <c r="H124" s="209"/>
      <c r="I124" s="209"/>
      <c r="J124" s="209"/>
      <c r="K124" s="209"/>
      <c r="L124" s="209"/>
      <c r="M124" s="209"/>
      <c r="N124" s="209"/>
      <c r="O124" s="209"/>
      <c r="P124" s="209"/>
      <c r="Q124" s="209"/>
      <c r="R124" s="209"/>
      <c r="S124" s="209"/>
      <c r="T124" s="209"/>
      <c r="U124" s="209"/>
      <c r="V124" s="209"/>
      <c r="W124" s="209"/>
      <c r="X124" s="209"/>
      <c r="Y124" s="209"/>
      <c r="Z124" s="209"/>
      <c r="AA124" s="209"/>
      <c r="AB124" s="209"/>
      <c r="AC124" s="209"/>
      <c r="AD124" s="209"/>
      <c r="AE124" s="209"/>
      <c r="AF124" s="209"/>
      <c r="AG124" s="209"/>
      <c r="AH124" s="209"/>
      <c r="AI124" s="209"/>
    </row>
    <row r="125" spans="1:35">
      <c r="A125" s="209"/>
      <c r="B125" s="209"/>
      <c r="C125" s="222"/>
      <c r="D125" s="209"/>
      <c r="E125" s="209"/>
      <c r="F125" s="209"/>
      <c r="G125" s="226"/>
      <c r="H125" s="209"/>
      <c r="I125" s="209"/>
      <c r="J125" s="209"/>
      <c r="K125" s="209"/>
      <c r="L125" s="209"/>
      <c r="M125" s="209"/>
      <c r="N125" s="209"/>
      <c r="O125" s="209"/>
      <c r="P125" s="209"/>
      <c r="Q125" s="209"/>
      <c r="R125" s="209"/>
      <c r="S125" s="209"/>
      <c r="T125" s="209"/>
      <c r="U125" s="209"/>
      <c r="V125" s="209"/>
      <c r="W125" s="209"/>
      <c r="X125" s="209"/>
      <c r="Y125" s="209"/>
      <c r="Z125" s="209"/>
      <c r="AA125" s="209"/>
      <c r="AB125" s="209"/>
      <c r="AC125" s="209"/>
      <c r="AD125" s="209"/>
      <c r="AE125" s="209"/>
      <c r="AF125" s="209"/>
      <c r="AG125" s="209"/>
      <c r="AH125" s="209"/>
      <c r="AI125" s="209"/>
    </row>
    <row r="126" spans="1:35">
      <c r="A126" s="209"/>
      <c r="B126" s="209"/>
      <c r="C126" s="222"/>
      <c r="D126" s="209"/>
      <c r="E126" s="209"/>
      <c r="F126" s="209"/>
      <c r="G126" s="226"/>
      <c r="H126" s="209"/>
      <c r="I126" s="209"/>
      <c r="J126" s="209"/>
      <c r="K126" s="209"/>
      <c r="L126" s="209"/>
      <c r="M126" s="209"/>
      <c r="N126" s="209"/>
      <c r="O126" s="209"/>
      <c r="P126" s="209"/>
      <c r="Q126" s="209"/>
      <c r="R126" s="209"/>
      <c r="S126" s="209"/>
      <c r="T126" s="209"/>
      <c r="U126" s="209"/>
      <c r="V126" s="209"/>
      <c r="W126" s="209"/>
      <c r="X126" s="209"/>
      <c r="Y126" s="209"/>
      <c r="Z126" s="209"/>
      <c r="AA126" s="209"/>
      <c r="AB126" s="209"/>
      <c r="AC126" s="209"/>
      <c r="AD126" s="209"/>
      <c r="AE126" s="209"/>
      <c r="AF126" s="209"/>
      <c r="AG126" s="209"/>
      <c r="AH126" s="209"/>
      <c r="AI126" s="209"/>
    </row>
    <row r="127" spans="1:35">
      <c r="A127" s="209"/>
      <c r="B127" s="209"/>
      <c r="C127" s="222"/>
      <c r="D127" s="209"/>
      <c r="E127" s="209"/>
      <c r="F127" s="209"/>
      <c r="G127" s="226"/>
      <c r="H127" s="209"/>
      <c r="I127" s="209"/>
      <c r="J127" s="209"/>
      <c r="K127" s="209"/>
      <c r="L127" s="209"/>
      <c r="M127" s="209"/>
      <c r="N127" s="209"/>
      <c r="O127" s="209"/>
      <c r="P127" s="209"/>
      <c r="Q127" s="209"/>
      <c r="R127" s="209"/>
      <c r="S127" s="209"/>
      <c r="T127" s="209"/>
      <c r="U127" s="209"/>
      <c r="V127" s="209"/>
      <c r="W127" s="209"/>
      <c r="X127" s="209"/>
      <c r="Y127" s="209"/>
      <c r="Z127" s="209"/>
      <c r="AA127" s="209"/>
      <c r="AB127" s="209"/>
      <c r="AC127" s="209"/>
      <c r="AD127" s="209"/>
      <c r="AE127" s="209"/>
      <c r="AF127" s="209"/>
      <c r="AG127" s="209"/>
      <c r="AH127" s="209"/>
      <c r="AI127" s="209"/>
    </row>
    <row r="128" spans="1:35">
      <c r="A128" s="209"/>
      <c r="B128" s="209"/>
      <c r="C128" s="222"/>
      <c r="D128" s="209"/>
      <c r="E128" s="209"/>
      <c r="F128" s="209"/>
      <c r="G128" s="226"/>
      <c r="H128" s="209"/>
      <c r="I128" s="209"/>
      <c r="J128" s="209"/>
      <c r="K128" s="209"/>
      <c r="L128" s="209"/>
      <c r="M128" s="209"/>
      <c r="N128" s="209"/>
      <c r="O128" s="209"/>
      <c r="P128" s="209"/>
      <c r="Q128" s="209"/>
      <c r="R128" s="209"/>
      <c r="S128" s="209"/>
      <c r="T128" s="209"/>
      <c r="U128" s="209"/>
      <c r="V128" s="209"/>
      <c r="W128" s="209"/>
      <c r="X128" s="209"/>
      <c r="Y128" s="209"/>
      <c r="Z128" s="209"/>
      <c r="AA128" s="209"/>
      <c r="AB128" s="209"/>
      <c r="AC128" s="209"/>
      <c r="AD128" s="209"/>
      <c r="AE128" s="209"/>
      <c r="AF128" s="209"/>
      <c r="AG128" s="209"/>
      <c r="AH128" s="209"/>
      <c r="AI128" s="209"/>
    </row>
    <row r="129" spans="1:35">
      <c r="A129" s="209"/>
      <c r="B129" s="209"/>
      <c r="C129" s="222"/>
      <c r="D129" s="209"/>
      <c r="E129" s="209"/>
      <c r="F129" s="209"/>
      <c r="G129" s="226"/>
      <c r="H129" s="209"/>
      <c r="I129" s="209"/>
      <c r="J129" s="209"/>
      <c r="K129" s="209"/>
      <c r="L129" s="209"/>
      <c r="M129" s="209"/>
      <c r="N129" s="209"/>
      <c r="O129" s="209"/>
      <c r="P129" s="209"/>
      <c r="Q129" s="209"/>
      <c r="R129" s="209"/>
      <c r="S129" s="209"/>
      <c r="T129" s="209"/>
      <c r="U129" s="209"/>
      <c r="V129" s="209"/>
      <c r="W129" s="209"/>
      <c r="X129" s="209"/>
      <c r="Y129" s="209"/>
      <c r="Z129" s="209"/>
      <c r="AA129" s="209"/>
      <c r="AB129" s="209"/>
      <c r="AC129" s="209"/>
      <c r="AD129" s="209"/>
      <c r="AE129" s="209"/>
      <c r="AF129" s="209"/>
      <c r="AG129" s="209"/>
      <c r="AH129" s="209"/>
      <c r="AI129" s="209"/>
    </row>
    <row r="130" spans="1:35">
      <c r="A130" s="209"/>
      <c r="B130" s="209"/>
      <c r="C130" s="222"/>
      <c r="D130" s="209"/>
      <c r="E130" s="209"/>
      <c r="F130" s="209"/>
      <c r="G130" s="226"/>
      <c r="H130" s="209"/>
      <c r="I130" s="209"/>
      <c r="J130" s="209"/>
      <c r="K130" s="209"/>
      <c r="L130" s="209"/>
      <c r="M130" s="209"/>
      <c r="N130" s="209"/>
      <c r="O130" s="209"/>
      <c r="P130" s="209"/>
      <c r="Q130" s="209"/>
      <c r="R130" s="209"/>
      <c r="S130" s="209"/>
      <c r="T130" s="209"/>
      <c r="U130" s="209"/>
      <c r="V130" s="209"/>
      <c r="W130" s="209"/>
      <c r="X130" s="209"/>
      <c r="Y130" s="209"/>
      <c r="Z130" s="209"/>
      <c r="AA130" s="209"/>
      <c r="AB130" s="209"/>
      <c r="AC130" s="209"/>
      <c r="AD130" s="209"/>
      <c r="AE130" s="209"/>
      <c r="AF130" s="209"/>
      <c r="AG130" s="209"/>
      <c r="AH130" s="209"/>
      <c r="AI130" s="209"/>
    </row>
    <row r="131" spans="1:35">
      <c r="A131" s="209"/>
      <c r="B131" s="209"/>
      <c r="C131" s="222"/>
      <c r="D131" s="209"/>
      <c r="E131" s="209"/>
      <c r="F131" s="209"/>
      <c r="G131" s="226"/>
      <c r="H131" s="209"/>
      <c r="I131" s="209"/>
      <c r="J131" s="209"/>
      <c r="K131" s="209"/>
      <c r="L131" s="209"/>
      <c r="M131" s="209"/>
      <c r="N131" s="209"/>
      <c r="O131" s="209"/>
      <c r="P131" s="209"/>
      <c r="Q131" s="209"/>
      <c r="R131" s="209"/>
      <c r="S131" s="209"/>
      <c r="T131" s="209"/>
      <c r="U131" s="209"/>
      <c r="V131" s="209"/>
      <c r="W131" s="209"/>
      <c r="X131" s="209"/>
      <c r="Y131" s="209"/>
      <c r="Z131" s="209"/>
      <c r="AA131" s="209"/>
      <c r="AB131" s="209"/>
      <c r="AC131" s="209"/>
      <c r="AD131" s="209"/>
      <c r="AE131" s="209"/>
      <c r="AF131" s="209"/>
      <c r="AG131" s="209"/>
      <c r="AH131" s="209"/>
      <c r="AI131" s="209"/>
    </row>
    <row r="132" spans="1:35">
      <c r="A132" s="209"/>
      <c r="B132" s="209"/>
      <c r="C132" s="222"/>
      <c r="D132" s="209"/>
      <c r="E132" s="209"/>
      <c r="F132" s="209"/>
      <c r="G132" s="226"/>
      <c r="H132" s="209"/>
      <c r="I132" s="209"/>
      <c r="J132" s="209"/>
      <c r="K132" s="209"/>
      <c r="L132" s="209"/>
      <c r="M132" s="209"/>
      <c r="N132" s="209"/>
      <c r="O132" s="209"/>
      <c r="P132" s="209"/>
      <c r="Q132" s="209"/>
      <c r="R132" s="209"/>
      <c r="S132" s="209"/>
      <c r="T132" s="209"/>
      <c r="U132" s="209"/>
      <c r="V132" s="209"/>
      <c r="W132" s="209"/>
      <c r="X132" s="209"/>
      <c r="Y132" s="209"/>
      <c r="Z132" s="209"/>
      <c r="AA132" s="209"/>
      <c r="AB132" s="209"/>
      <c r="AC132" s="209"/>
      <c r="AD132" s="209"/>
      <c r="AE132" s="209"/>
      <c r="AF132" s="209"/>
      <c r="AG132" s="209"/>
      <c r="AH132" s="209"/>
      <c r="AI132" s="209"/>
    </row>
    <row r="133" spans="1:35">
      <c r="A133" s="209"/>
      <c r="B133" s="209"/>
      <c r="C133" s="222"/>
      <c r="D133" s="209"/>
      <c r="E133" s="209"/>
      <c r="F133" s="209"/>
      <c r="G133" s="226"/>
      <c r="H133" s="209"/>
      <c r="I133" s="209"/>
      <c r="J133" s="209"/>
      <c r="K133" s="209"/>
      <c r="L133" s="209"/>
      <c r="M133" s="209"/>
      <c r="N133" s="209"/>
      <c r="O133" s="209"/>
      <c r="P133" s="209"/>
      <c r="Q133" s="209"/>
      <c r="R133" s="209"/>
      <c r="S133" s="209"/>
      <c r="T133" s="209"/>
      <c r="U133" s="209"/>
      <c r="V133" s="209"/>
      <c r="W133" s="209"/>
      <c r="X133" s="209"/>
      <c r="Y133" s="209"/>
      <c r="Z133" s="209"/>
      <c r="AA133" s="209"/>
      <c r="AB133" s="209"/>
      <c r="AC133" s="209"/>
      <c r="AD133" s="209"/>
      <c r="AE133" s="209"/>
      <c r="AF133" s="209"/>
      <c r="AG133" s="209"/>
      <c r="AH133" s="209"/>
      <c r="AI133" s="209"/>
    </row>
    <row r="134" spans="1:35">
      <c r="A134" s="209"/>
      <c r="B134" s="209"/>
      <c r="C134" s="222"/>
      <c r="D134" s="209"/>
      <c r="E134" s="209"/>
      <c r="F134" s="209"/>
      <c r="G134" s="226"/>
      <c r="H134" s="209"/>
      <c r="I134" s="209"/>
      <c r="J134" s="209"/>
      <c r="K134" s="209"/>
      <c r="L134" s="209"/>
      <c r="M134" s="209"/>
      <c r="N134" s="209"/>
      <c r="O134" s="209"/>
      <c r="P134" s="209"/>
      <c r="Q134" s="209"/>
      <c r="R134" s="209"/>
      <c r="S134" s="209"/>
      <c r="T134" s="209"/>
      <c r="U134" s="209"/>
      <c r="V134" s="209"/>
      <c r="W134" s="209"/>
      <c r="X134" s="209"/>
      <c r="Y134" s="209"/>
      <c r="Z134" s="209"/>
      <c r="AA134" s="209"/>
      <c r="AB134" s="209"/>
      <c r="AC134" s="209"/>
      <c r="AD134" s="209"/>
      <c r="AE134" s="209"/>
      <c r="AF134" s="209"/>
      <c r="AG134" s="209"/>
      <c r="AH134" s="209"/>
      <c r="AI134" s="209"/>
    </row>
    <row r="135" spans="1:35">
      <c r="A135" s="209"/>
      <c r="B135" s="209"/>
      <c r="C135" s="222"/>
      <c r="D135" s="209"/>
      <c r="E135" s="209"/>
      <c r="F135" s="209"/>
      <c r="G135" s="226"/>
      <c r="H135" s="209"/>
      <c r="I135" s="209"/>
      <c r="J135" s="209"/>
      <c r="K135" s="209"/>
      <c r="L135" s="209"/>
      <c r="M135" s="209"/>
      <c r="N135" s="209"/>
      <c r="O135" s="209"/>
      <c r="P135" s="209"/>
      <c r="Q135" s="209"/>
      <c r="R135" s="209"/>
      <c r="S135" s="209"/>
      <c r="T135" s="209"/>
      <c r="U135" s="209"/>
      <c r="V135" s="209"/>
      <c r="W135" s="209"/>
      <c r="X135" s="209"/>
      <c r="Y135" s="209"/>
      <c r="Z135" s="209"/>
      <c r="AA135" s="209"/>
      <c r="AB135" s="209"/>
      <c r="AC135" s="209"/>
      <c r="AD135" s="209"/>
      <c r="AE135" s="209"/>
      <c r="AF135" s="209"/>
      <c r="AG135" s="209"/>
      <c r="AH135" s="209"/>
      <c r="AI135" s="209"/>
    </row>
    <row r="136" spans="1:35">
      <c r="A136" s="209"/>
      <c r="B136" s="209"/>
      <c r="C136" s="222"/>
      <c r="D136" s="209"/>
      <c r="E136" s="209"/>
      <c r="F136" s="209"/>
      <c r="G136" s="226"/>
      <c r="H136" s="209"/>
      <c r="I136" s="209"/>
      <c r="J136" s="209"/>
      <c r="K136" s="209"/>
      <c r="L136" s="209"/>
      <c r="M136" s="209"/>
      <c r="N136" s="209"/>
      <c r="O136" s="209"/>
      <c r="P136" s="209"/>
      <c r="Q136" s="209"/>
      <c r="R136" s="209"/>
      <c r="S136" s="209"/>
      <c r="T136" s="209"/>
      <c r="U136" s="209"/>
      <c r="V136" s="209"/>
      <c r="W136" s="209"/>
      <c r="X136" s="209"/>
      <c r="Y136" s="209"/>
      <c r="Z136" s="209"/>
      <c r="AA136" s="209"/>
      <c r="AB136" s="209"/>
      <c r="AC136" s="209"/>
      <c r="AD136" s="209"/>
      <c r="AE136" s="209"/>
      <c r="AF136" s="209"/>
      <c r="AG136" s="209"/>
      <c r="AH136" s="209"/>
      <c r="AI136" s="209"/>
    </row>
    <row r="137" spans="1:35">
      <c r="A137" s="209"/>
      <c r="B137" s="209"/>
      <c r="C137" s="222"/>
      <c r="D137" s="209"/>
      <c r="E137" s="209"/>
      <c r="F137" s="209"/>
      <c r="G137" s="226"/>
      <c r="H137" s="209"/>
      <c r="I137" s="209"/>
      <c r="J137" s="209"/>
      <c r="K137" s="209"/>
      <c r="L137" s="209"/>
      <c r="M137" s="209"/>
      <c r="N137" s="209"/>
      <c r="O137" s="209"/>
      <c r="P137" s="209"/>
      <c r="Q137" s="209"/>
      <c r="R137" s="209"/>
      <c r="S137" s="209"/>
      <c r="T137" s="209"/>
      <c r="U137" s="209"/>
      <c r="V137" s="209"/>
      <c r="W137" s="209"/>
      <c r="X137" s="209"/>
      <c r="Y137" s="209"/>
      <c r="Z137" s="209"/>
      <c r="AA137" s="209"/>
      <c r="AB137" s="209"/>
      <c r="AC137" s="209"/>
      <c r="AD137" s="209"/>
      <c r="AE137" s="209"/>
      <c r="AF137" s="209"/>
      <c r="AG137" s="209"/>
      <c r="AH137" s="209"/>
      <c r="AI137" s="209"/>
    </row>
    <row r="138" spans="1:35">
      <c r="A138" s="209"/>
      <c r="B138" s="209"/>
      <c r="C138" s="222"/>
      <c r="D138" s="209"/>
      <c r="E138" s="209"/>
      <c r="F138" s="209"/>
      <c r="G138" s="226"/>
      <c r="H138" s="209"/>
      <c r="I138" s="209"/>
      <c r="J138" s="209"/>
      <c r="K138" s="209"/>
      <c r="L138" s="209"/>
      <c r="M138" s="209"/>
      <c r="N138" s="209"/>
      <c r="O138" s="209"/>
      <c r="P138" s="209"/>
      <c r="Q138" s="209"/>
      <c r="R138" s="209"/>
      <c r="S138" s="209"/>
      <c r="T138" s="209"/>
      <c r="U138" s="209"/>
      <c r="V138" s="209"/>
      <c r="W138" s="209"/>
      <c r="X138" s="209"/>
      <c r="Y138" s="209"/>
      <c r="Z138" s="209"/>
      <c r="AA138" s="209"/>
      <c r="AB138" s="209"/>
      <c r="AC138" s="209"/>
      <c r="AD138" s="209"/>
      <c r="AE138" s="209"/>
      <c r="AF138" s="209"/>
      <c r="AG138" s="209"/>
      <c r="AH138" s="209"/>
      <c r="AI138" s="209"/>
    </row>
    <row r="139" spans="1:35">
      <c r="A139" s="209"/>
      <c r="B139" s="209"/>
      <c r="C139" s="222"/>
      <c r="D139" s="209"/>
      <c r="E139" s="209"/>
      <c r="F139" s="209"/>
      <c r="G139" s="226"/>
      <c r="H139" s="209"/>
      <c r="I139" s="209"/>
      <c r="J139" s="209"/>
      <c r="K139" s="209"/>
      <c r="L139" s="209"/>
      <c r="M139" s="209"/>
      <c r="N139" s="209"/>
      <c r="O139" s="209"/>
      <c r="P139" s="209"/>
      <c r="Q139" s="209"/>
      <c r="R139" s="209"/>
      <c r="S139" s="209"/>
      <c r="T139" s="209"/>
      <c r="U139" s="209"/>
      <c r="V139" s="209"/>
      <c r="W139" s="209"/>
      <c r="X139" s="209"/>
      <c r="Y139" s="209"/>
      <c r="Z139" s="209"/>
      <c r="AA139" s="209"/>
      <c r="AB139" s="209"/>
      <c r="AC139" s="209"/>
      <c r="AD139" s="209"/>
      <c r="AE139" s="209"/>
      <c r="AF139" s="209"/>
      <c r="AG139" s="209"/>
      <c r="AH139" s="209"/>
      <c r="AI139" s="209"/>
    </row>
    <row r="140" spans="1:35">
      <c r="A140" s="209"/>
      <c r="B140" s="209"/>
      <c r="C140" s="222"/>
      <c r="D140" s="209"/>
      <c r="E140" s="209"/>
      <c r="F140" s="209"/>
      <c r="G140" s="226"/>
      <c r="H140" s="209"/>
      <c r="I140" s="209"/>
      <c r="J140" s="209"/>
      <c r="K140" s="209"/>
      <c r="L140" s="209"/>
      <c r="M140" s="209"/>
      <c r="N140" s="209"/>
      <c r="O140" s="209"/>
      <c r="P140" s="209"/>
      <c r="Q140" s="209"/>
      <c r="R140" s="209"/>
      <c r="S140" s="209"/>
      <c r="T140" s="209"/>
      <c r="U140" s="209"/>
      <c r="V140" s="209"/>
      <c r="W140" s="209"/>
      <c r="X140" s="209"/>
      <c r="Y140" s="209"/>
      <c r="Z140" s="209"/>
      <c r="AA140" s="209"/>
      <c r="AB140" s="209"/>
      <c r="AC140" s="209"/>
      <c r="AD140" s="209"/>
      <c r="AE140" s="209"/>
      <c r="AF140" s="209"/>
      <c r="AG140" s="209"/>
      <c r="AH140" s="209"/>
      <c r="AI140" s="209"/>
    </row>
    <row r="141" spans="1:35">
      <c r="A141" s="209"/>
      <c r="B141" s="209"/>
      <c r="C141" s="222"/>
      <c r="D141" s="209"/>
      <c r="E141" s="209"/>
      <c r="F141" s="209"/>
      <c r="G141" s="226"/>
      <c r="H141" s="209"/>
      <c r="I141" s="209"/>
      <c r="J141" s="209"/>
      <c r="K141" s="209"/>
      <c r="L141" s="209"/>
      <c r="M141" s="209"/>
      <c r="N141" s="209"/>
      <c r="O141" s="209"/>
      <c r="P141" s="209"/>
      <c r="Q141" s="209"/>
      <c r="R141" s="209"/>
      <c r="S141" s="209"/>
      <c r="T141" s="209"/>
      <c r="U141" s="209"/>
      <c r="V141" s="209"/>
      <c r="W141" s="209"/>
      <c r="X141" s="209"/>
      <c r="Y141" s="209"/>
      <c r="Z141" s="209"/>
      <c r="AA141" s="209"/>
      <c r="AB141" s="209"/>
      <c r="AC141" s="209"/>
      <c r="AD141" s="209"/>
      <c r="AE141" s="209"/>
      <c r="AF141" s="209"/>
      <c r="AG141" s="209"/>
      <c r="AH141" s="209"/>
      <c r="AI141" s="209"/>
    </row>
    <row r="142" spans="1:35">
      <c r="A142" s="209"/>
      <c r="B142" s="209"/>
      <c r="C142" s="222"/>
      <c r="D142" s="209"/>
      <c r="E142" s="209"/>
      <c r="F142" s="209"/>
      <c r="G142" s="226"/>
      <c r="H142" s="209"/>
      <c r="I142" s="209"/>
      <c r="J142" s="209"/>
      <c r="K142" s="209"/>
      <c r="L142" s="209"/>
      <c r="M142" s="209"/>
      <c r="N142" s="209"/>
      <c r="O142" s="209"/>
      <c r="P142" s="209"/>
      <c r="Q142" s="209"/>
      <c r="R142" s="209"/>
      <c r="S142" s="209"/>
      <c r="T142" s="209"/>
      <c r="U142" s="209"/>
      <c r="V142" s="209"/>
      <c r="W142" s="209"/>
      <c r="X142" s="209"/>
      <c r="Y142" s="209"/>
      <c r="Z142" s="209"/>
      <c r="AA142" s="209"/>
      <c r="AB142" s="209"/>
      <c r="AC142" s="209"/>
      <c r="AD142" s="209"/>
      <c r="AE142" s="209"/>
      <c r="AF142" s="209"/>
      <c r="AG142" s="209"/>
      <c r="AH142" s="209"/>
      <c r="AI142" s="209"/>
    </row>
    <row r="143" spans="1:35">
      <c r="A143" s="209"/>
      <c r="B143" s="209"/>
      <c r="C143" s="222"/>
      <c r="D143" s="209"/>
      <c r="E143" s="209"/>
      <c r="F143" s="209"/>
      <c r="G143" s="226"/>
      <c r="H143" s="209"/>
      <c r="I143" s="209"/>
      <c r="J143" s="209"/>
      <c r="K143" s="209"/>
      <c r="L143" s="209"/>
      <c r="M143" s="209"/>
      <c r="N143" s="209"/>
      <c r="O143" s="209"/>
      <c r="P143" s="209"/>
      <c r="Q143" s="209"/>
      <c r="R143" s="209"/>
      <c r="S143" s="209"/>
      <c r="T143" s="209"/>
      <c r="U143" s="209"/>
      <c r="V143" s="209"/>
      <c r="W143" s="209"/>
      <c r="X143" s="209"/>
      <c r="Y143" s="209"/>
      <c r="Z143" s="209"/>
      <c r="AA143" s="209"/>
      <c r="AB143" s="209"/>
      <c r="AC143" s="209"/>
      <c r="AD143" s="209"/>
      <c r="AE143" s="209"/>
      <c r="AF143" s="209"/>
      <c r="AG143" s="209"/>
      <c r="AH143" s="209"/>
      <c r="AI143" s="209"/>
    </row>
    <row r="144" spans="1:35">
      <c r="A144" s="209"/>
      <c r="B144" s="209"/>
      <c r="C144" s="222"/>
      <c r="D144" s="209"/>
      <c r="E144" s="209"/>
      <c r="F144" s="209"/>
      <c r="G144" s="226"/>
      <c r="H144" s="209"/>
      <c r="I144" s="209"/>
      <c r="J144" s="209"/>
      <c r="K144" s="209"/>
      <c r="L144" s="209"/>
      <c r="M144" s="209"/>
      <c r="N144" s="209"/>
      <c r="O144" s="209"/>
      <c r="P144" s="209"/>
      <c r="Q144" s="209"/>
      <c r="R144" s="209"/>
      <c r="S144" s="209"/>
      <c r="T144" s="209"/>
      <c r="U144" s="209"/>
      <c r="V144" s="209"/>
      <c r="W144" s="209"/>
      <c r="X144" s="209"/>
      <c r="Y144" s="209"/>
      <c r="Z144" s="209"/>
      <c r="AA144" s="209"/>
      <c r="AB144" s="209"/>
      <c r="AC144" s="209"/>
      <c r="AD144" s="209"/>
      <c r="AE144" s="209"/>
      <c r="AF144" s="209"/>
      <c r="AG144" s="209"/>
      <c r="AH144" s="209"/>
      <c r="AI144" s="209"/>
    </row>
    <row r="145" spans="1:35">
      <c r="A145" s="209"/>
      <c r="B145" s="209"/>
      <c r="C145" s="222"/>
      <c r="D145" s="209"/>
      <c r="E145" s="209"/>
      <c r="F145" s="209"/>
      <c r="G145" s="226"/>
      <c r="H145" s="209"/>
      <c r="I145" s="209"/>
      <c r="J145" s="209"/>
      <c r="K145" s="209"/>
      <c r="L145" s="209"/>
      <c r="M145" s="209"/>
      <c r="N145" s="209"/>
      <c r="O145" s="209"/>
      <c r="P145" s="209"/>
      <c r="Q145" s="209"/>
      <c r="R145" s="209"/>
      <c r="S145" s="209"/>
      <c r="T145" s="209"/>
      <c r="U145" s="209"/>
      <c r="V145" s="209"/>
      <c r="W145" s="209"/>
      <c r="X145" s="209"/>
      <c r="Y145" s="209"/>
      <c r="Z145" s="209"/>
      <c r="AA145" s="209"/>
      <c r="AB145" s="209"/>
      <c r="AC145" s="209"/>
      <c r="AD145" s="209"/>
      <c r="AE145" s="209"/>
      <c r="AF145" s="209"/>
      <c r="AG145" s="209"/>
      <c r="AH145" s="209"/>
      <c r="AI145" s="209"/>
    </row>
    <row r="146" spans="1:35">
      <c r="A146" s="209"/>
      <c r="B146" s="209"/>
      <c r="C146" s="222"/>
      <c r="D146" s="209"/>
      <c r="E146" s="209"/>
      <c r="F146" s="209"/>
      <c r="G146" s="226"/>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row>
    <row r="147" spans="1:35">
      <c r="A147" s="209"/>
      <c r="B147" s="209"/>
      <c r="C147" s="222"/>
      <c r="D147" s="209"/>
      <c r="E147" s="209"/>
      <c r="F147" s="209"/>
      <c r="G147" s="226"/>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09"/>
      <c r="AD147" s="209"/>
      <c r="AE147" s="209"/>
      <c r="AF147" s="209"/>
      <c r="AG147" s="209"/>
      <c r="AH147" s="209"/>
      <c r="AI147" s="209"/>
    </row>
    <row r="148" spans="1:35">
      <c r="A148" s="209"/>
      <c r="B148" s="209"/>
      <c r="C148" s="222"/>
      <c r="D148" s="209"/>
      <c r="E148" s="209"/>
      <c r="F148" s="209"/>
      <c r="G148" s="226"/>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C148" s="209"/>
      <c r="AD148" s="209"/>
      <c r="AE148" s="209"/>
      <c r="AF148" s="209"/>
      <c r="AG148" s="209"/>
      <c r="AH148" s="209"/>
      <c r="AI148" s="209"/>
    </row>
    <row r="149" spans="1:35">
      <c r="A149" s="209"/>
      <c r="B149" s="209"/>
      <c r="C149" s="222"/>
      <c r="D149" s="209"/>
      <c r="E149" s="209"/>
      <c r="F149" s="209"/>
      <c r="G149" s="226"/>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C149" s="209"/>
      <c r="AD149" s="209"/>
      <c r="AE149" s="209"/>
      <c r="AF149" s="209"/>
      <c r="AG149" s="209"/>
      <c r="AH149" s="209"/>
      <c r="AI149" s="209"/>
    </row>
    <row r="150" spans="1:35">
      <c r="A150" s="209"/>
      <c r="B150" s="209"/>
      <c r="C150" s="222"/>
      <c r="D150" s="209"/>
      <c r="E150" s="209"/>
      <c r="F150" s="209"/>
      <c r="G150" s="226"/>
      <c r="H150" s="209"/>
      <c r="I150" s="209"/>
      <c r="J150" s="209"/>
      <c r="K150" s="209"/>
      <c r="L150" s="209"/>
      <c r="M150" s="209"/>
      <c r="N150" s="209"/>
      <c r="O150" s="209"/>
      <c r="P150" s="209"/>
      <c r="Q150" s="209"/>
      <c r="R150" s="209"/>
      <c r="S150" s="209"/>
      <c r="T150" s="209"/>
      <c r="U150" s="209"/>
      <c r="V150" s="209"/>
      <c r="W150" s="209"/>
      <c r="X150" s="209"/>
      <c r="Y150" s="209"/>
      <c r="Z150" s="209"/>
      <c r="AA150" s="209"/>
      <c r="AB150" s="209"/>
      <c r="AC150" s="209"/>
      <c r="AD150" s="209"/>
      <c r="AE150" s="209"/>
      <c r="AF150" s="209"/>
      <c r="AG150" s="209"/>
      <c r="AH150" s="209"/>
      <c r="AI150" s="209"/>
    </row>
    <row r="151" spans="1:35">
      <c r="A151" s="209"/>
      <c r="B151" s="209"/>
      <c r="C151" s="222"/>
      <c r="D151" s="209"/>
      <c r="E151" s="209"/>
      <c r="F151" s="209"/>
      <c r="G151" s="226"/>
      <c r="H151" s="209"/>
      <c r="I151" s="209"/>
      <c r="J151" s="209"/>
      <c r="K151" s="209"/>
      <c r="L151" s="209"/>
      <c r="M151" s="209"/>
      <c r="N151" s="209"/>
      <c r="O151" s="209"/>
      <c r="P151" s="209"/>
      <c r="Q151" s="209"/>
      <c r="R151" s="209"/>
      <c r="S151" s="209"/>
      <c r="T151" s="209"/>
      <c r="U151" s="209"/>
      <c r="V151" s="209"/>
      <c r="W151" s="209"/>
      <c r="X151" s="209"/>
      <c r="Y151" s="209"/>
      <c r="Z151" s="209"/>
      <c r="AA151" s="209"/>
      <c r="AB151" s="209"/>
      <c r="AC151" s="209"/>
      <c r="AD151" s="209"/>
      <c r="AE151" s="209"/>
      <c r="AF151" s="209"/>
      <c r="AG151" s="209"/>
      <c r="AH151" s="209"/>
      <c r="AI151" s="209"/>
    </row>
    <row r="152" spans="1:35">
      <c r="A152" s="209"/>
      <c r="B152" s="209"/>
      <c r="C152" s="222"/>
      <c r="D152" s="209"/>
      <c r="E152" s="209"/>
      <c r="F152" s="209"/>
      <c r="G152" s="226"/>
      <c r="H152" s="209"/>
      <c r="I152" s="209"/>
      <c r="J152" s="209"/>
      <c r="K152" s="209"/>
      <c r="L152" s="209"/>
      <c r="M152" s="209"/>
      <c r="N152" s="209"/>
      <c r="O152" s="209"/>
      <c r="P152" s="209"/>
      <c r="Q152" s="209"/>
      <c r="R152" s="209"/>
      <c r="S152" s="209"/>
      <c r="T152" s="209"/>
      <c r="U152" s="209"/>
      <c r="V152" s="209"/>
      <c r="W152" s="209"/>
      <c r="X152" s="209"/>
      <c r="Y152" s="209"/>
      <c r="Z152" s="209"/>
      <c r="AA152" s="209"/>
      <c r="AB152" s="209"/>
      <c r="AC152" s="209"/>
      <c r="AD152" s="209"/>
      <c r="AE152" s="209"/>
      <c r="AF152" s="209"/>
      <c r="AG152" s="209"/>
      <c r="AH152" s="209"/>
      <c r="AI152" s="209"/>
    </row>
    <row r="153" spans="1:35">
      <c r="A153" s="209"/>
      <c r="B153" s="209"/>
      <c r="C153" s="222"/>
      <c r="D153" s="209"/>
      <c r="E153" s="209"/>
      <c r="F153" s="209"/>
      <c r="G153" s="226"/>
      <c r="H153" s="209"/>
      <c r="I153" s="209"/>
      <c r="J153" s="209"/>
      <c r="K153" s="209"/>
      <c r="L153" s="209"/>
      <c r="M153" s="209"/>
      <c r="N153" s="209"/>
      <c r="O153" s="209"/>
      <c r="P153" s="209"/>
      <c r="Q153" s="209"/>
      <c r="R153" s="209"/>
      <c r="S153" s="209"/>
      <c r="T153" s="209"/>
      <c r="U153" s="209"/>
      <c r="V153" s="209"/>
      <c r="W153" s="209"/>
      <c r="X153" s="209"/>
      <c r="Y153" s="209"/>
      <c r="Z153" s="209"/>
      <c r="AA153" s="209"/>
      <c r="AB153" s="209"/>
      <c r="AC153" s="209"/>
      <c r="AD153" s="209"/>
      <c r="AE153" s="209"/>
      <c r="AF153" s="209"/>
      <c r="AG153" s="209"/>
      <c r="AH153" s="209"/>
      <c r="AI153" s="209"/>
    </row>
    <row r="154" spans="1:35">
      <c r="A154" s="209"/>
      <c r="B154" s="209"/>
      <c r="C154" s="222"/>
      <c r="D154" s="209"/>
      <c r="E154" s="209"/>
      <c r="F154" s="209"/>
      <c r="G154" s="226"/>
      <c r="H154" s="209"/>
      <c r="I154" s="209"/>
      <c r="J154" s="209"/>
      <c r="K154" s="209"/>
      <c r="L154" s="209"/>
      <c r="M154" s="209"/>
      <c r="N154" s="209"/>
      <c r="O154" s="209"/>
      <c r="P154" s="209"/>
      <c r="Q154" s="209"/>
      <c r="R154" s="209"/>
      <c r="S154" s="209"/>
      <c r="T154" s="209"/>
      <c r="U154" s="209"/>
      <c r="V154" s="209"/>
      <c r="W154" s="209"/>
      <c r="X154" s="209"/>
      <c r="Y154" s="209"/>
      <c r="Z154" s="209"/>
      <c r="AA154" s="209"/>
      <c r="AB154" s="209"/>
      <c r="AC154" s="209"/>
      <c r="AD154" s="209"/>
      <c r="AE154" s="209"/>
      <c r="AF154" s="209"/>
      <c r="AG154" s="209"/>
      <c r="AH154" s="209"/>
      <c r="AI154" s="209"/>
    </row>
    <row r="155" spans="1:35">
      <c r="A155" s="209"/>
      <c r="B155" s="209"/>
      <c r="C155" s="222"/>
      <c r="D155" s="209"/>
      <c r="E155" s="209"/>
      <c r="F155" s="209"/>
      <c r="G155" s="226"/>
      <c r="H155" s="209"/>
      <c r="I155" s="209"/>
      <c r="J155" s="209"/>
      <c r="K155" s="209"/>
      <c r="L155" s="209"/>
      <c r="M155" s="209"/>
      <c r="N155" s="209"/>
      <c r="O155" s="209"/>
      <c r="P155" s="209"/>
      <c r="Q155" s="209"/>
      <c r="R155" s="209"/>
      <c r="S155" s="209"/>
      <c r="T155" s="209"/>
      <c r="U155" s="209"/>
      <c r="V155" s="209"/>
      <c r="W155" s="209"/>
      <c r="X155" s="209"/>
      <c r="Y155" s="209"/>
      <c r="Z155" s="209"/>
      <c r="AA155" s="209"/>
      <c r="AB155" s="209"/>
      <c r="AC155" s="209"/>
      <c r="AD155" s="209"/>
      <c r="AE155" s="209"/>
      <c r="AF155" s="209"/>
      <c r="AG155" s="209"/>
      <c r="AH155" s="209"/>
      <c r="AI155" s="209"/>
    </row>
    <row r="156" spans="1:35">
      <c r="A156" s="209"/>
      <c r="B156" s="209"/>
      <c r="C156" s="222"/>
      <c r="D156" s="209"/>
      <c r="E156" s="209"/>
      <c r="F156" s="209"/>
      <c r="G156" s="226"/>
      <c r="H156" s="209"/>
      <c r="I156" s="209"/>
      <c r="J156" s="209"/>
      <c r="K156" s="209"/>
      <c r="L156" s="209"/>
      <c r="M156" s="209"/>
      <c r="N156" s="209"/>
      <c r="O156" s="209"/>
      <c r="P156" s="209"/>
      <c r="Q156" s="209"/>
      <c r="R156" s="209"/>
      <c r="S156" s="209"/>
      <c r="T156" s="209"/>
      <c r="U156" s="209"/>
      <c r="V156" s="209"/>
      <c r="W156" s="209"/>
      <c r="X156" s="209"/>
      <c r="Y156" s="209"/>
      <c r="Z156" s="209"/>
      <c r="AA156" s="209"/>
      <c r="AB156" s="209"/>
      <c r="AC156" s="209"/>
      <c r="AD156" s="209"/>
      <c r="AE156" s="209"/>
      <c r="AF156" s="209"/>
      <c r="AG156" s="209"/>
      <c r="AH156" s="209"/>
      <c r="AI156" s="209"/>
    </row>
    <row r="157" spans="1:35">
      <c r="A157" s="209"/>
      <c r="B157" s="209"/>
      <c r="C157" s="222"/>
      <c r="D157" s="209"/>
      <c r="E157" s="209"/>
      <c r="F157" s="209"/>
      <c r="G157" s="226"/>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row>
    <row r="158" spans="1:35">
      <c r="A158" s="209"/>
      <c r="B158" s="209"/>
      <c r="C158" s="222"/>
      <c r="D158" s="209"/>
      <c r="E158" s="209"/>
      <c r="F158" s="209"/>
      <c r="G158" s="226"/>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row>
    <row r="159" spans="1:35">
      <c r="A159" s="209"/>
      <c r="B159" s="209"/>
      <c r="C159" s="222"/>
      <c r="D159" s="209"/>
      <c r="E159" s="209"/>
      <c r="F159" s="209"/>
      <c r="G159" s="226"/>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row>
    <row r="160" spans="1:35">
      <c r="A160" s="209"/>
      <c r="B160" s="209"/>
      <c r="C160" s="222"/>
      <c r="D160" s="209"/>
      <c r="E160" s="209"/>
      <c r="F160" s="209"/>
      <c r="G160" s="226"/>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row>
    <row r="161" spans="1:35">
      <c r="A161" s="209"/>
      <c r="B161" s="209"/>
      <c r="C161" s="222"/>
      <c r="D161" s="209"/>
      <c r="E161" s="209"/>
      <c r="F161" s="209"/>
      <c r="G161" s="226"/>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row>
    <row r="162" spans="1:35">
      <c r="A162" s="209"/>
      <c r="B162" s="209"/>
      <c r="C162" s="222"/>
      <c r="D162" s="209"/>
      <c r="E162" s="209"/>
      <c r="F162" s="209"/>
      <c r="G162" s="226"/>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row>
    <row r="163" spans="1:35">
      <c r="A163" s="209"/>
      <c r="B163" s="209"/>
      <c r="C163" s="222"/>
      <c r="D163" s="209"/>
      <c r="E163" s="209"/>
      <c r="F163" s="209"/>
      <c r="G163" s="226"/>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row>
    <row r="164" spans="1:35">
      <c r="A164" s="209"/>
      <c r="B164" s="209"/>
      <c r="C164" s="222"/>
      <c r="D164" s="209"/>
      <c r="E164" s="209"/>
      <c r="F164" s="209"/>
      <c r="G164" s="226"/>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row>
    <row r="165" spans="1:35">
      <c r="A165" s="209"/>
      <c r="B165" s="209"/>
      <c r="C165" s="222"/>
      <c r="D165" s="209"/>
      <c r="E165" s="209"/>
      <c r="F165" s="209"/>
      <c r="G165" s="226"/>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row>
    <row r="166" spans="1:35">
      <c r="A166" s="209"/>
      <c r="B166" s="209"/>
      <c r="C166" s="222"/>
      <c r="D166" s="209"/>
      <c r="E166" s="209"/>
      <c r="F166" s="209"/>
      <c r="G166" s="226"/>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row>
    <row r="167" spans="1:35">
      <c r="A167" s="209"/>
      <c r="B167" s="209"/>
      <c r="C167" s="222"/>
      <c r="D167" s="209"/>
      <c r="E167" s="209"/>
      <c r="F167" s="209"/>
      <c r="G167" s="226"/>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row>
    <row r="168" spans="1:35">
      <c r="A168" s="209"/>
      <c r="B168" s="209"/>
      <c r="C168" s="222"/>
      <c r="D168" s="209"/>
      <c r="E168" s="209"/>
      <c r="F168" s="209"/>
      <c r="G168" s="226"/>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row>
    <row r="169" spans="1:35">
      <c r="A169" s="209"/>
      <c r="B169" s="209"/>
      <c r="C169" s="222"/>
      <c r="D169" s="209"/>
      <c r="E169" s="209"/>
      <c r="F169" s="209"/>
      <c r="G169" s="226"/>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row>
    <row r="170" spans="1:35">
      <c r="A170" s="209"/>
      <c r="B170" s="209"/>
      <c r="C170" s="222"/>
      <c r="D170" s="209"/>
      <c r="E170" s="209"/>
      <c r="F170" s="209"/>
      <c r="G170" s="226"/>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row>
    <row r="171" spans="1:35">
      <c r="A171" s="209"/>
      <c r="B171" s="209"/>
      <c r="C171" s="222"/>
      <c r="D171" s="209"/>
      <c r="E171" s="209"/>
      <c r="F171" s="209"/>
      <c r="G171" s="226"/>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row>
    <row r="172" spans="1:35">
      <c r="A172" s="209"/>
      <c r="B172" s="209"/>
      <c r="C172" s="222"/>
      <c r="D172" s="209"/>
      <c r="E172" s="209"/>
      <c r="F172" s="209"/>
      <c r="G172" s="226"/>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row>
    <row r="173" spans="1:35">
      <c r="A173" s="209"/>
      <c r="B173" s="209"/>
      <c r="C173" s="222"/>
      <c r="D173" s="209"/>
      <c r="E173" s="209"/>
      <c r="F173" s="209"/>
      <c r="G173" s="226"/>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row>
    <row r="174" spans="1:35">
      <c r="A174" s="209"/>
      <c r="B174" s="209"/>
      <c r="C174" s="222"/>
      <c r="D174" s="209"/>
      <c r="E174" s="209"/>
      <c r="F174" s="209"/>
      <c r="G174" s="226"/>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row>
    <row r="175" spans="1:35">
      <c r="A175" s="209"/>
      <c r="B175" s="209"/>
      <c r="C175" s="222"/>
      <c r="D175" s="209"/>
      <c r="E175" s="209"/>
      <c r="F175" s="209"/>
      <c r="G175" s="226"/>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row>
    <row r="176" spans="1:35">
      <c r="A176" s="209"/>
      <c r="B176" s="209"/>
      <c r="C176" s="222"/>
      <c r="D176" s="209"/>
      <c r="E176" s="209"/>
      <c r="F176" s="209"/>
      <c r="G176" s="226"/>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row>
    <row r="177" spans="1:35">
      <c r="A177" s="209"/>
      <c r="B177" s="209"/>
      <c r="C177" s="222"/>
      <c r="D177" s="209"/>
      <c r="E177" s="209"/>
      <c r="F177" s="209"/>
      <c r="G177" s="226"/>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row>
    <row r="178" spans="1:35">
      <c r="A178" s="209"/>
      <c r="B178" s="209"/>
      <c r="C178" s="222"/>
      <c r="D178" s="209"/>
      <c r="E178" s="209"/>
      <c r="F178" s="209"/>
      <c r="G178" s="226"/>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row>
    <row r="179" spans="1:35">
      <c r="A179" s="209"/>
      <c r="B179" s="209"/>
      <c r="C179" s="222"/>
      <c r="D179" s="209"/>
      <c r="E179" s="209"/>
      <c r="F179" s="209"/>
      <c r="G179" s="226"/>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row>
    <row r="180" spans="1:35">
      <c r="A180" s="209"/>
      <c r="B180" s="209"/>
      <c r="C180" s="222"/>
      <c r="D180" s="209"/>
      <c r="E180" s="209"/>
      <c r="F180" s="209"/>
      <c r="G180" s="226"/>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row>
    <row r="181" spans="1:35">
      <c r="A181" s="209"/>
      <c r="B181" s="209"/>
      <c r="C181" s="222"/>
      <c r="D181" s="209"/>
      <c r="E181" s="209"/>
      <c r="F181" s="209"/>
      <c r="G181" s="226"/>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row>
    <row r="182" spans="1:35">
      <c r="A182" s="209"/>
      <c r="B182" s="209"/>
      <c r="C182" s="222"/>
      <c r="D182" s="209"/>
      <c r="E182" s="209"/>
      <c r="F182" s="209"/>
      <c r="G182" s="226"/>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row>
    <row r="183" spans="1:35">
      <c r="A183" s="209"/>
      <c r="B183" s="209"/>
      <c r="C183" s="222"/>
      <c r="D183" s="209"/>
      <c r="E183" s="209"/>
      <c r="F183" s="209"/>
      <c r="G183" s="226"/>
      <c r="H183" s="209"/>
      <c r="I183" s="209"/>
      <c r="J183" s="209"/>
      <c r="K183" s="209"/>
      <c r="L183" s="209"/>
      <c r="M183" s="209"/>
      <c r="N183" s="209"/>
      <c r="O183" s="209"/>
      <c r="P183" s="209"/>
      <c r="Q183" s="209"/>
      <c r="R183" s="209"/>
      <c r="S183" s="209"/>
      <c r="T183" s="209"/>
      <c r="U183" s="209"/>
      <c r="V183" s="209"/>
      <c r="W183" s="209"/>
      <c r="X183" s="209"/>
      <c r="Y183" s="209"/>
      <c r="Z183" s="209"/>
      <c r="AA183" s="209"/>
      <c r="AB183" s="209"/>
      <c r="AC183" s="209"/>
      <c r="AD183" s="209"/>
      <c r="AE183" s="209"/>
      <c r="AF183" s="209"/>
      <c r="AG183" s="209"/>
      <c r="AH183" s="209"/>
      <c r="AI183" s="209"/>
    </row>
    <row r="184" spans="1:35">
      <c r="A184" s="209"/>
      <c r="B184" s="209"/>
      <c r="C184" s="222"/>
      <c r="D184" s="209"/>
      <c r="E184" s="209"/>
      <c r="F184" s="209"/>
      <c r="G184" s="226"/>
      <c r="H184" s="209"/>
      <c r="I184" s="209"/>
      <c r="J184" s="209"/>
      <c r="K184" s="209"/>
      <c r="L184" s="209"/>
      <c r="M184" s="209"/>
      <c r="N184" s="209"/>
      <c r="O184" s="209"/>
      <c r="P184" s="209"/>
      <c r="Q184" s="209"/>
      <c r="R184" s="209"/>
      <c r="S184" s="209"/>
      <c r="T184" s="209"/>
      <c r="U184" s="209"/>
      <c r="V184" s="209"/>
      <c r="W184" s="209"/>
      <c r="X184" s="209"/>
      <c r="Y184" s="209"/>
      <c r="Z184" s="209"/>
      <c r="AA184" s="209"/>
      <c r="AB184" s="209"/>
      <c r="AC184" s="209"/>
      <c r="AD184" s="209"/>
      <c r="AE184" s="209"/>
      <c r="AF184" s="209"/>
      <c r="AG184" s="209"/>
      <c r="AH184" s="209"/>
      <c r="AI184" s="209"/>
    </row>
    <row r="185" spans="1:35">
      <c r="A185" s="209"/>
      <c r="B185" s="209"/>
      <c r="C185" s="222"/>
      <c r="D185" s="209"/>
      <c r="E185" s="209"/>
      <c r="F185" s="209"/>
      <c r="G185" s="226"/>
      <c r="H185" s="209"/>
      <c r="I185" s="209"/>
      <c r="J185" s="209"/>
      <c r="K185" s="209"/>
      <c r="L185" s="209"/>
      <c r="M185" s="209"/>
      <c r="N185" s="209"/>
      <c r="O185" s="209"/>
      <c r="P185" s="209"/>
      <c r="Q185" s="209"/>
      <c r="R185" s="209"/>
      <c r="S185" s="209"/>
      <c r="T185" s="209"/>
      <c r="U185" s="209"/>
      <c r="V185" s="209"/>
      <c r="W185" s="209"/>
      <c r="X185" s="209"/>
      <c r="Y185" s="209"/>
      <c r="Z185" s="209"/>
      <c r="AA185" s="209"/>
      <c r="AB185" s="209"/>
      <c r="AC185" s="209"/>
      <c r="AD185" s="209"/>
      <c r="AE185" s="209"/>
      <c r="AF185" s="209"/>
      <c r="AG185" s="209"/>
      <c r="AH185" s="209"/>
      <c r="AI185" s="209"/>
    </row>
    <row r="186" spans="1:35">
      <c r="A186" s="209"/>
      <c r="B186" s="209"/>
      <c r="C186" s="222"/>
      <c r="D186" s="209"/>
      <c r="E186" s="209"/>
      <c r="F186" s="209"/>
      <c r="G186" s="226"/>
      <c r="H186" s="209"/>
      <c r="I186" s="209"/>
      <c r="J186" s="209"/>
      <c r="K186" s="209"/>
      <c r="L186" s="209"/>
      <c r="M186" s="209"/>
      <c r="N186" s="209"/>
      <c r="O186" s="209"/>
      <c r="P186" s="209"/>
      <c r="Q186" s="209"/>
      <c r="R186" s="209"/>
      <c r="S186" s="209"/>
      <c r="T186" s="209"/>
      <c r="U186" s="209"/>
      <c r="V186" s="209"/>
      <c r="W186" s="209"/>
      <c r="X186" s="209"/>
      <c r="Y186" s="209"/>
      <c r="Z186" s="209"/>
      <c r="AA186" s="209"/>
      <c r="AB186" s="209"/>
      <c r="AC186" s="209"/>
      <c r="AD186" s="209"/>
      <c r="AE186" s="209"/>
      <c r="AF186" s="209"/>
      <c r="AG186" s="209"/>
      <c r="AH186" s="209"/>
      <c r="AI186" s="209"/>
    </row>
    <row r="187" spans="1:35">
      <c r="A187" s="209"/>
      <c r="B187" s="209"/>
      <c r="C187" s="222"/>
      <c r="D187" s="209"/>
      <c r="E187" s="209"/>
      <c r="F187" s="209"/>
      <c r="G187" s="226"/>
      <c r="H187" s="209"/>
      <c r="I187" s="209"/>
      <c r="J187" s="209"/>
      <c r="K187" s="209"/>
      <c r="L187" s="209"/>
      <c r="M187" s="209"/>
      <c r="N187" s="209"/>
      <c r="O187" s="209"/>
      <c r="P187" s="209"/>
      <c r="Q187" s="209"/>
      <c r="R187" s="209"/>
      <c r="S187" s="209"/>
      <c r="T187" s="209"/>
      <c r="U187" s="209"/>
      <c r="V187" s="209"/>
      <c r="W187" s="209"/>
      <c r="X187" s="209"/>
      <c r="Y187" s="209"/>
      <c r="Z187" s="209"/>
      <c r="AA187" s="209"/>
      <c r="AB187" s="209"/>
      <c r="AC187" s="209"/>
      <c r="AD187" s="209"/>
      <c r="AE187" s="209"/>
      <c r="AF187" s="209"/>
      <c r="AG187" s="209"/>
      <c r="AH187" s="209"/>
      <c r="AI187" s="209"/>
    </row>
    <row r="188" spans="1:35">
      <c r="A188" s="209"/>
      <c r="B188" s="209"/>
      <c r="C188" s="222"/>
      <c r="D188" s="209"/>
      <c r="E188" s="209"/>
      <c r="F188" s="209"/>
      <c r="G188" s="226"/>
      <c r="H188" s="209"/>
      <c r="I188" s="209"/>
      <c r="J188" s="209"/>
      <c r="K188" s="209"/>
      <c r="L188" s="209"/>
      <c r="M188" s="209"/>
      <c r="N188" s="209"/>
      <c r="O188" s="209"/>
      <c r="P188" s="209"/>
      <c r="Q188" s="209"/>
      <c r="R188" s="209"/>
      <c r="S188" s="209"/>
      <c r="T188" s="209"/>
      <c r="U188" s="209"/>
      <c r="V188" s="209"/>
      <c r="W188" s="209"/>
      <c r="X188" s="209"/>
      <c r="Y188" s="209"/>
      <c r="Z188" s="209"/>
      <c r="AA188" s="209"/>
      <c r="AB188" s="209"/>
      <c r="AC188" s="209"/>
      <c r="AD188" s="209"/>
      <c r="AE188" s="209"/>
      <c r="AF188" s="209"/>
      <c r="AG188" s="209"/>
      <c r="AH188" s="209"/>
      <c r="AI188" s="209"/>
    </row>
    <row r="189" spans="1:35">
      <c r="A189" s="209"/>
      <c r="B189" s="209"/>
      <c r="C189" s="222"/>
      <c r="D189" s="209"/>
      <c r="E189" s="209"/>
      <c r="F189" s="209"/>
      <c r="G189" s="226"/>
      <c r="H189" s="209"/>
      <c r="I189" s="209"/>
      <c r="J189" s="209"/>
      <c r="K189" s="209"/>
      <c r="L189" s="209"/>
      <c r="M189" s="209"/>
      <c r="N189" s="209"/>
      <c r="O189" s="209"/>
      <c r="P189" s="209"/>
      <c r="Q189" s="209"/>
      <c r="R189" s="209"/>
      <c r="S189" s="209"/>
      <c r="T189" s="209"/>
      <c r="U189" s="209"/>
      <c r="V189" s="209"/>
      <c r="W189" s="209"/>
      <c r="X189" s="209"/>
      <c r="Y189" s="209"/>
      <c r="Z189" s="209"/>
      <c r="AA189" s="209"/>
      <c r="AB189" s="209"/>
      <c r="AC189" s="209"/>
      <c r="AD189" s="209"/>
      <c r="AE189" s="209"/>
      <c r="AF189" s="209"/>
      <c r="AG189" s="209"/>
      <c r="AH189" s="209"/>
      <c r="AI189" s="209"/>
    </row>
    <row r="190" spans="1:35">
      <c r="A190" s="209"/>
      <c r="B190" s="209"/>
      <c r="C190" s="222"/>
      <c r="D190" s="209"/>
      <c r="E190" s="209"/>
      <c r="F190" s="209"/>
      <c r="G190" s="226"/>
      <c r="H190" s="209"/>
      <c r="I190" s="209"/>
      <c r="J190" s="209"/>
      <c r="K190" s="209"/>
      <c r="L190" s="209"/>
      <c r="M190" s="209"/>
      <c r="N190" s="209"/>
      <c r="O190" s="209"/>
      <c r="P190" s="209"/>
      <c r="Q190" s="209"/>
      <c r="R190" s="209"/>
      <c r="S190" s="209"/>
      <c r="T190" s="209"/>
      <c r="U190" s="209"/>
      <c r="V190" s="209"/>
      <c r="W190" s="209"/>
      <c r="X190" s="209"/>
      <c r="Y190" s="209"/>
      <c r="Z190" s="209"/>
      <c r="AA190" s="209"/>
      <c r="AB190" s="209"/>
      <c r="AC190" s="209"/>
      <c r="AD190" s="209"/>
      <c r="AE190" s="209"/>
      <c r="AF190" s="209"/>
      <c r="AG190" s="209"/>
      <c r="AH190" s="209"/>
      <c r="AI190" s="209"/>
    </row>
    <row r="191" spans="1:35">
      <c r="A191" s="209"/>
      <c r="B191" s="209"/>
      <c r="C191" s="222"/>
      <c r="D191" s="209"/>
      <c r="E191" s="209"/>
      <c r="F191" s="209"/>
      <c r="G191" s="226"/>
      <c r="H191" s="209"/>
      <c r="I191" s="209"/>
      <c r="J191" s="209"/>
      <c r="K191" s="209"/>
      <c r="L191" s="209"/>
      <c r="M191" s="209"/>
      <c r="N191" s="209"/>
      <c r="O191" s="209"/>
      <c r="P191" s="209"/>
      <c r="Q191" s="209"/>
      <c r="R191" s="209"/>
      <c r="S191" s="209"/>
      <c r="T191" s="209"/>
      <c r="U191" s="209"/>
      <c r="V191" s="209"/>
      <c r="W191" s="209"/>
      <c r="X191" s="209"/>
      <c r="Y191" s="209"/>
      <c r="Z191" s="209"/>
      <c r="AA191" s="209"/>
      <c r="AB191" s="209"/>
      <c r="AC191" s="209"/>
      <c r="AD191" s="209"/>
      <c r="AE191" s="209"/>
      <c r="AF191" s="209"/>
      <c r="AG191" s="209"/>
      <c r="AH191" s="209"/>
      <c r="AI191" s="209"/>
    </row>
    <row r="192" spans="1:35">
      <c r="A192" s="209"/>
      <c r="B192" s="209"/>
      <c r="C192" s="222"/>
      <c r="D192" s="209"/>
      <c r="E192" s="209"/>
      <c r="F192" s="209"/>
      <c r="G192" s="226"/>
      <c r="H192" s="209"/>
      <c r="I192" s="209"/>
      <c r="J192" s="209"/>
      <c r="K192" s="209"/>
      <c r="L192" s="209"/>
      <c r="M192" s="209"/>
      <c r="N192" s="209"/>
      <c r="O192" s="209"/>
      <c r="P192" s="209"/>
      <c r="Q192" s="209"/>
      <c r="R192" s="209"/>
      <c r="S192" s="209"/>
      <c r="T192" s="209"/>
      <c r="U192" s="209"/>
      <c r="V192" s="209"/>
      <c r="W192" s="209"/>
      <c r="X192" s="209"/>
      <c r="Y192" s="209"/>
      <c r="Z192" s="209"/>
      <c r="AA192" s="209"/>
      <c r="AB192" s="209"/>
      <c r="AC192" s="209"/>
      <c r="AD192" s="209"/>
      <c r="AE192" s="209"/>
      <c r="AF192" s="209"/>
      <c r="AG192" s="209"/>
      <c r="AH192" s="209"/>
      <c r="AI192" s="209"/>
    </row>
    <row r="193" spans="1:35">
      <c r="A193" s="209"/>
      <c r="B193" s="209"/>
      <c r="C193" s="222"/>
      <c r="D193" s="209"/>
      <c r="E193" s="209"/>
      <c r="F193" s="209"/>
      <c r="G193" s="226"/>
      <c r="H193" s="209"/>
      <c r="I193" s="209"/>
      <c r="J193" s="209"/>
      <c r="K193" s="209"/>
      <c r="L193" s="209"/>
      <c r="M193" s="209"/>
      <c r="N193" s="209"/>
      <c r="O193" s="209"/>
      <c r="P193" s="209"/>
      <c r="Q193" s="209"/>
      <c r="R193" s="209"/>
      <c r="S193" s="209"/>
      <c r="T193" s="209"/>
      <c r="U193" s="209"/>
      <c r="V193" s="209"/>
      <c r="W193" s="209"/>
      <c r="X193" s="209"/>
      <c r="Y193" s="209"/>
      <c r="Z193" s="209"/>
      <c r="AA193" s="209"/>
      <c r="AB193" s="209"/>
      <c r="AC193" s="209"/>
      <c r="AD193" s="209"/>
      <c r="AE193" s="209"/>
      <c r="AF193" s="209"/>
      <c r="AG193" s="209"/>
      <c r="AH193" s="209"/>
      <c r="AI193" s="209"/>
    </row>
    <row r="194" spans="1:35">
      <c r="A194" s="209"/>
      <c r="B194" s="209"/>
      <c r="C194" s="222"/>
      <c r="D194" s="209"/>
      <c r="E194" s="209"/>
      <c r="F194" s="209"/>
      <c r="G194" s="226"/>
      <c r="H194" s="209"/>
      <c r="I194" s="209"/>
      <c r="J194" s="209"/>
      <c r="K194" s="209"/>
      <c r="L194" s="209"/>
      <c r="M194" s="209"/>
      <c r="N194" s="209"/>
      <c r="O194" s="209"/>
      <c r="P194" s="209"/>
      <c r="Q194" s="209"/>
      <c r="R194" s="209"/>
      <c r="S194" s="209"/>
      <c r="T194" s="209"/>
      <c r="U194" s="209"/>
      <c r="V194" s="209"/>
      <c r="W194" s="209"/>
      <c r="X194" s="209"/>
      <c r="Y194" s="209"/>
      <c r="Z194" s="209"/>
      <c r="AA194" s="209"/>
      <c r="AB194" s="209"/>
      <c r="AC194" s="209"/>
      <c r="AD194" s="209"/>
      <c r="AE194" s="209"/>
      <c r="AF194" s="209"/>
      <c r="AG194" s="209"/>
      <c r="AH194" s="209"/>
      <c r="AI194" s="209"/>
    </row>
    <row r="195" spans="1:35">
      <c r="A195" s="209"/>
      <c r="B195" s="209"/>
      <c r="C195" s="222"/>
      <c r="D195" s="209"/>
      <c r="E195" s="209"/>
      <c r="F195" s="209"/>
      <c r="G195" s="226"/>
      <c r="H195" s="209"/>
      <c r="I195" s="209"/>
      <c r="J195" s="209"/>
      <c r="K195" s="209"/>
      <c r="L195" s="209"/>
      <c r="M195" s="209"/>
      <c r="N195" s="209"/>
      <c r="O195" s="209"/>
      <c r="P195" s="209"/>
      <c r="Q195" s="209"/>
      <c r="R195" s="209"/>
      <c r="S195" s="209"/>
      <c r="T195" s="209"/>
      <c r="U195" s="209"/>
      <c r="V195" s="209"/>
      <c r="W195" s="209"/>
      <c r="X195" s="209"/>
      <c r="Y195" s="209"/>
      <c r="Z195" s="209"/>
      <c r="AA195" s="209"/>
      <c r="AB195" s="209"/>
      <c r="AC195" s="209"/>
      <c r="AD195" s="209"/>
      <c r="AE195" s="209"/>
      <c r="AF195" s="209"/>
      <c r="AG195" s="209"/>
      <c r="AH195" s="209"/>
      <c r="AI195" s="209"/>
    </row>
    <row r="196" spans="1:35">
      <c r="A196" s="209"/>
      <c r="B196" s="209"/>
      <c r="C196" s="222"/>
      <c r="D196" s="209"/>
      <c r="E196" s="209"/>
      <c r="F196" s="209"/>
      <c r="G196" s="226"/>
      <c r="H196" s="209"/>
      <c r="I196" s="209"/>
      <c r="J196" s="209"/>
      <c r="K196" s="209"/>
      <c r="L196" s="209"/>
      <c r="M196" s="209"/>
      <c r="N196" s="209"/>
      <c r="O196" s="209"/>
      <c r="P196" s="209"/>
      <c r="Q196" s="209"/>
      <c r="R196" s="209"/>
      <c r="S196" s="209"/>
      <c r="T196" s="209"/>
      <c r="U196" s="209"/>
      <c r="V196" s="209"/>
      <c r="W196" s="209"/>
      <c r="X196" s="209"/>
      <c r="Y196" s="209"/>
      <c r="Z196" s="209"/>
      <c r="AA196" s="209"/>
      <c r="AB196" s="209"/>
      <c r="AC196" s="209"/>
      <c r="AD196" s="209"/>
      <c r="AE196" s="209"/>
      <c r="AF196" s="209"/>
      <c r="AG196" s="209"/>
      <c r="AH196" s="209"/>
      <c r="AI196" s="209"/>
    </row>
    <row r="197" spans="1:35">
      <c r="A197" s="209"/>
      <c r="B197" s="209"/>
      <c r="C197" s="222"/>
      <c r="D197" s="209"/>
      <c r="E197" s="209"/>
      <c r="F197" s="209"/>
      <c r="G197" s="226"/>
      <c r="H197" s="209"/>
      <c r="I197" s="209"/>
      <c r="J197" s="209"/>
      <c r="K197" s="209"/>
      <c r="L197" s="209"/>
      <c r="M197" s="209"/>
      <c r="N197" s="209"/>
      <c r="O197" s="209"/>
      <c r="P197" s="209"/>
      <c r="Q197" s="209"/>
      <c r="R197" s="209"/>
      <c r="S197" s="209"/>
      <c r="T197" s="209"/>
      <c r="U197" s="209"/>
      <c r="V197" s="209"/>
      <c r="W197" s="209"/>
      <c r="X197" s="209"/>
      <c r="Y197" s="209"/>
      <c r="Z197" s="209"/>
      <c r="AA197" s="209"/>
      <c r="AB197" s="209"/>
      <c r="AC197" s="209"/>
      <c r="AD197" s="209"/>
      <c r="AE197" s="209"/>
      <c r="AF197" s="209"/>
      <c r="AG197" s="209"/>
      <c r="AH197" s="209"/>
      <c r="AI197" s="209"/>
    </row>
    <row r="198" spans="1:35">
      <c r="A198" s="209"/>
      <c r="B198" s="209"/>
      <c r="C198" s="222"/>
      <c r="D198" s="209"/>
      <c r="E198" s="209"/>
      <c r="F198" s="209"/>
      <c r="G198" s="226"/>
      <c r="H198" s="209"/>
      <c r="I198" s="209"/>
      <c r="J198" s="209"/>
      <c r="K198" s="209"/>
      <c r="L198" s="209"/>
      <c r="M198" s="209"/>
      <c r="N198" s="209"/>
      <c r="O198" s="209"/>
      <c r="P198" s="209"/>
      <c r="Q198" s="209"/>
      <c r="R198" s="209"/>
      <c r="S198" s="209"/>
      <c r="T198" s="209"/>
      <c r="U198" s="209"/>
      <c r="V198" s="209"/>
      <c r="W198" s="209"/>
      <c r="X198" s="209"/>
      <c r="Y198" s="209"/>
      <c r="Z198" s="209"/>
      <c r="AA198" s="209"/>
      <c r="AB198" s="209"/>
      <c r="AC198" s="209"/>
      <c r="AD198" s="209"/>
      <c r="AE198" s="209"/>
      <c r="AF198" s="209"/>
      <c r="AG198" s="209"/>
      <c r="AH198" s="209"/>
      <c r="AI198" s="209"/>
    </row>
    <row r="199" spans="1:35">
      <c r="A199" s="209"/>
      <c r="B199" s="209"/>
      <c r="C199" s="222"/>
      <c r="D199" s="209"/>
      <c r="E199" s="209"/>
      <c r="F199" s="209"/>
      <c r="G199" s="226"/>
      <c r="H199" s="209"/>
      <c r="I199" s="209"/>
      <c r="J199" s="209"/>
      <c r="K199" s="209"/>
      <c r="L199" s="209"/>
      <c r="M199" s="209"/>
      <c r="N199" s="209"/>
      <c r="O199" s="209"/>
      <c r="P199" s="209"/>
      <c r="Q199" s="209"/>
      <c r="R199" s="209"/>
      <c r="S199" s="209"/>
      <c r="T199" s="209"/>
      <c r="U199" s="209"/>
      <c r="V199" s="209"/>
      <c r="W199" s="209"/>
      <c r="X199" s="209"/>
      <c r="Y199" s="209"/>
      <c r="Z199" s="209"/>
      <c r="AA199" s="209"/>
      <c r="AB199" s="209"/>
      <c r="AC199" s="209"/>
      <c r="AD199" s="209"/>
      <c r="AE199" s="209"/>
      <c r="AF199" s="209"/>
      <c r="AG199" s="209"/>
      <c r="AH199" s="209"/>
      <c r="AI199" s="209"/>
    </row>
    <row r="200" spans="1:35">
      <c r="A200" s="209"/>
      <c r="B200" s="209"/>
      <c r="C200" s="222"/>
      <c r="D200" s="209"/>
      <c r="E200" s="209"/>
      <c r="F200" s="209"/>
      <c r="G200" s="226"/>
      <c r="H200" s="209"/>
      <c r="I200" s="209"/>
      <c r="J200" s="209"/>
      <c r="K200" s="209"/>
      <c r="L200" s="209"/>
      <c r="M200" s="209"/>
      <c r="N200" s="209"/>
      <c r="O200" s="209"/>
      <c r="P200" s="209"/>
      <c r="Q200" s="209"/>
      <c r="R200" s="209"/>
      <c r="S200" s="209"/>
      <c r="T200" s="209"/>
      <c r="U200" s="209"/>
      <c r="V200" s="209"/>
      <c r="W200" s="209"/>
      <c r="X200" s="209"/>
      <c r="Y200" s="209"/>
      <c r="Z200" s="209"/>
      <c r="AA200" s="209"/>
      <c r="AB200" s="209"/>
      <c r="AC200" s="209"/>
      <c r="AD200" s="209"/>
      <c r="AE200" s="209"/>
      <c r="AF200" s="209"/>
      <c r="AG200" s="209"/>
      <c r="AH200" s="209"/>
      <c r="AI200" s="209"/>
    </row>
    <row r="201" spans="1:35">
      <c r="A201" s="209"/>
      <c r="B201" s="209"/>
      <c r="C201" s="222"/>
      <c r="D201" s="209"/>
      <c r="E201" s="209"/>
      <c r="F201" s="209"/>
      <c r="G201" s="226"/>
      <c r="H201" s="209"/>
      <c r="I201" s="209"/>
      <c r="J201" s="209"/>
      <c r="K201" s="209"/>
      <c r="L201" s="209"/>
      <c r="M201" s="209"/>
      <c r="N201" s="209"/>
      <c r="O201" s="209"/>
      <c r="P201" s="209"/>
      <c r="Q201" s="209"/>
      <c r="R201" s="209"/>
      <c r="S201" s="209"/>
      <c r="T201" s="209"/>
      <c r="U201" s="209"/>
      <c r="V201" s="209"/>
      <c r="W201" s="209"/>
      <c r="X201" s="209"/>
      <c r="Y201" s="209"/>
      <c r="Z201" s="209"/>
      <c r="AA201" s="209"/>
      <c r="AB201" s="209"/>
      <c r="AC201" s="209"/>
      <c r="AD201" s="209"/>
      <c r="AE201" s="209"/>
      <c r="AF201" s="209"/>
      <c r="AG201" s="209"/>
      <c r="AH201" s="209"/>
      <c r="AI201" s="209"/>
    </row>
    <row r="202" spans="1:35">
      <c r="A202" s="209"/>
      <c r="B202" s="209"/>
      <c r="C202" s="222"/>
      <c r="D202" s="209"/>
      <c r="E202" s="209"/>
      <c r="F202" s="209"/>
      <c r="G202" s="226"/>
      <c r="H202" s="209"/>
      <c r="I202" s="209"/>
      <c r="J202" s="209"/>
      <c r="K202" s="209"/>
      <c r="L202" s="209"/>
      <c r="M202" s="209"/>
      <c r="N202" s="209"/>
      <c r="O202" s="209"/>
      <c r="P202" s="209"/>
      <c r="Q202" s="209"/>
      <c r="R202" s="209"/>
      <c r="S202" s="209"/>
      <c r="T202" s="209"/>
      <c r="U202" s="209"/>
      <c r="V202" s="209"/>
      <c r="W202" s="209"/>
      <c r="X202" s="209"/>
      <c r="Y202" s="209"/>
      <c r="Z202" s="209"/>
      <c r="AA202" s="209"/>
      <c r="AB202" s="209"/>
      <c r="AC202" s="209"/>
      <c r="AD202" s="209"/>
      <c r="AE202" s="209"/>
      <c r="AF202" s="209"/>
      <c r="AG202" s="209"/>
      <c r="AH202" s="209"/>
      <c r="AI202" s="209"/>
    </row>
    <row r="203" spans="1:35">
      <c r="A203" s="209"/>
      <c r="B203" s="209"/>
      <c r="C203" s="222"/>
      <c r="D203" s="209"/>
      <c r="E203" s="209"/>
      <c r="F203" s="209"/>
      <c r="G203" s="226"/>
      <c r="H203" s="209"/>
      <c r="I203" s="209"/>
      <c r="J203" s="209"/>
      <c r="K203" s="209"/>
      <c r="L203" s="209"/>
      <c r="M203" s="209"/>
      <c r="N203" s="209"/>
      <c r="O203" s="209"/>
      <c r="P203" s="209"/>
      <c r="Q203" s="209"/>
      <c r="R203" s="209"/>
      <c r="S203" s="209"/>
      <c r="T203" s="209"/>
      <c r="U203" s="209"/>
      <c r="V203" s="209"/>
      <c r="W203" s="209"/>
      <c r="X203" s="209"/>
      <c r="Y203" s="209"/>
      <c r="Z203" s="209"/>
      <c r="AA203" s="209"/>
      <c r="AB203" s="209"/>
      <c r="AC203" s="209"/>
      <c r="AD203" s="209"/>
      <c r="AE203" s="209"/>
      <c r="AF203" s="209"/>
      <c r="AG203" s="209"/>
      <c r="AH203" s="209"/>
      <c r="AI203" s="209"/>
    </row>
    <row r="204" spans="1:35">
      <c r="A204" s="209"/>
      <c r="B204" s="209"/>
      <c r="C204" s="222"/>
      <c r="D204" s="209"/>
      <c r="E204" s="209"/>
      <c r="F204" s="209"/>
      <c r="G204" s="226"/>
      <c r="H204" s="209"/>
      <c r="I204" s="209"/>
      <c r="J204" s="209"/>
      <c r="K204" s="209"/>
      <c r="L204" s="209"/>
      <c r="M204" s="209"/>
      <c r="N204" s="209"/>
      <c r="O204" s="209"/>
      <c r="P204" s="209"/>
      <c r="Q204" s="209"/>
      <c r="R204" s="209"/>
      <c r="S204" s="209"/>
      <c r="T204" s="209"/>
      <c r="U204" s="209"/>
      <c r="V204" s="209"/>
      <c r="W204" s="209"/>
      <c r="X204" s="209"/>
      <c r="Y204" s="209"/>
      <c r="Z204" s="209"/>
      <c r="AA204" s="209"/>
      <c r="AB204" s="209"/>
      <c r="AC204" s="209"/>
      <c r="AD204" s="209"/>
      <c r="AE204" s="209"/>
      <c r="AF204" s="209"/>
      <c r="AG204" s="209"/>
      <c r="AH204" s="209"/>
      <c r="AI204" s="209"/>
    </row>
    <row r="205" spans="1:35">
      <c r="A205" s="209"/>
      <c r="B205" s="209"/>
      <c r="C205" s="222"/>
      <c r="D205" s="209"/>
      <c r="E205" s="209"/>
      <c r="F205" s="209"/>
      <c r="G205" s="226"/>
      <c r="H205" s="209"/>
      <c r="I205" s="209"/>
      <c r="J205" s="209"/>
      <c r="K205" s="209"/>
      <c r="L205" s="209"/>
      <c r="M205" s="209"/>
      <c r="N205" s="209"/>
      <c r="O205" s="209"/>
      <c r="P205" s="209"/>
      <c r="Q205" s="209"/>
      <c r="R205" s="209"/>
      <c r="S205" s="209"/>
      <c r="T205" s="209"/>
      <c r="U205" s="209"/>
      <c r="V205" s="209"/>
      <c r="W205" s="209"/>
      <c r="X205" s="209"/>
      <c r="Y205" s="209"/>
      <c r="Z205" s="209"/>
      <c r="AA205" s="209"/>
      <c r="AB205" s="209"/>
      <c r="AC205" s="209"/>
      <c r="AD205" s="209"/>
      <c r="AE205" s="209"/>
      <c r="AF205" s="209"/>
      <c r="AG205" s="209"/>
      <c r="AH205" s="209"/>
      <c r="AI205" s="209"/>
    </row>
    <row r="206" spans="1:35">
      <c r="A206" s="209"/>
      <c r="B206" s="209"/>
      <c r="C206" s="222"/>
      <c r="D206" s="209"/>
      <c r="E206" s="209"/>
      <c r="F206" s="209"/>
      <c r="G206" s="226"/>
      <c r="H206" s="209"/>
      <c r="I206" s="209"/>
      <c r="J206" s="209"/>
      <c r="K206" s="209"/>
      <c r="L206" s="209"/>
      <c r="M206" s="209"/>
      <c r="N206" s="209"/>
      <c r="O206" s="209"/>
      <c r="P206" s="209"/>
      <c r="Q206" s="209"/>
      <c r="R206" s="209"/>
      <c r="S206" s="209"/>
      <c r="T206" s="209"/>
      <c r="U206" s="209"/>
      <c r="V206" s="209"/>
      <c r="W206" s="209"/>
      <c r="X206" s="209"/>
      <c r="Y206" s="209"/>
      <c r="Z206" s="209"/>
      <c r="AA206" s="209"/>
      <c r="AB206" s="209"/>
      <c r="AC206" s="209"/>
      <c r="AD206" s="209"/>
      <c r="AE206" s="209"/>
      <c r="AF206" s="209"/>
      <c r="AG206" s="209"/>
      <c r="AH206" s="209"/>
      <c r="AI206" s="209"/>
    </row>
    <row r="207" spans="1:35">
      <c r="A207" s="209"/>
      <c r="B207" s="209"/>
      <c r="C207" s="222"/>
      <c r="D207" s="209"/>
      <c r="E207" s="209"/>
      <c r="F207" s="209"/>
      <c r="G207" s="226"/>
      <c r="H207" s="209"/>
      <c r="I207" s="209"/>
      <c r="J207" s="209"/>
      <c r="K207" s="209"/>
      <c r="L207" s="209"/>
      <c r="M207" s="209"/>
      <c r="N207" s="209"/>
      <c r="O207" s="209"/>
      <c r="P207" s="209"/>
      <c r="Q207" s="209"/>
      <c r="R207" s="209"/>
      <c r="S207" s="209"/>
      <c r="T207" s="209"/>
      <c r="U207" s="209"/>
      <c r="V207" s="209"/>
      <c r="W207" s="209"/>
      <c r="X207" s="209"/>
      <c r="Y207" s="209"/>
      <c r="Z207" s="209"/>
      <c r="AA207" s="209"/>
      <c r="AB207" s="209"/>
      <c r="AC207" s="209"/>
      <c r="AD207" s="209"/>
      <c r="AE207" s="209"/>
      <c r="AF207" s="209"/>
      <c r="AG207" s="209"/>
      <c r="AH207" s="209"/>
      <c r="AI207" s="209"/>
    </row>
    <row r="208" spans="1:35">
      <c r="A208" s="209"/>
      <c r="B208" s="209"/>
      <c r="C208" s="222"/>
      <c r="D208" s="209"/>
      <c r="E208" s="209"/>
      <c r="F208" s="209"/>
      <c r="G208" s="226"/>
      <c r="H208" s="209"/>
      <c r="I208" s="209"/>
      <c r="J208" s="209"/>
      <c r="K208" s="209"/>
      <c r="L208" s="209"/>
      <c r="M208" s="209"/>
      <c r="N208" s="209"/>
      <c r="O208" s="209"/>
      <c r="P208" s="209"/>
      <c r="Q208" s="209"/>
      <c r="R208" s="209"/>
      <c r="S208" s="209"/>
      <c r="T208" s="209"/>
      <c r="U208" s="209"/>
      <c r="V208" s="209"/>
      <c r="W208" s="209"/>
      <c r="X208" s="209"/>
      <c r="Y208" s="209"/>
      <c r="Z208" s="209"/>
      <c r="AA208" s="209"/>
      <c r="AB208" s="209"/>
      <c r="AC208" s="209"/>
      <c r="AD208" s="209"/>
      <c r="AE208" s="209"/>
      <c r="AF208" s="209"/>
      <c r="AG208" s="209"/>
      <c r="AH208" s="209"/>
      <c r="AI208" s="209"/>
    </row>
    <row r="209" spans="1:35">
      <c r="A209" s="209"/>
      <c r="B209" s="209"/>
      <c r="C209" s="222"/>
      <c r="D209" s="209"/>
      <c r="E209" s="209"/>
      <c r="F209" s="209"/>
      <c r="G209" s="226"/>
      <c r="H209" s="209"/>
      <c r="I209" s="209"/>
      <c r="J209" s="209"/>
      <c r="K209" s="209"/>
      <c r="L209" s="209"/>
      <c r="M209" s="209"/>
      <c r="N209" s="209"/>
      <c r="O209" s="209"/>
      <c r="P209" s="209"/>
      <c r="Q209" s="209"/>
      <c r="R209" s="209"/>
      <c r="S209" s="209"/>
      <c r="T209" s="209"/>
      <c r="U209" s="209"/>
      <c r="V209" s="209"/>
      <c r="W209" s="209"/>
      <c r="X209" s="209"/>
      <c r="Y209" s="209"/>
      <c r="Z209" s="209"/>
      <c r="AA209" s="209"/>
      <c r="AB209" s="209"/>
      <c r="AC209" s="209"/>
      <c r="AD209" s="209"/>
      <c r="AE209" s="209"/>
      <c r="AF209" s="209"/>
      <c r="AG209" s="209"/>
      <c r="AH209" s="209"/>
      <c r="AI209" s="209"/>
    </row>
    <row r="210" spans="1:35">
      <c r="A210" s="209"/>
      <c r="B210" s="209"/>
      <c r="C210" s="222"/>
      <c r="D210" s="209"/>
      <c r="E210" s="209"/>
      <c r="F210" s="209"/>
      <c r="G210" s="226"/>
      <c r="H210" s="209"/>
      <c r="I210" s="209"/>
      <c r="J210" s="209"/>
      <c r="K210" s="209"/>
      <c r="L210" s="209"/>
      <c r="M210" s="209"/>
      <c r="N210" s="209"/>
      <c r="O210" s="209"/>
      <c r="P210" s="209"/>
      <c r="Q210" s="209"/>
      <c r="R210" s="209"/>
      <c r="S210" s="209"/>
      <c r="T210" s="209"/>
      <c r="U210" s="209"/>
      <c r="V210" s="209"/>
      <c r="W210" s="209"/>
      <c r="X210" s="209"/>
      <c r="Y210" s="209"/>
      <c r="Z210" s="209"/>
      <c r="AA210" s="209"/>
      <c r="AB210" s="209"/>
      <c r="AC210" s="209"/>
      <c r="AD210" s="209"/>
      <c r="AE210" s="209"/>
      <c r="AF210" s="209"/>
      <c r="AG210" s="209"/>
      <c r="AH210" s="209"/>
      <c r="AI210" s="209"/>
    </row>
    <row r="211" spans="1:35">
      <c r="A211" s="209"/>
      <c r="B211" s="209"/>
      <c r="C211" s="222"/>
      <c r="D211" s="209"/>
      <c r="E211" s="209"/>
      <c r="F211" s="209"/>
      <c r="G211" s="226"/>
      <c r="H211" s="209"/>
      <c r="I211" s="209"/>
      <c r="J211" s="209"/>
      <c r="K211" s="209"/>
      <c r="L211" s="209"/>
      <c r="M211" s="209"/>
      <c r="N211" s="209"/>
      <c r="O211" s="209"/>
      <c r="P211" s="209"/>
      <c r="Q211" s="209"/>
      <c r="R211" s="209"/>
      <c r="S211" s="209"/>
      <c r="T211" s="209"/>
      <c r="U211" s="209"/>
      <c r="V211" s="209"/>
      <c r="W211" s="209"/>
      <c r="X211" s="209"/>
      <c r="Y211" s="209"/>
      <c r="Z211" s="209"/>
      <c r="AA211" s="209"/>
      <c r="AB211" s="209"/>
      <c r="AC211" s="209"/>
      <c r="AD211" s="209"/>
      <c r="AE211" s="209"/>
      <c r="AF211" s="209"/>
      <c r="AG211" s="209"/>
      <c r="AH211" s="209"/>
      <c r="AI211" s="209"/>
    </row>
    <row r="212" spans="1:35">
      <c r="A212" s="209"/>
      <c r="B212" s="209"/>
      <c r="C212" s="222"/>
      <c r="D212" s="209"/>
      <c r="E212" s="209"/>
      <c r="F212" s="209"/>
      <c r="G212" s="226"/>
      <c r="H212" s="209"/>
      <c r="I212" s="209"/>
      <c r="J212" s="209"/>
      <c r="K212" s="209"/>
      <c r="L212" s="209"/>
      <c r="M212" s="209"/>
      <c r="N212" s="209"/>
      <c r="O212" s="209"/>
      <c r="P212" s="209"/>
      <c r="Q212" s="209"/>
      <c r="R212" s="209"/>
      <c r="S212" s="209"/>
      <c r="T212" s="209"/>
      <c r="U212" s="209"/>
      <c r="V212" s="209"/>
      <c r="W212" s="209"/>
      <c r="X212" s="209"/>
      <c r="Y212" s="209"/>
      <c r="Z212" s="209"/>
      <c r="AA212" s="209"/>
      <c r="AB212" s="209"/>
      <c r="AC212" s="209"/>
      <c r="AD212" s="209"/>
      <c r="AE212" s="209"/>
      <c r="AF212" s="209"/>
      <c r="AG212" s="209"/>
      <c r="AH212" s="209"/>
      <c r="AI212" s="209"/>
    </row>
    <row r="213" spans="1:35">
      <c r="A213" s="209"/>
      <c r="B213" s="209"/>
      <c r="C213" s="222"/>
      <c r="D213" s="209"/>
      <c r="E213" s="209"/>
      <c r="F213" s="209"/>
      <c r="G213" s="226"/>
      <c r="H213" s="209"/>
      <c r="I213" s="209"/>
      <c r="J213" s="209"/>
      <c r="K213" s="209"/>
      <c r="L213" s="209"/>
      <c r="M213" s="209"/>
      <c r="N213" s="209"/>
      <c r="O213" s="209"/>
      <c r="P213" s="209"/>
      <c r="Q213" s="209"/>
      <c r="R213" s="209"/>
      <c r="S213" s="209"/>
      <c r="T213" s="209"/>
      <c r="U213" s="209"/>
      <c r="V213" s="209"/>
      <c r="W213" s="209"/>
      <c r="X213" s="209"/>
      <c r="Y213" s="209"/>
      <c r="Z213" s="209"/>
      <c r="AA213" s="209"/>
      <c r="AB213" s="209"/>
      <c r="AC213" s="209"/>
      <c r="AD213" s="209"/>
      <c r="AE213" s="209"/>
      <c r="AF213" s="209"/>
      <c r="AG213" s="209"/>
      <c r="AH213" s="209"/>
      <c r="AI213" s="209"/>
    </row>
    <row r="214" spans="1:35">
      <c r="A214" s="209"/>
      <c r="B214" s="209"/>
      <c r="C214" s="222"/>
      <c r="D214" s="209"/>
      <c r="E214" s="209"/>
      <c r="F214" s="209"/>
      <c r="G214" s="226"/>
      <c r="H214" s="209"/>
      <c r="I214" s="209"/>
      <c r="J214" s="209"/>
      <c r="K214" s="209"/>
      <c r="L214" s="209"/>
      <c r="M214" s="209"/>
      <c r="N214" s="209"/>
      <c r="O214" s="209"/>
      <c r="P214" s="209"/>
      <c r="Q214" s="209"/>
      <c r="R214" s="209"/>
      <c r="S214" s="209"/>
      <c r="T214" s="209"/>
      <c r="U214" s="209"/>
      <c r="V214" s="209"/>
      <c r="W214" s="209"/>
      <c r="X214" s="209"/>
      <c r="Y214" s="209"/>
      <c r="Z214" s="209"/>
      <c r="AA214" s="209"/>
      <c r="AB214" s="209"/>
      <c r="AC214" s="209"/>
      <c r="AD214" s="209"/>
      <c r="AE214" s="209"/>
      <c r="AF214" s="209"/>
      <c r="AG214" s="209"/>
      <c r="AH214" s="209"/>
      <c r="AI214" s="209"/>
    </row>
    <row r="215" spans="1:35">
      <c r="A215" s="209"/>
      <c r="B215" s="209"/>
      <c r="C215" s="222"/>
      <c r="D215" s="209"/>
      <c r="E215" s="209"/>
      <c r="F215" s="209"/>
      <c r="G215" s="226"/>
      <c r="H215" s="209"/>
      <c r="I215" s="209"/>
      <c r="J215" s="209"/>
      <c r="K215" s="209"/>
      <c r="L215" s="209"/>
      <c r="M215" s="209"/>
      <c r="N215" s="209"/>
      <c r="O215" s="209"/>
      <c r="P215" s="209"/>
      <c r="Q215" s="209"/>
      <c r="R215" s="209"/>
      <c r="S215" s="209"/>
      <c r="T215" s="209"/>
      <c r="U215" s="209"/>
      <c r="V215" s="209"/>
      <c r="W215" s="209"/>
      <c r="X215" s="209"/>
      <c r="Y215" s="209"/>
      <c r="Z215" s="209"/>
      <c r="AA215" s="209"/>
      <c r="AB215" s="209"/>
      <c r="AC215" s="209"/>
      <c r="AD215" s="209"/>
      <c r="AE215" s="209"/>
      <c r="AF215" s="209"/>
      <c r="AG215" s="209"/>
      <c r="AH215" s="209"/>
      <c r="AI215" s="209"/>
    </row>
    <row r="216" spans="1:35">
      <c r="A216" s="209"/>
      <c r="B216" s="209"/>
      <c r="C216" s="222"/>
      <c r="D216" s="209"/>
      <c r="E216" s="209"/>
      <c r="F216" s="209"/>
      <c r="G216" s="226"/>
      <c r="H216" s="209"/>
      <c r="I216" s="209"/>
      <c r="J216" s="209"/>
      <c r="K216" s="209"/>
      <c r="L216" s="209"/>
      <c r="M216" s="209"/>
      <c r="N216" s="209"/>
      <c r="O216" s="209"/>
      <c r="P216" s="209"/>
      <c r="Q216" s="209"/>
      <c r="R216" s="209"/>
      <c r="S216" s="209"/>
      <c r="T216" s="209"/>
      <c r="U216" s="209"/>
      <c r="V216" s="209"/>
      <c r="W216" s="209"/>
      <c r="X216" s="209"/>
      <c r="Y216" s="209"/>
      <c r="Z216" s="209"/>
      <c r="AA216" s="209"/>
      <c r="AB216" s="209"/>
      <c r="AC216" s="209"/>
      <c r="AD216" s="209"/>
      <c r="AE216" s="209"/>
      <c r="AF216" s="209"/>
      <c r="AG216" s="209"/>
      <c r="AH216" s="209"/>
      <c r="AI216" s="209"/>
    </row>
    <row r="217" spans="1:35">
      <c r="A217" s="209"/>
      <c r="B217" s="209"/>
      <c r="C217" s="222"/>
      <c r="D217" s="209"/>
      <c r="E217" s="209"/>
      <c r="F217" s="209"/>
      <c r="G217" s="226"/>
      <c r="H217" s="209"/>
      <c r="I217" s="209"/>
      <c r="J217" s="209"/>
      <c r="K217" s="209"/>
      <c r="L217" s="209"/>
      <c r="M217" s="209"/>
      <c r="N217" s="209"/>
      <c r="O217" s="209"/>
      <c r="P217" s="209"/>
      <c r="Q217" s="209"/>
      <c r="R217" s="209"/>
      <c r="S217" s="209"/>
      <c r="T217" s="209"/>
      <c r="U217" s="209"/>
      <c r="V217" s="209"/>
      <c r="W217" s="209"/>
      <c r="X217" s="209"/>
      <c r="Y217" s="209"/>
      <c r="Z217" s="209"/>
      <c r="AA217" s="209"/>
      <c r="AB217" s="209"/>
      <c r="AC217" s="209"/>
      <c r="AD217" s="209"/>
      <c r="AE217" s="209"/>
      <c r="AF217" s="209"/>
      <c r="AG217" s="209"/>
      <c r="AH217" s="209"/>
      <c r="AI217" s="209"/>
    </row>
    <row r="218" spans="1:35">
      <c r="A218" s="209"/>
      <c r="B218" s="209"/>
      <c r="C218" s="222"/>
      <c r="D218" s="209"/>
      <c r="E218" s="209"/>
      <c r="F218" s="209"/>
      <c r="G218" s="226"/>
      <c r="H218" s="209"/>
      <c r="I218" s="209"/>
      <c r="J218" s="209"/>
      <c r="K218" s="209"/>
      <c r="L218" s="209"/>
      <c r="M218" s="209"/>
      <c r="N218" s="209"/>
      <c r="O218" s="209"/>
      <c r="P218" s="209"/>
      <c r="Q218" s="209"/>
      <c r="R218" s="209"/>
      <c r="S218" s="209"/>
      <c r="T218" s="209"/>
      <c r="U218" s="209"/>
      <c r="V218" s="209"/>
      <c r="W218" s="209"/>
      <c r="X218" s="209"/>
      <c r="Y218" s="209"/>
      <c r="Z218" s="209"/>
      <c r="AA218" s="209"/>
      <c r="AB218" s="209"/>
      <c r="AC218" s="209"/>
      <c r="AD218" s="209"/>
      <c r="AE218" s="209"/>
      <c r="AF218" s="209"/>
      <c r="AG218" s="209"/>
      <c r="AH218" s="209"/>
      <c r="AI218" s="209"/>
    </row>
    <row r="219" spans="1:35">
      <c r="A219" s="209"/>
      <c r="B219" s="209"/>
      <c r="C219" s="222"/>
      <c r="D219" s="209"/>
      <c r="E219" s="209"/>
      <c r="F219" s="209"/>
      <c r="G219" s="226"/>
      <c r="H219" s="209"/>
      <c r="I219" s="209"/>
      <c r="J219" s="209"/>
      <c r="K219" s="209"/>
      <c r="L219" s="209"/>
      <c r="M219" s="209"/>
      <c r="N219" s="209"/>
      <c r="O219" s="209"/>
      <c r="P219" s="209"/>
      <c r="Q219" s="209"/>
      <c r="R219" s="209"/>
      <c r="S219" s="209"/>
      <c r="T219" s="209"/>
      <c r="U219" s="209"/>
      <c r="V219" s="209"/>
      <c r="W219" s="209"/>
      <c r="X219" s="209"/>
      <c r="Y219" s="209"/>
      <c r="Z219" s="209"/>
      <c r="AA219" s="209"/>
      <c r="AB219" s="209"/>
      <c r="AC219" s="209"/>
      <c r="AD219" s="209"/>
      <c r="AE219" s="209"/>
      <c r="AF219" s="209"/>
      <c r="AG219" s="209"/>
      <c r="AH219" s="209"/>
      <c r="AI219" s="209"/>
    </row>
    <row r="220" spans="1:35">
      <c r="A220" s="209"/>
      <c r="B220" s="209"/>
      <c r="C220" s="222"/>
      <c r="D220" s="209"/>
      <c r="E220" s="209"/>
      <c r="F220" s="209"/>
      <c r="G220" s="226"/>
      <c r="H220" s="209"/>
      <c r="I220" s="209"/>
      <c r="J220" s="209"/>
      <c r="K220" s="209"/>
      <c r="L220" s="209"/>
      <c r="M220" s="209"/>
      <c r="N220" s="209"/>
      <c r="O220" s="209"/>
      <c r="P220" s="209"/>
      <c r="Q220" s="209"/>
      <c r="R220" s="209"/>
      <c r="S220" s="209"/>
      <c r="T220" s="209"/>
      <c r="U220" s="209"/>
      <c r="V220" s="209"/>
      <c r="W220" s="209"/>
      <c r="X220" s="209"/>
      <c r="Y220" s="209"/>
      <c r="Z220" s="209"/>
      <c r="AA220" s="209"/>
      <c r="AB220" s="209"/>
      <c r="AC220" s="209"/>
      <c r="AD220" s="209"/>
      <c r="AE220" s="209"/>
      <c r="AF220" s="209"/>
      <c r="AG220" s="209"/>
      <c r="AH220" s="209"/>
      <c r="AI220" s="209"/>
    </row>
    <row r="221" spans="1:35">
      <c r="A221" s="209"/>
      <c r="B221" s="209"/>
      <c r="C221" s="222"/>
      <c r="D221" s="209"/>
      <c r="E221" s="209"/>
      <c r="F221" s="209"/>
      <c r="G221" s="226"/>
      <c r="H221" s="209"/>
      <c r="I221" s="209"/>
      <c r="J221" s="209"/>
      <c r="K221" s="209"/>
      <c r="L221" s="209"/>
      <c r="M221" s="209"/>
      <c r="N221" s="209"/>
      <c r="O221" s="209"/>
      <c r="P221" s="209"/>
      <c r="Q221" s="209"/>
      <c r="R221" s="209"/>
      <c r="S221" s="209"/>
      <c r="T221" s="209"/>
      <c r="U221" s="209"/>
      <c r="V221" s="209"/>
      <c r="W221" s="209"/>
      <c r="X221" s="209"/>
      <c r="Y221" s="209"/>
      <c r="Z221" s="209"/>
      <c r="AA221" s="209"/>
      <c r="AB221" s="209"/>
      <c r="AC221" s="209"/>
      <c r="AD221" s="209"/>
      <c r="AE221" s="209"/>
      <c r="AF221" s="209"/>
      <c r="AG221" s="209"/>
      <c r="AH221" s="209"/>
      <c r="AI221" s="209"/>
    </row>
    <row r="222" spans="1:35">
      <c r="A222" s="209"/>
      <c r="B222" s="209"/>
      <c r="C222" s="222"/>
      <c r="D222" s="209"/>
      <c r="E222" s="209"/>
      <c r="F222" s="209"/>
      <c r="G222" s="226"/>
      <c r="H222" s="209"/>
      <c r="I222" s="209"/>
      <c r="J222" s="209"/>
      <c r="K222" s="209"/>
      <c r="L222" s="209"/>
      <c r="M222" s="209"/>
      <c r="N222" s="209"/>
      <c r="O222" s="209"/>
      <c r="P222" s="209"/>
      <c r="Q222" s="209"/>
      <c r="R222" s="209"/>
      <c r="S222" s="209"/>
      <c r="T222" s="209"/>
      <c r="U222" s="209"/>
      <c r="V222" s="209"/>
      <c r="W222" s="209"/>
      <c r="X222" s="209"/>
      <c r="Y222" s="209"/>
      <c r="Z222" s="209"/>
      <c r="AA222" s="209"/>
      <c r="AB222" s="209"/>
      <c r="AC222" s="209"/>
      <c r="AD222" s="209"/>
      <c r="AE222" s="209"/>
      <c r="AF222" s="209"/>
      <c r="AG222" s="209"/>
      <c r="AH222" s="209"/>
      <c r="AI222" s="209"/>
    </row>
    <row r="223" spans="1:35">
      <c r="A223" s="209"/>
      <c r="B223" s="209"/>
      <c r="C223" s="222"/>
      <c r="D223" s="209"/>
      <c r="E223" s="209"/>
      <c r="F223" s="209"/>
      <c r="G223" s="226"/>
      <c r="H223" s="209"/>
      <c r="I223" s="209"/>
      <c r="J223" s="209"/>
      <c r="K223" s="209"/>
      <c r="L223" s="209"/>
      <c r="M223" s="209"/>
      <c r="N223" s="209"/>
      <c r="O223" s="209"/>
      <c r="P223" s="209"/>
      <c r="Q223" s="209"/>
      <c r="R223" s="209"/>
      <c r="S223" s="209"/>
      <c r="T223" s="209"/>
      <c r="U223" s="209"/>
      <c r="V223" s="209"/>
      <c r="W223" s="209"/>
      <c r="X223" s="209"/>
      <c r="Y223" s="209"/>
      <c r="Z223" s="209"/>
      <c r="AA223" s="209"/>
      <c r="AB223" s="209"/>
      <c r="AC223" s="209"/>
      <c r="AD223" s="209"/>
      <c r="AE223" s="209"/>
      <c r="AF223" s="209"/>
      <c r="AG223" s="209"/>
      <c r="AH223" s="209"/>
      <c r="AI223" s="209"/>
    </row>
    <row r="224" spans="1:35">
      <c r="A224" s="209"/>
      <c r="B224" s="209"/>
      <c r="C224" s="222"/>
      <c r="D224" s="209"/>
      <c r="E224" s="209"/>
      <c r="F224" s="209"/>
      <c r="G224" s="226"/>
      <c r="H224" s="209"/>
      <c r="I224" s="209"/>
      <c r="J224" s="209"/>
      <c r="K224" s="209"/>
      <c r="L224" s="209"/>
      <c r="M224" s="209"/>
      <c r="N224" s="209"/>
      <c r="O224" s="209"/>
      <c r="P224" s="209"/>
      <c r="Q224" s="209"/>
      <c r="R224" s="209"/>
      <c r="S224" s="209"/>
      <c r="T224" s="209"/>
      <c r="U224" s="209"/>
      <c r="V224" s="209"/>
      <c r="W224" s="209"/>
      <c r="X224" s="209"/>
      <c r="Y224" s="209"/>
      <c r="Z224" s="209"/>
      <c r="AA224" s="209"/>
      <c r="AB224" s="209"/>
      <c r="AC224" s="209"/>
      <c r="AD224" s="209"/>
      <c r="AE224" s="209"/>
      <c r="AF224" s="209"/>
      <c r="AG224" s="209"/>
      <c r="AH224" s="209"/>
      <c r="AI224" s="209"/>
    </row>
    <row r="225" spans="1:35">
      <c r="A225" s="209"/>
      <c r="B225" s="209"/>
      <c r="C225" s="222"/>
      <c r="D225" s="209"/>
      <c r="E225" s="209"/>
      <c r="F225" s="209"/>
      <c r="G225" s="226"/>
      <c r="H225" s="209"/>
      <c r="I225" s="209"/>
      <c r="J225" s="209"/>
      <c r="K225" s="209"/>
      <c r="L225" s="209"/>
      <c r="M225" s="209"/>
      <c r="N225" s="209"/>
      <c r="O225" s="209"/>
      <c r="P225" s="209"/>
      <c r="Q225" s="209"/>
      <c r="R225" s="209"/>
      <c r="S225" s="209"/>
      <c r="T225" s="209"/>
      <c r="U225" s="209"/>
      <c r="V225" s="209"/>
      <c r="W225" s="209"/>
      <c r="X225" s="209"/>
      <c r="Y225" s="209"/>
      <c r="Z225" s="209"/>
      <c r="AA225" s="209"/>
      <c r="AB225" s="209"/>
      <c r="AC225" s="209"/>
      <c r="AD225" s="209"/>
      <c r="AE225" s="209"/>
      <c r="AF225" s="209"/>
      <c r="AG225" s="209"/>
      <c r="AH225" s="209"/>
      <c r="AI225" s="209"/>
    </row>
    <row r="226" spans="1:35">
      <c r="A226" s="209"/>
      <c r="B226" s="209"/>
      <c r="C226" s="222"/>
      <c r="D226" s="209"/>
      <c r="E226" s="209"/>
      <c r="F226" s="209"/>
      <c r="G226" s="226"/>
      <c r="H226" s="209"/>
      <c r="I226" s="209"/>
      <c r="J226" s="209"/>
      <c r="K226" s="209"/>
      <c r="L226" s="209"/>
      <c r="M226" s="209"/>
      <c r="N226" s="209"/>
      <c r="O226" s="209"/>
      <c r="P226" s="209"/>
      <c r="Q226" s="209"/>
      <c r="R226" s="209"/>
      <c r="S226" s="209"/>
      <c r="T226" s="209"/>
      <c r="U226" s="209"/>
      <c r="V226" s="209"/>
      <c r="W226" s="209"/>
      <c r="X226" s="209"/>
      <c r="Y226" s="209"/>
      <c r="Z226" s="209"/>
      <c r="AA226" s="209"/>
      <c r="AB226" s="209"/>
      <c r="AC226" s="209"/>
      <c r="AD226" s="209"/>
      <c r="AE226" s="209"/>
      <c r="AF226" s="209"/>
      <c r="AG226" s="209"/>
      <c r="AH226" s="209"/>
      <c r="AI226" s="209"/>
    </row>
    <row r="227" spans="1:35">
      <c r="A227" s="209"/>
      <c r="B227" s="209"/>
      <c r="C227" s="222"/>
      <c r="D227" s="209"/>
      <c r="E227" s="209"/>
      <c r="F227" s="209"/>
      <c r="G227" s="226"/>
      <c r="H227" s="209"/>
      <c r="I227" s="209"/>
      <c r="J227" s="209"/>
      <c r="K227" s="209"/>
      <c r="L227" s="209"/>
      <c r="M227" s="209"/>
      <c r="N227" s="209"/>
      <c r="O227" s="209"/>
      <c r="P227" s="209"/>
      <c r="Q227" s="209"/>
      <c r="R227" s="209"/>
      <c r="S227" s="209"/>
      <c r="T227" s="209"/>
      <c r="U227" s="209"/>
      <c r="V227" s="209"/>
      <c r="W227" s="209"/>
      <c r="X227" s="209"/>
      <c r="Y227" s="209"/>
      <c r="Z227" s="209"/>
      <c r="AA227" s="209"/>
      <c r="AB227" s="209"/>
      <c r="AC227" s="209"/>
      <c r="AD227" s="209"/>
      <c r="AE227" s="209"/>
      <c r="AF227" s="209"/>
      <c r="AG227" s="209"/>
      <c r="AH227" s="209"/>
      <c r="AI227" s="209"/>
    </row>
    <row r="228" spans="1:35">
      <c r="A228" s="209"/>
      <c r="B228" s="209"/>
      <c r="C228" s="222"/>
      <c r="D228" s="209"/>
      <c r="E228" s="209"/>
      <c r="F228" s="209"/>
      <c r="G228" s="226"/>
      <c r="H228" s="209"/>
      <c r="I228" s="209"/>
      <c r="J228" s="209"/>
      <c r="K228" s="209"/>
      <c r="L228" s="209"/>
      <c r="M228" s="209"/>
      <c r="N228" s="209"/>
      <c r="O228" s="209"/>
      <c r="P228" s="209"/>
      <c r="Q228" s="209"/>
      <c r="R228" s="209"/>
      <c r="S228" s="209"/>
      <c r="T228" s="209"/>
      <c r="U228" s="209"/>
      <c r="V228" s="209"/>
      <c r="W228" s="209"/>
      <c r="X228" s="209"/>
      <c r="Y228" s="209"/>
      <c r="Z228" s="209"/>
      <c r="AA228" s="209"/>
      <c r="AB228" s="209"/>
      <c r="AC228" s="209"/>
      <c r="AD228" s="209"/>
      <c r="AE228" s="209"/>
      <c r="AF228" s="209"/>
      <c r="AG228" s="209"/>
      <c r="AH228" s="209"/>
      <c r="AI228" s="209"/>
    </row>
    <row r="229" spans="1:35">
      <c r="A229" s="209"/>
      <c r="B229" s="209"/>
      <c r="C229" s="222"/>
      <c r="D229" s="209"/>
      <c r="E229" s="209"/>
      <c r="F229" s="209"/>
      <c r="G229" s="226"/>
      <c r="H229" s="209"/>
      <c r="I229" s="209"/>
      <c r="J229" s="209"/>
      <c r="K229" s="209"/>
      <c r="L229" s="209"/>
      <c r="M229" s="209"/>
      <c r="N229" s="209"/>
      <c r="O229" s="209"/>
      <c r="P229" s="209"/>
      <c r="Q229" s="209"/>
      <c r="R229" s="209"/>
      <c r="S229" s="209"/>
      <c r="T229" s="209"/>
      <c r="U229" s="209"/>
      <c r="V229" s="209"/>
      <c r="W229" s="209"/>
      <c r="X229" s="209"/>
      <c r="Y229" s="209"/>
      <c r="Z229" s="209"/>
      <c r="AA229" s="209"/>
      <c r="AB229" s="209"/>
      <c r="AC229" s="209"/>
      <c r="AD229" s="209"/>
      <c r="AE229" s="209"/>
      <c r="AF229" s="209"/>
      <c r="AG229" s="209"/>
      <c r="AH229" s="209"/>
      <c r="AI229" s="209"/>
    </row>
    <row r="230" spans="1:35">
      <c r="A230" s="209"/>
      <c r="B230" s="209"/>
      <c r="C230" s="222"/>
      <c r="D230" s="209"/>
      <c r="E230" s="209"/>
      <c r="F230" s="209"/>
      <c r="G230" s="226"/>
      <c r="H230" s="209"/>
      <c r="I230" s="209"/>
      <c r="J230" s="209"/>
      <c r="K230" s="209"/>
      <c r="L230" s="209"/>
      <c r="M230" s="209"/>
      <c r="N230" s="209"/>
      <c r="O230" s="209"/>
      <c r="P230" s="209"/>
      <c r="Q230" s="209"/>
      <c r="R230" s="209"/>
      <c r="S230" s="209"/>
      <c r="T230" s="209"/>
      <c r="U230" s="209"/>
      <c r="V230" s="209"/>
      <c r="W230" s="209"/>
      <c r="X230" s="209"/>
      <c r="Y230" s="209"/>
      <c r="Z230" s="209"/>
      <c r="AA230" s="209"/>
      <c r="AB230" s="209"/>
      <c r="AC230" s="209"/>
      <c r="AD230" s="209"/>
      <c r="AE230" s="209"/>
      <c r="AF230" s="209"/>
      <c r="AG230" s="209"/>
      <c r="AH230" s="209"/>
      <c r="AI230" s="209"/>
    </row>
    <row r="231" spans="1:35">
      <c r="A231" s="209"/>
      <c r="B231" s="209"/>
      <c r="C231" s="222"/>
      <c r="D231" s="209"/>
      <c r="E231" s="209"/>
      <c r="F231" s="209"/>
      <c r="G231" s="226"/>
      <c r="H231" s="209"/>
      <c r="I231" s="209"/>
      <c r="J231" s="209"/>
      <c r="K231" s="209"/>
      <c r="L231" s="209"/>
      <c r="M231" s="209"/>
      <c r="N231" s="209"/>
      <c r="O231" s="209"/>
      <c r="P231" s="209"/>
      <c r="Q231" s="209"/>
      <c r="R231" s="209"/>
      <c r="S231" s="209"/>
      <c r="T231" s="209"/>
      <c r="U231" s="209"/>
      <c r="V231" s="209"/>
      <c r="W231" s="209"/>
      <c r="X231" s="209"/>
      <c r="Y231" s="209"/>
      <c r="Z231" s="209"/>
      <c r="AA231" s="209"/>
      <c r="AB231" s="209"/>
      <c r="AC231" s="209"/>
      <c r="AD231" s="209"/>
      <c r="AE231" s="209"/>
      <c r="AF231" s="209"/>
      <c r="AG231" s="209"/>
      <c r="AH231" s="209"/>
      <c r="AI231" s="209"/>
    </row>
    <row r="232" spans="1:35">
      <c r="A232" s="209"/>
      <c r="B232" s="209"/>
      <c r="C232" s="222"/>
      <c r="D232" s="209"/>
      <c r="E232" s="209"/>
      <c r="F232" s="209"/>
      <c r="G232" s="226"/>
      <c r="H232" s="209"/>
      <c r="I232" s="209"/>
      <c r="J232" s="209"/>
      <c r="K232" s="209"/>
      <c r="L232" s="209"/>
      <c r="M232" s="209"/>
      <c r="N232" s="209"/>
      <c r="O232" s="209"/>
      <c r="P232" s="209"/>
      <c r="Q232" s="209"/>
      <c r="R232" s="209"/>
      <c r="S232" s="209"/>
      <c r="T232" s="209"/>
      <c r="U232" s="209"/>
      <c r="V232" s="209"/>
      <c r="W232" s="209"/>
      <c r="X232" s="209"/>
      <c r="Y232" s="209"/>
      <c r="Z232" s="209"/>
      <c r="AA232" s="209"/>
      <c r="AB232" s="209"/>
      <c r="AC232" s="209"/>
      <c r="AD232" s="209"/>
      <c r="AE232" s="209"/>
      <c r="AF232" s="209"/>
      <c r="AG232" s="209"/>
      <c r="AH232" s="209"/>
      <c r="AI232" s="209"/>
    </row>
    <row r="233" spans="1:35">
      <c r="A233" s="209"/>
      <c r="B233" s="209"/>
      <c r="C233" s="222"/>
      <c r="D233" s="209"/>
      <c r="E233" s="209"/>
      <c r="F233" s="209"/>
      <c r="G233" s="226"/>
      <c r="H233" s="209"/>
      <c r="I233" s="209"/>
      <c r="J233" s="209"/>
      <c r="K233" s="209"/>
      <c r="L233" s="209"/>
      <c r="M233" s="209"/>
      <c r="N233" s="209"/>
      <c r="O233" s="209"/>
      <c r="P233" s="209"/>
      <c r="Q233" s="209"/>
      <c r="R233" s="209"/>
      <c r="S233" s="209"/>
      <c r="T233" s="209"/>
      <c r="U233" s="209"/>
      <c r="V233" s="209"/>
      <c r="W233" s="209"/>
      <c r="X233" s="209"/>
      <c r="Y233" s="209"/>
      <c r="Z233" s="209"/>
      <c r="AA233" s="209"/>
      <c r="AB233" s="209"/>
      <c r="AC233" s="209"/>
      <c r="AD233" s="209"/>
      <c r="AE233" s="209"/>
      <c r="AF233" s="209"/>
      <c r="AG233" s="209"/>
      <c r="AH233" s="209"/>
      <c r="AI233" s="209"/>
    </row>
    <row r="234" spans="1:35">
      <c r="A234" s="209"/>
      <c r="B234" s="209"/>
      <c r="C234" s="222"/>
      <c r="D234" s="209"/>
      <c r="E234" s="209"/>
      <c r="F234" s="209"/>
      <c r="G234" s="226"/>
      <c r="H234" s="209"/>
      <c r="I234" s="209"/>
      <c r="J234" s="209"/>
      <c r="K234" s="209"/>
      <c r="L234" s="209"/>
      <c r="M234" s="209"/>
      <c r="N234" s="209"/>
      <c r="O234" s="209"/>
      <c r="P234" s="209"/>
      <c r="Q234" s="209"/>
      <c r="R234" s="209"/>
      <c r="S234" s="209"/>
      <c r="T234" s="209"/>
      <c r="U234" s="209"/>
      <c r="V234" s="209"/>
      <c r="W234" s="209"/>
      <c r="X234" s="209"/>
      <c r="Y234" s="209"/>
      <c r="Z234" s="209"/>
      <c r="AA234" s="209"/>
      <c r="AB234" s="209"/>
      <c r="AC234" s="209"/>
      <c r="AD234" s="209"/>
      <c r="AE234" s="209"/>
      <c r="AF234" s="209"/>
      <c r="AG234" s="209"/>
      <c r="AH234" s="209"/>
      <c r="AI234" s="209"/>
    </row>
    <row r="235" spans="1:35">
      <c r="A235" s="209"/>
      <c r="B235" s="209"/>
      <c r="C235" s="222"/>
      <c r="D235" s="209"/>
      <c r="E235" s="209"/>
      <c r="F235" s="209"/>
      <c r="G235" s="226"/>
      <c r="H235" s="209"/>
      <c r="I235" s="209"/>
      <c r="J235" s="209"/>
      <c r="K235" s="209"/>
      <c r="L235" s="209"/>
      <c r="M235" s="209"/>
      <c r="N235" s="209"/>
      <c r="O235" s="209"/>
      <c r="P235" s="209"/>
      <c r="Q235" s="209"/>
      <c r="R235" s="209"/>
      <c r="S235" s="209"/>
      <c r="T235" s="209"/>
      <c r="U235" s="209"/>
      <c r="V235" s="209"/>
      <c r="W235" s="209"/>
      <c r="X235" s="209"/>
      <c r="Y235" s="209"/>
      <c r="Z235" s="209"/>
      <c r="AA235" s="209"/>
      <c r="AB235" s="209"/>
      <c r="AC235" s="209"/>
      <c r="AD235" s="209"/>
      <c r="AE235" s="209"/>
      <c r="AF235" s="209"/>
      <c r="AG235" s="209"/>
      <c r="AH235" s="209"/>
      <c r="AI235" s="209"/>
    </row>
    <row r="236" spans="1:35">
      <c r="A236" s="209"/>
      <c r="B236" s="209"/>
      <c r="C236" s="222"/>
      <c r="D236" s="209"/>
      <c r="E236" s="209"/>
      <c r="F236" s="209"/>
      <c r="G236" s="226"/>
      <c r="H236" s="209"/>
      <c r="I236" s="209"/>
      <c r="J236" s="209"/>
      <c r="K236" s="209"/>
      <c r="L236" s="209"/>
      <c r="M236" s="209"/>
      <c r="N236" s="209"/>
      <c r="O236" s="209"/>
      <c r="P236" s="209"/>
      <c r="Q236" s="209"/>
      <c r="R236" s="209"/>
      <c r="S236" s="209"/>
      <c r="T236" s="209"/>
      <c r="U236" s="209"/>
      <c r="V236" s="209"/>
      <c r="W236" s="209"/>
      <c r="X236" s="209"/>
      <c r="Y236" s="209"/>
      <c r="Z236" s="209"/>
      <c r="AA236" s="209"/>
      <c r="AB236" s="209"/>
      <c r="AC236" s="209"/>
      <c r="AD236" s="209"/>
      <c r="AE236" s="209"/>
      <c r="AF236" s="209"/>
      <c r="AG236" s="209"/>
      <c r="AH236" s="209"/>
      <c r="AI236" s="209"/>
    </row>
    <row r="237" spans="1:35">
      <c r="A237" s="209"/>
      <c r="B237" s="209"/>
      <c r="C237" s="222"/>
      <c r="D237" s="209"/>
      <c r="E237" s="209"/>
      <c r="F237" s="209"/>
      <c r="G237" s="226"/>
      <c r="H237" s="209"/>
      <c r="I237" s="209"/>
      <c r="J237" s="209"/>
      <c r="K237" s="209"/>
      <c r="L237" s="209"/>
      <c r="M237" s="209"/>
      <c r="N237" s="209"/>
      <c r="O237" s="209"/>
      <c r="P237" s="209"/>
      <c r="Q237" s="209"/>
      <c r="R237" s="209"/>
      <c r="S237" s="209"/>
      <c r="T237" s="209"/>
      <c r="U237" s="209"/>
      <c r="V237" s="209"/>
      <c r="W237" s="209"/>
      <c r="X237" s="209"/>
      <c r="Y237" s="209"/>
      <c r="Z237" s="209"/>
      <c r="AA237" s="209"/>
      <c r="AB237" s="209"/>
      <c r="AC237" s="209"/>
      <c r="AD237" s="209"/>
      <c r="AE237" s="209"/>
      <c r="AF237" s="209"/>
      <c r="AG237" s="209"/>
      <c r="AH237" s="209"/>
      <c r="AI237" s="209"/>
    </row>
    <row r="238" spans="1:35">
      <c r="A238" s="209"/>
      <c r="B238" s="209"/>
      <c r="C238" s="222"/>
      <c r="D238" s="209"/>
      <c r="E238" s="209"/>
      <c r="F238" s="209"/>
      <c r="G238" s="226"/>
      <c r="H238" s="209"/>
      <c r="I238" s="209"/>
      <c r="J238" s="209"/>
      <c r="K238" s="209"/>
      <c r="L238" s="209"/>
      <c r="M238" s="209"/>
      <c r="N238" s="209"/>
      <c r="O238" s="209"/>
      <c r="P238" s="209"/>
      <c r="Q238" s="209"/>
      <c r="R238" s="209"/>
      <c r="S238" s="209"/>
      <c r="T238" s="209"/>
      <c r="U238" s="209"/>
      <c r="V238" s="209"/>
      <c r="W238" s="209"/>
      <c r="X238" s="209"/>
      <c r="Y238" s="209"/>
      <c r="Z238" s="209"/>
      <c r="AA238" s="209"/>
      <c r="AB238" s="209"/>
      <c r="AC238" s="209"/>
      <c r="AD238" s="209"/>
      <c r="AE238" s="209"/>
      <c r="AF238" s="209"/>
      <c r="AG238" s="209"/>
      <c r="AH238" s="209"/>
      <c r="AI238" s="209"/>
    </row>
    <row r="239" spans="1:35">
      <c r="A239" s="209"/>
      <c r="B239" s="209"/>
      <c r="C239" s="222"/>
      <c r="D239" s="209"/>
      <c r="E239" s="209"/>
      <c r="F239" s="209"/>
      <c r="G239" s="226"/>
      <c r="H239" s="209"/>
      <c r="I239" s="209"/>
      <c r="J239" s="209"/>
      <c r="K239" s="209"/>
      <c r="L239" s="209"/>
      <c r="M239" s="209"/>
      <c r="N239" s="209"/>
      <c r="O239" s="209"/>
      <c r="P239" s="209"/>
      <c r="Q239" s="209"/>
      <c r="R239" s="209"/>
      <c r="S239" s="209"/>
      <c r="T239" s="209"/>
      <c r="U239" s="209"/>
      <c r="V239" s="209"/>
      <c r="W239" s="209"/>
      <c r="X239" s="209"/>
      <c r="Y239" s="209"/>
      <c r="Z239" s="209"/>
      <c r="AA239" s="209"/>
      <c r="AB239" s="209"/>
      <c r="AC239" s="209"/>
      <c r="AD239" s="209"/>
      <c r="AE239" s="209"/>
      <c r="AF239" s="209"/>
      <c r="AG239" s="209"/>
      <c r="AH239" s="209"/>
      <c r="AI239" s="209"/>
    </row>
    <row r="240" spans="1:35">
      <c r="A240" s="209"/>
      <c r="B240" s="209"/>
      <c r="C240" s="222"/>
      <c r="D240" s="209"/>
      <c r="E240" s="209"/>
      <c r="F240" s="209"/>
      <c r="G240" s="226"/>
      <c r="H240" s="209"/>
      <c r="I240" s="209"/>
      <c r="J240" s="209"/>
      <c r="K240" s="209"/>
      <c r="L240" s="209"/>
      <c r="M240" s="209"/>
      <c r="N240" s="209"/>
      <c r="O240" s="209"/>
      <c r="P240" s="209"/>
      <c r="Q240" s="209"/>
      <c r="R240" s="209"/>
      <c r="S240" s="209"/>
      <c r="T240" s="209"/>
      <c r="U240" s="209"/>
      <c r="V240" s="209"/>
      <c r="W240" s="209"/>
      <c r="X240" s="209"/>
      <c r="Y240" s="209"/>
      <c r="Z240" s="209"/>
      <c r="AA240" s="209"/>
      <c r="AB240" s="209"/>
      <c r="AC240" s="209"/>
      <c r="AD240" s="209"/>
      <c r="AE240" s="209"/>
      <c r="AF240" s="209"/>
      <c r="AG240" s="209"/>
      <c r="AH240" s="209"/>
      <c r="AI240" s="209"/>
    </row>
    <row r="241" spans="1:35">
      <c r="A241" s="209"/>
      <c r="B241" s="209"/>
      <c r="C241" s="222"/>
      <c r="D241" s="209"/>
      <c r="E241" s="209"/>
      <c r="F241" s="209"/>
      <c r="G241" s="226"/>
      <c r="H241" s="209"/>
      <c r="I241" s="209"/>
      <c r="J241" s="209"/>
      <c r="K241" s="209"/>
      <c r="L241" s="209"/>
      <c r="M241" s="209"/>
      <c r="N241" s="209"/>
      <c r="O241" s="209"/>
      <c r="P241" s="209"/>
      <c r="Q241" s="209"/>
      <c r="R241" s="209"/>
      <c r="S241" s="209"/>
      <c r="T241" s="209"/>
      <c r="U241" s="209"/>
      <c r="V241" s="209"/>
      <c r="W241" s="209"/>
      <c r="X241" s="209"/>
      <c r="Y241" s="209"/>
      <c r="Z241" s="209"/>
      <c r="AA241" s="209"/>
      <c r="AB241" s="209"/>
      <c r="AC241" s="209"/>
      <c r="AD241" s="209"/>
      <c r="AE241" s="209"/>
      <c r="AF241" s="209"/>
      <c r="AG241" s="209"/>
      <c r="AH241" s="209"/>
      <c r="AI241" s="209"/>
    </row>
    <row r="242" spans="1:35">
      <c r="A242" s="209"/>
      <c r="B242" s="209"/>
      <c r="C242" s="222"/>
      <c r="D242" s="209"/>
      <c r="E242" s="209"/>
      <c r="F242" s="209"/>
      <c r="G242" s="226"/>
      <c r="H242" s="209"/>
      <c r="I242" s="209"/>
      <c r="J242" s="209"/>
      <c r="K242" s="209"/>
      <c r="L242" s="209"/>
      <c r="M242" s="209"/>
      <c r="N242" s="209"/>
      <c r="O242" s="209"/>
      <c r="P242" s="209"/>
      <c r="Q242" s="209"/>
      <c r="R242" s="209"/>
      <c r="S242" s="209"/>
      <c r="T242" s="209"/>
      <c r="U242" s="209"/>
      <c r="V242" s="209"/>
      <c r="W242" s="209"/>
      <c r="X242" s="209"/>
      <c r="Y242" s="209"/>
      <c r="Z242" s="209"/>
      <c r="AA242" s="209"/>
      <c r="AB242" s="209"/>
      <c r="AC242" s="209"/>
      <c r="AD242" s="209"/>
      <c r="AE242" s="209"/>
      <c r="AF242" s="209"/>
      <c r="AG242" s="209"/>
      <c r="AH242" s="209"/>
      <c r="AI242" s="209"/>
    </row>
    <row r="243" spans="1:35">
      <c r="A243" s="209"/>
      <c r="B243" s="209"/>
      <c r="C243" s="222"/>
      <c r="D243" s="209"/>
      <c r="E243" s="209"/>
      <c r="F243" s="209"/>
      <c r="G243" s="226"/>
      <c r="H243" s="209"/>
      <c r="I243" s="209"/>
      <c r="J243" s="209"/>
      <c r="K243" s="209"/>
      <c r="L243" s="209"/>
      <c r="M243" s="209"/>
      <c r="N243" s="209"/>
      <c r="O243" s="209"/>
      <c r="P243" s="209"/>
      <c r="Q243" s="209"/>
      <c r="R243" s="209"/>
      <c r="S243" s="209"/>
      <c r="T243" s="209"/>
      <c r="U243" s="209"/>
      <c r="V243" s="209"/>
      <c r="W243" s="209"/>
      <c r="X243" s="209"/>
      <c r="Y243" s="209"/>
      <c r="Z243" s="209"/>
      <c r="AA243" s="209"/>
      <c r="AB243" s="209"/>
      <c r="AC243" s="209"/>
      <c r="AD243" s="209"/>
      <c r="AE243" s="209"/>
      <c r="AF243" s="209"/>
      <c r="AG243" s="209"/>
      <c r="AH243" s="209"/>
      <c r="AI243" s="209"/>
    </row>
    <row r="244" spans="1:35">
      <c r="A244" s="209"/>
      <c r="B244" s="209"/>
      <c r="C244" s="222"/>
      <c r="D244" s="209"/>
      <c r="E244" s="209"/>
      <c r="F244" s="209"/>
      <c r="G244" s="226"/>
      <c r="H244" s="209"/>
      <c r="I244" s="209"/>
      <c r="J244" s="209"/>
      <c r="K244" s="209"/>
      <c r="L244" s="209"/>
      <c r="M244" s="209"/>
      <c r="N244" s="209"/>
      <c r="O244" s="209"/>
      <c r="P244" s="209"/>
      <c r="Q244" s="209"/>
      <c r="R244" s="209"/>
      <c r="S244" s="209"/>
      <c r="T244" s="209"/>
      <c r="U244" s="209"/>
      <c r="V244" s="209"/>
      <c r="W244" s="209"/>
      <c r="X244" s="209"/>
      <c r="Y244" s="209"/>
      <c r="Z244" s="209"/>
      <c r="AA244" s="209"/>
      <c r="AB244" s="209"/>
      <c r="AC244" s="209"/>
      <c r="AD244" s="209"/>
      <c r="AE244" s="209"/>
      <c r="AF244" s="209"/>
      <c r="AG244" s="209"/>
      <c r="AH244" s="209"/>
      <c r="AI244" s="209"/>
    </row>
    <row r="245" spans="1:35">
      <c r="A245" s="209"/>
      <c r="B245" s="209"/>
      <c r="C245" s="222"/>
      <c r="D245" s="209"/>
      <c r="E245" s="209"/>
      <c r="F245" s="209"/>
      <c r="G245" s="226"/>
      <c r="H245" s="209"/>
      <c r="I245" s="209"/>
      <c r="J245" s="209"/>
      <c r="K245" s="209"/>
      <c r="L245" s="209"/>
      <c r="M245" s="209"/>
      <c r="N245" s="209"/>
      <c r="O245" s="209"/>
      <c r="P245" s="209"/>
      <c r="Q245" s="209"/>
      <c r="R245" s="209"/>
      <c r="S245" s="209"/>
      <c r="T245" s="209"/>
      <c r="U245" s="209"/>
      <c r="V245" s="209"/>
      <c r="W245" s="209"/>
      <c r="X245" s="209"/>
      <c r="Y245" s="209"/>
      <c r="Z245" s="209"/>
      <c r="AA245" s="209"/>
      <c r="AB245" s="209"/>
      <c r="AC245" s="209"/>
      <c r="AD245" s="209"/>
      <c r="AE245" s="209"/>
      <c r="AF245" s="209"/>
      <c r="AG245" s="209"/>
      <c r="AH245" s="209"/>
      <c r="AI245" s="209"/>
    </row>
    <row r="246" spans="1:35">
      <c r="A246" s="209"/>
      <c r="B246" s="209"/>
      <c r="C246" s="222"/>
      <c r="D246" s="209"/>
      <c r="E246" s="209"/>
      <c r="F246" s="209"/>
      <c r="G246" s="226"/>
      <c r="H246" s="209"/>
      <c r="I246" s="209"/>
      <c r="J246" s="209"/>
      <c r="K246" s="209"/>
      <c r="L246" s="209"/>
      <c r="M246" s="209"/>
      <c r="N246" s="209"/>
      <c r="O246" s="209"/>
      <c r="P246" s="209"/>
      <c r="Q246" s="209"/>
      <c r="R246" s="209"/>
      <c r="S246" s="209"/>
      <c r="T246" s="209"/>
      <c r="U246" s="209"/>
      <c r="V246" s="209"/>
      <c r="W246" s="209"/>
      <c r="X246" s="209"/>
      <c r="Y246" s="209"/>
      <c r="Z246" s="209"/>
      <c r="AA246" s="209"/>
      <c r="AB246" s="209"/>
      <c r="AC246" s="209"/>
      <c r="AD246" s="209"/>
      <c r="AE246" s="209"/>
      <c r="AF246" s="209"/>
      <c r="AG246" s="209"/>
      <c r="AH246" s="209"/>
      <c r="AI246" s="209"/>
    </row>
    <row r="247" spans="1:35">
      <c r="A247" s="209"/>
      <c r="B247" s="209"/>
      <c r="C247" s="222"/>
      <c r="D247" s="209"/>
      <c r="E247" s="209"/>
      <c r="F247" s="209"/>
      <c r="G247" s="226"/>
      <c r="H247" s="209"/>
      <c r="I247" s="209"/>
      <c r="J247" s="209"/>
      <c r="K247" s="209"/>
      <c r="L247" s="209"/>
      <c r="M247" s="209"/>
      <c r="N247" s="209"/>
      <c r="O247" s="209"/>
      <c r="P247" s="209"/>
      <c r="Q247" s="209"/>
      <c r="R247" s="209"/>
      <c r="S247" s="209"/>
      <c r="T247" s="209"/>
      <c r="U247" s="209"/>
      <c r="V247" s="209"/>
      <c r="W247" s="209"/>
      <c r="X247" s="209"/>
      <c r="Y247" s="209"/>
      <c r="Z247" s="209"/>
      <c r="AA247" s="209"/>
      <c r="AB247" s="209"/>
      <c r="AC247" s="209"/>
      <c r="AD247" s="209"/>
      <c r="AE247" s="209"/>
      <c r="AF247" s="209"/>
      <c r="AG247" s="209"/>
      <c r="AH247" s="209"/>
      <c r="AI247" s="209"/>
    </row>
    <row r="248" spans="1:35">
      <c r="A248" s="209"/>
      <c r="B248" s="209"/>
      <c r="C248" s="222"/>
      <c r="D248" s="209"/>
      <c r="E248" s="209"/>
      <c r="F248" s="209"/>
      <c r="G248" s="226"/>
      <c r="H248" s="209"/>
      <c r="I248" s="209"/>
      <c r="J248" s="209"/>
      <c r="K248" s="209"/>
      <c r="L248" s="209"/>
      <c r="M248" s="209"/>
      <c r="N248" s="209"/>
      <c r="O248" s="209"/>
      <c r="P248" s="209"/>
      <c r="Q248" s="209"/>
      <c r="R248" s="209"/>
      <c r="S248" s="209"/>
      <c r="T248" s="209"/>
      <c r="U248" s="209"/>
      <c r="V248" s="209"/>
      <c r="W248" s="209"/>
      <c r="X248" s="209"/>
      <c r="Y248" s="209"/>
      <c r="Z248" s="209"/>
      <c r="AA248" s="209"/>
      <c r="AB248" s="209"/>
      <c r="AC248" s="209"/>
      <c r="AD248" s="209"/>
      <c r="AE248" s="209"/>
      <c r="AF248" s="209"/>
      <c r="AG248" s="209"/>
      <c r="AH248" s="209"/>
      <c r="AI248" s="209"/>
    </row>
    <row r="249" spans="1:35">
      <c r="A249" s="209"/>
      <c r="B249" s="209"/>
      <c r="C249" s="222"/>
      <c r="D249" s="209"/>
      <c r="E249" s="209"/>
      <c r="F249" s="209"/>
      <c r="G249" s="226"/>
      <c r="H249" s="209"/>
      <c r="I249" s="209"/>
      <c r="J249" s="209"/>
      <c r="K249" s="209"/>
      <c r="L249" s="209"/>
      <c r="M249" s="209"/>
      <c r="N249" s="209"/>
      <c r="O249" s="209"/>
      <c r="P249" s="209"/>
      <c r="Q249" s="209"/>
      <c r="R249" s="209"/>
      <c r="S249" s="209"/>
      <c r="T249" s="209"/>
      <c r="U249" s="209"/>
      <c r="V249" s="209"/>
      <c r="W249" s="209"/>
      <c r="X249" s="209"/>
      <c r="Y249" s="209"/>
      <c r="Z249" s="209"/>
      <c r="AA249" s="209"/>
      <c r="AB249" s="209"/>
      <c r="AC249" s="209"/>
      <c r="AD249" s="209"/>
      <c r="AE249" s="209"/>
      <c r="AF249" s="209"/>
      <c r="AG249" s="209"/>
      <c r="AH249" s="209"/>
      <c r="AI249" s="209"/>
    </row>
    <row r="250" spans="1:35">
      <c r="A250" s="209"/>
      <c r="B250" s="209"/>
      <c r="C250" s="222"/>
      <c r="D250" s="209"/>
      <c r="E250" s="209"/>
      <c r="F250" s="209"/>
      <c r="G250" s="226"/>
      <c r="H250" s="209"/>
      <c r="I250" s="209"/>
      <c r="J250" s="209"/>
      <c r="K250" s="209"/>
      <c r="L250" s="209"/>
      <c r="M250" s="209"/>
      <c r="N250" s="209"/>
      <c r="O250" s="209"/>
      <c r="P250" s="209"/>
      <c r="Q250" s="209"/>
      <c r="R250" s="209"/>
      <c r="S250" s="209"/>
      <c r="T250" s="209"/>
      <c r="U250" s="209"/>
      <c r="V250" s="209"/>
      <c r="W250" s="209"/>
      <c r="X250" s="209"/>
      <c r="Y250" s="209"/>
      <c r="Z250" s="209"/>
      <c r="AA250" s="209"/>
      <c r="AB250" s="209"/>
      <c r="AC250" s="209"/>
      <c r="AD250" s="209"/>
      <c r="AE250" s="209"/>
      <c r="AF250" s="209"/>
      <c r="AG250" s="209"/>
      <c r="AH250" s="209"/>
      <c r="AI250" s="209"/>
    </row>
    <row r="251" spans="1:35">
      <c r="A251" s="209"/>
      <c r="B251" s="209"/>
      <c r="C251" s="222"/>
      <c r="D251" s="209"/>
      <c r="E251" s="209"/>
      <c r="F251" s="209"/>
      <c r="G251" s="226"/>
      <c r="H251" s="209"/>
      <c r="I251" s="209"/>
      <c r="J251" s="209"/>
      <c r="K251" s="209"/>
      <c r="L251" s="209"/>
      <c r="M251" s="209"/>
      <c r="N251" s="209"/>
      <c r="O251" s="209"/>
      <c r="P251" s="209"/>
      <c r="Q251" s="209"/>
      <c r="R251" s="209"/>
      <c r="S251" s="209"/>
      <c r="T251" s="209"/>
      <c r="U251" s="209"/>
      <c r="V251" s="209"/>
      <c r="W251" s="209"/>
      <c r="X251" s="209"/>
      <c r="Y251" s="209"/>
      <c r="Z251" s="209"/>
      <c r="AA251" s="209"/>
      <c r="AB251" s="209"/>
      <c r="AC251" s="209"/>
      <c r="AD251" s="209"/>
      <c r="AE251" s="209"/>
      <c r="AF251" s="209"/>
      <c r="AG251" s="209"/>
      <c r="AH251" s="209"/>
      <c r="AI251" s="209"/>
    </row>
    <row r="252" spans="1:35">
      <c r="A252" s="209"/>
      <c r="B252" s="209"/>
      <c r="C252" s="222"/>
      <c r="D252" s="209"/>
      <c r="E252" s="209"/>
      <c r="F252" s="209"/>
      <c r="G252" s="226"/>
      <c r="H252" s="209"/>
      <c r="I252" s="209"/>
      <c r="J252" s="209"/>
      <c r="K252" s="209"/>
      <c r="L252" s="209"/>
      <c r="M252" s="209"/>
      <c r="N252" s="209"/>
      <c r="O252" s="209"/>
      <c r="P252" s="209"/>
      <c r="Q252" s="209"/>
      <c r="R252" s="209"/>
      <c r="S252" s="209"/>
      <c r="T252" s="209"/>
      <c r="U252" s="209"/>
      <c r="V252" s="209"/>
      <c r="W252" s="209"/>
      <c r="X252" s="209"/>
      <c r="Y252" s="209"/>
      <c r="Z252" s="209"/>
      <c r="AA252" s="209"/>
      <c r="AB252" s="209"/>
      <c r="AC252" s="209"/>
      <c r="AD252" s="209"/>
      <c r="AE252" s="209"/>
      <c r="AF252" s="209"/>
      <c r="AG252" s="209"/>
      <c r="AH252" s="209"/>
      <c r="AI252" s="209"/>
    </row>
    <row r="253" spans="1:35">
      <c r="A253" s="209"/>
      <c r="B253" s="209"/>
      <c r="C253" s="222"/>
      <c r="D253" s="209"/>
      <c r="E253" s="209"/>
      <c r="F253" s="209"/>
      <c r="G253" s="226"/>
      <c r="H253" s="209"/>
      <c r="I253" s="209"/>
      <c r="J253" s="209"/>
      <c r="K253" s="209"/>
      <c r="L253" s="209"/>
      <c r="M253" s="209"/>
      <c r="N253" s="209"/>
      <c r="O253" s="209"/>
      <c r="P253" s="209"/>
      <c r="Q253" s="209"/>
      <c r="R253" s="209"/>
      <c r="S253" s="209"/>
      <c r="T253" s="209"/>
      <c r="U253" s="209"/>
      <c r="V253" s="209"/>
      <c r="W253" s="209"/>
      <c r="X253" s="209"/>
      <c r="Y253" s="209"/>
      <c r="Z253" s="209"/>
      <c r="AA253" s="209"/>
      <c r="AB253" s="209"/>
      <c r="AC253" s="209"/>
      <c r="AD253" s="209"/>
      <c r="AE253" s="209"/>
      <c r="AF253" s="209"/>
      <c r="AG253" s="209"/>
      <c r="AH253" s="209"/>
      <c r="AI253" s="209"/>
    </row>
    <row r="254" spans="1:35">
      <c r="A254" s="209"/>
      <c r="B254" s="209"/>
      <c r="C254" s="222"/>
      <c r="D254" s="209"/>
      <c r="E254" s="209"/>
      <c r="F254" s="209"/>
      <c r="G254" s="226"/>
      <c r="H254" s="209"/>
      <c r="I254" s="209"/>
      <c r="J254" s="209"/>
      <c r="K254" s="209"/>
      <c r="L254" s="209"/>
      <c r="M254" s="209"/>
      <c r="N254" s="209"/>
      <c r="O254" s="209"/>
      <c r="P254" s="209"/>
      <c r="Q254" s="209"/>
      <c r="R254" s="209"/>
      <c r="S254" s="209"/>
      <c r="T254" s="209"/>
      <c r="U254" s="209"/>
      <c r="V254" s="209"/>
      <c r="W254" s="209"/>
      <c r="X254" s="209"/>
      <c r="Y254" s="209"/>
      <c r="Z254" s="209"/>
      <c r="AA254" s="209"/>
      <c r="AB254" s="209"/>
      <c r="AC254" s="209"/>
      <c r="AD254" s="209"/>
      <c r="AE254" s="209"/>
      <c r="AF254" s="209"/>
      <c r="AG254" s="209"/>
      <c r="AH254" s="209"/>
      <c r="AI254" s="209"/>
    </row>
    <row r="255" spans="1:35">
      <c r="A255" s="209"/>
      <c r="B255" s="209"/>
      <c r="C255" s="222"/>
      <c r="D255" s="209"/>
      <c r="E255" s="209"/>
      <c r="F255" s="209"/>
      <c r="G255" s="226"/>
      <c r="H255" s="209"/>
      <c r="I255" s="209"/>
      <c r="J255" s="209"/>
      <c r="K255" s="209"/>
      <c r="L255" s="209"/>
      <c r="M255" s="209"/>
      <c r="N255" s="209"/>
      <c r="O255" s="209"/>
      <c r="P255" s="209"/>
      <c r="Q255" s="209"/>
      <c r="R255" s="209"/>
      <c r="S255" s="209"/>
      <c r="T255" s="209"/>
      <c r="U255" s="209"/>
      <c r="V255" s="209"/>
      <c r="W255" s="209"/>
      <c r="X255" s="209"/>
      <c r="Y255" s="209"/>
      <c r="Z255" s="209"/>
      <c r="AA255" s="209"/>
      <c r="AB255" s="209"/>
      <c r="AC255" s="209"/>
      <c r="AD255" s="209"/>
      <c r="AE255" s="209"/>
      <c r="AF255" s="209"/>
      <c r="AG255" s="209"/>
      <c r="AH255" s="209"/>
      <c r="AI255" s="209"/>
    </row>
    <row r="256" spans="1:35">
      <c r="A256" s="209"/>
      <c r="B256" s="209"/>
      <c r="C256" s="222"/>
      <c r="D256" s="209"/>
      <c r="E256" s="209"/>
      <c r="F256" s="209"/>
      <c r="G256" s="226"/>
      <c r="H256" s="209"/>
      <c r="I256" s="209"/>
      <c r="J256" s="209"/>
      <c r="K256" s="209"/>
      <c r="L256" s="209"/>
      <c r="M256" s="209"/>
      <c r="N256" s="209"/>
      <c r="O256" s="209"/>
      <c r="P256" s="209"/>
      <c r="Q256" s="209"/>
      <c r="R256" s="209"/>
      <c r="S256" s="209"/>
      <c r="T256" s="209"/>
      <c r="U256" s="209"/>
      <c r="V256" s="209"/>
      <c r="W256" s="209"/>
      <c r="X256" s="209"/>
      <c r="Y256" s="209"/>
      <c r="Z256" s="209"/>
      <c r="AA256" s="209"/>
      <c r="AB256" s="209"/>
      <c r="AC256" s="209"/>
      <c r="AD256" s="209"/>
      <c r="AE256" s="209"/>
      <c r="AF256" s="209"/>
      <c r="AG256" s="209"/>
      <c r="AH256" s="209"/>
      <c r="AI256" s="209"/>
    </row>
    <row r="257" spans="1:35">
      <c r="A257" s="209"/>
      <c r="B257" s="209"/>
      <c r="C257" s="222"/>
      <c r="D257" s="209"/>
      <c r="E257" s="209"/>
      <c r="F257" s="209"/>
      <c r="G257" s="226"/>
      <c r="H257" s="209"/>
      <c r="I257" s="209"/>
      <c r="J257" s="209"/>
      <c r="K257" s="209"/>
      <c r="L257" s="209"/>
      <c r="M257" s="209"/>
      <c r="N257" s="209"/>
      <c r="O257" s="209"/>
      <c r="P257" s="209"/>
      <c r="Q257" s="209"/>
      <c r="R257" s="209"/>
      <c r="S257" s="209"/>
      <c r="T257" s="209"/>
      <c r="U257" s="209"/>
      <c r="V257" s="209"/>
      <c r="W257" s="209"/>
      <c r="X257" s="209"/>
      <c r="Y257" s="209"/>
      <c r="Z257" s="209"/>
      <c r="AA257" s="209"/>
      <c r="AB257" s="209"/>
      <c r="AC257" s="209"/>
      <c r="AD257" s="209"/>
      <c r="AE257" s="209"/>
      <c r="AF257" s="209"/>
      <c r="AG257" s="209"/>
      <c r="AH257" s="209"/>
      <c r="AI257" s="209"/>
    </row>
    <row r="258" spans="1:35">
      <c r="A258" s="209"/>
      <c r="B258" s="209"/>
      <c r="C258" s="222"/>
      <c r="D258" s="209"/>
      <c r="E258" s="209"/>
      <c r="F258" s="209"/>
      <c r="G258" s="226"/>
      <c r="H258" s="209"/>
      <c r="I258" s="209"/>
      <c r="J258" s="209"/>
      <c r="K258" s="209"/>
      <c r="L258" s="209"/>
      <c r="M258" s="209"/>
      <c r="N258" s="209"/>
      <c r="O258" s="209"/>
      <c r="P258" s="209"/>
      <c r="Q258" s="209"/>
      <c r="R258" s="209"/>
      <c r="S258" s="209"/>
      <c r="T258" s="209"/>
      <c r="U258" s="209"/>
      <c r="V258" s="209"/>
      <c r="W258" s="209"/>
      <c r="X258" s="209"/>
      <c r="Y258" s="209"/>
      <c r="Z258" s="209"/>
      <c r="AA258" s="209"/>
      <c r="AB258" s="209"/>
      <c r="AC258" s="209"/>
      <c r="AD258" s="209"/>
      <c r="AE258" s="209"/>
      <c r="AF258" s="209"/>
      <c r="AG258" s="209"/>
      <c r="AH258" s="209"/>
      <c r="AI258" s="209"/>
    </row>
    <row r="259" spans="1:35">
      <c r="A259" s="209"/>
      <c r="B259" s="209"/>
      <c r="C259" s="222"/>
      <c r="D259" s="209"/>
      <c r="E259" s="209"/>
      <c r="F259" s="209"/>
      <c r="G259" s="226"/>
      <c r="H259" s="209"/>
      <c r="I259" s="209"/>
      <c r="J259" s="209"/>
      <c r="K259" s="209"/>
      <c r="L259" s="209"/>
      <c r="M259" s="209"/>
      <c r="N259" s="209"/>
      <c r="O259" s="209"/>
      <c r="P259" s="209"/>
      <c r="Q259" s="209"/>
      <c r="R259" s="209"/>
      <c r="S259" s="209"/>
      <c r="T259" s="209"/>
      <c r="U259" s="209"/>
      <c r="V259" s="209"/>
      <c r="W259" s="209"/>
      <c r="X259" s="209"/>
      <c r="Y259" s="209"/>
      <c r="Z259" s="209"/>
      <c r="AA259" s="209"/>
      <c r="AB259" s="209"/>
      <c r="AC259" s="209"/>
      <c r="AD259" s="209"/>
      <c r="AE259" s="209"/>
      <c r="AF259" s="209"/>
      <c r="AG259" s="209"/>
      <c r="AH259" s="209"/>
      <c r="AI259" s="209"/>
    </row>
    <row r="260" spans="1:35">
      <c r="A260" s="209"/>
      <c r="B260" s="209"/>
      <c r="C260" s="222"/>
      <c r="D260" s="209"/>
      <c r="E260" s="209"/>
      <c r="F260" s="209"/>
      <c r="G260" s="226"/>
      <c r="H260" s="209"/>
      <c r="I260" s="209"/>
      <c r="J260" s="209"/>
      <c r="K260" s="209"/>
      <c r="L260" s="209"/>
      <c r="M260" s="209"/>
      <c r="N260" s="209"/>
      <c r="O260" s="209"/>
      <c r="P260" s="209"/>
      <c r="Q260" s="209"/>
      <c r="R260" s="209"/>
      <c r="S260" s="209"/>
      <c r="T260" s="209"/>
      <c r="U260" s="209"/>
      <c r="V260" s="209"/>
      <c r="W260" s="209"/>
      <c r="X260" s="209"/>
      <c r="Y260" s="209"/>
      <c r="Z260" s="209"/>
      <c r="AA260" s="209"/>
      <c r="AB260" s="209"/>
      <c r="AC260" s="209"/>
      <c r="AD260" s="209"/>
      <c r="AE260" s="209"/>
      <c r="AF260" s="209"/>
      <c r="AG260" s="209"/>
      <c r="AH260" s="209"/>
      <c r="AI260" s="209"/>
    </row>
    <row r="261" spans="1:35">
      <c r="A261" s="209"/>
      <c r="B261" s="209"/>
      <c r="C261" s="222"/>
      <c r="D261" s="209"/>
      <c r="E261" s="209"/>
      <c r="F261" s="209"/>
      <c r="G261" s="226"/>
      <c r="H261" s="209"/>
      <c r="I261" s="209"/>
      <c r="J261" s="209"/>
      <c r="K261" s="209"/>
      <c r="L261" s="209"/>
      <c r="M261" s="209"/>
      <c r="N261" s="209"/>
      <c r="O261" s="209"/>
      <c r="P261" s="209"/>
      <c r="Q261" s="209"/>
      <c r="R261" s="209"/>
      <c r="S261" s="209"/>
      <c r="T261" s="209"/>
      <c r="U261" s="209"/>
      <c r="V261" s="209"/>
      <c r="W261" s="209"/>
      <c r="X261" s="209"/>
      <c r="Y261" s="209"/>
      <c r="Z261" s="209"/>
      <c r="AA261" s="209"/>
      <c r="AB261" s="209"/>
      <c r="AC261" s="209"/>
      <c r="AD261" s="209"/>
      <c r="AE261" s="209"/>
      <c r="AF261" s="209"/>
      <c r="AG261" s="209"/>
      <c r="AH261" s="209"/>
      <c r="AI261" s="209"/>
    </row>
    <row r="262" spans="1:35">
      <c r="A262" s="209"/>
      <c r="B262" s="209"/>
      <c r="C262" s="222"/>
      <c r="D262" s="209"/>
      <c r="E262" s="209"/>
      <c r="F262" s="209"/>
      <c r="G262" s="226"/>
      <c r="H262" s="209"/>
      <c r="I262" s="209"/>
      <c r="J262" s="209"/>
      <c r="K262" s="209"/>
      <c r="L262" s="209"/>
      <c r="M262" s="209"/>
      <c r="N262" s="209"/>
      <c r="O262" s="209"/>
      <c r="P262" s="209"/>
      <c r="Q262" s="209"/>
      <c r="R262" s="209"/>
      <c r="S262" s="209"/>
      <c r="T262" s="209"/>
      <c r="U262" s="209"/>
      <c r="V262" s="209"/>
      <c r="W262" s="209"/>
      <c r="X262" s="209"/>
      <c r="Y262" s="209"/>
      <c r="Z262" s="209"/>
      <c r="AA262" s="209"/>
      <c r="AB262" s="209"/>
      <c r="AC262" s="209"/>
      <c r="AD262" s="209"/>
      <c r="AE262" s="209"/>
      <c r="AF262" s="209"/>
      <c r="AG262" s="209"/>
      <c r="AH262" s="209"/>
      <c r="AI262" s="209"/>
    </row>
    <row r="263" spans="1:35">
      <c r="A263" s="209"/>
      <c r="B263" s="209"/>
      <c r="C263" s="222"/>
      <c r="D263" s="209"/>
      <c r="E263" s="209"/>
      <c r="F263" s="209"/>
      <c r="G263" s="226"/>
      <c r="H263" s="209"/>
      <c r="I263" s="209"/>
      <c r="J263" s="209"/>
      <c r="K263" s="209"/>
      <c r="L263" s="209"/>
      <c r="M263" s="209"/>
      <c r="N263" s="209"/>
      <c r="O263" s="209"/>
      <c r="P263" s="209"/>
      <c r="Q263" s="209"/>
      <c r="R263" s="209"/>
      <c r="S263" s="209"/>
      <c r="T263" s="209"/>
      <c r="U263" s="209"/>
      <c r="V263" s="209"/>
      <c r="W263" s="209"/>
      <c r="X263" s="209"/>
      <c r="Y263" s="209"/>
      <c r="Z263" s="209"/>
      <c r="AA263" s="209"/>
      <c r="AB263" s="209"/>
      <c r="AC263" s="209"/>
      <c r="AD263" s="209"/>
      <c r="AE263" s="209"/>
      <c r="AF263" s="209"/>
      <c r="AG263" s="209"/>
      <c r="AH263" s="209"/>
      <c r="AI263" s="209"/>
    </row>
    <row r="264" spans="1:35">
      <c r="A264" s="209"/>
      <c r="B264" s="209"/>
      <c r="C264" s="222"/>
      <c r="D264" s="209"/>
      <c r="E264" s="209"/>
      <c r="F264" s="209"/>
      <c r="G264" s="226"/>
      <c r="H264" s="209"/>
      <c r="I264" s="209"/>
      <c r="J264" s="209"/>
      <c r="K264" s="209"/>
      <c r="L264" s="209"/>
      <c r="M264" s="209"/>
      <c r="N264" s="209"/>
      <c r="O264" s="209"/>
      <c r="P264" s="209"/>
      <c r="Q264" s="209"/>
      <c r="R264" s="209"/>
      <c r="S264" s="209"/>
      <c r="T264" s="209"/>
      <c r="U264" s="209"/>
      <c r="V264" s="209"/>
      <c r="W264" s="209"/>
      <c r="X264" s="209"/>
      <c r="Y264" s="209"/>
      <c r="Z264" s="209"/>
      <c r="AA264" s="209"/>
      <c r="AB264" s="209"/>
      <c r="AC264" s="209"/>
      <c r="AD264" s="209"/>
      <c r="AE264" s="209"/>
      <c r="AF264" s="209"/>
      <c r="AG264" s="209"/>
      <c r="AH264" s="209"/>
      <c r="AI264" s="209"/>
    </row>
    <row r="265" spans="1:35">
      <c r="A265" s="209"/>
      <c r="B265" s="209"/>
      <c r="C265" s="222"/>
      <c r="D265" s="209"/>
      <c r="E265" s="209"/>
      <c r="F265" s="209"/>
      <c r="G265" s="226"/>
      <c r="H265" s="209"/>
      <c r="I265" s="209"/>
      <c r="J265" s="209"/>
      <c r="K265" s="209"/>
      <c r="L265" s="209"/>
      <c r="M265" s="209"/>
      <c r="N265" s="209"/>
      <c r="O265" s="209"/>
      <c r="P265" s="209"/>
      <c r="Q265" s="209"/>
      <c r="R265" s="209"/>
      <c r="S265" s="209"/>
      <c r="T265" s="209"/>
      <c r="U265" s="209"/>
      <c r="V265" s="209"/>
      <c r="W265" s="209"/>
      <c r="X265" s="209"/>
      <c r="Y265" s="209"/>
      <c r="Z265" s="209"/>
      <c r="AA265" s="209"/>
      <c r="AB265" s="209"/>
      <c r="AC265" s="209"/>
      <c r="AD265" s="209"/>
      <c r="AE265" s="209"/>
      <c r="AF265" s="209"/>
      <c r="AG265" s="209"/>
      <c r="AH265" s="209"/>
      <c r="AI265" s="209"/>
    </row>
    <row r="266" spans="1:35">
      <c r="A266" s="209"/>
      <c r="B266" s="209"/>
      <c r="C266" s="222"/>
      <c r="D266" s="209"/>
      <c r="E266" s="209"/>
      <c r="F266" s="209"/>
      <c r="G266" s="226"/>
      <c r="H266" s="209"/>
      <c r="I266" s="209"/>
      <c r="J266" s="209"/>
      <c r="K266" s="209"/>
      <c r="L266" s="209"/>
      <c r="M266" s="209"/>
      <c r="N266" s="209"/>
      <c r="O266" s="209"/>
      <c r="P266" s="209"/>
      <c r="Q266" s="209"/>
      <c r="R266" s="209"/>
      <c r="S266" s="209"/>
      <c r="T266" s="209"/>
      <c r="U266" s="209"/>
      <c r="V266" s="209"/>
      <c r="W266" s="209"/>
      <c r="X266" s="209"/>
      <c r="Y266" s="209"/>
      <c r="Z266" s="209"/>
      <c r="AA266" s="209"/>
      <c r="AB266" s="209"/>
      <c r="AC266" s="209"/>
      <c r="AD266" s="209"/>
      <c r="AE266" s="209"/>
      <c r="AF266" s="209"/>
      <c r="AG266" s="209"/>
      <c r="AH266" s="209"/>
      <c r="AI266" s="209"/>
    </row>
    <row r="267" spans="1:35">
      <c r="A267" s="209"/>
      <c r="B267" s="209"/>
      <c r="C267" s="222"/>
      <c r="D267" s="209"/>
      <c r="E267" s="209"/>
      <c r="F267" s="209"/>
      <c r="G267" s="226"/>
      <c r="H267" s="209"/>
      <c r="I267" s="209"/>
      <c r="J267" s="209"/>
      <c r="K267" s="209"/>
      <c r="L267" s="209"/>
      <c r="M267" s="209"/>
      <c r="N267" s="209"/>
      <c r="O267" s="209"/>
      <c r="P267" s="209"/>
      <c r="Q267" s="209"/>
      <c r="R267" s="209"/>
      <c r="S267" s="209"/>
      <c r="T267" s="209"/>
      <c r="U267" s="209"/>
      <c r="V267" s="209"/>
      <c r="W267" s="209"/>
      <c r="X267" s="209"/>
      <c r="Y267" s="209"/>
      <c r="Z267" s="209"/>
      <c r="AA267" s="209"/>
      <c r="AB267" s="209"/>
      <c r="AC267" s="209"/>
      <c r="AD267" s="209"/>
      <c r="AE267" s="209"/>
      <c r="AF267" s="209"/>
      <c r="AG267" s="209"/>
      <c r="AH267" s="209"/>
      <c r="AI267" s="209"/>
    </row>
    <row r="268" spans="1:35">
      <c r="A268" s="209"/>
      <c r="B268" s="209"/>
      <c r="C268" s="222"/>
      <c r="D268" s="209"/>
      <c r="E268" s="209"/>
      <c r="F268" s="209"/>
      <c r="G268" s="226"/>
      <c r="H268" s="209"/>
      <c r="I268" s="209"/>
      <c r="J268" s="209"/>
      <c r="K268" s="209"/>
      <c r="L268" s="209"/>
      <c r="M268" s="209"/>
      <c r="N268" s="209"/>
      <c r="O268" s="209"/>
      <c r="P268" s="209"/>
      <c r="Q268" s="209"/>
      <c r="R268" s="209"/>
      <c r="S268" s="209"/>
      <c r="T268" s="209"/>
      <c r="U268" s="209"/>
      <c r="V268" s="209"/>
      <c r="W268" s="209"/>
      <c r="X268" s="209"/>
      <c r="Y268" s="209"/>
      <c r="Z268" s="209"/>
      <c r="AA268" s="209"/>
      <c r="AB268" s="209"/>
      <c r="AC268" s="209"/>
      <c r="AD268" s="209"/>
      <c r="AE268" s="209"/>
      <c r="AF268" s="209"/>
      <c r="AG268" s="209"/>
      <c r="AH268" s="209"/>
      <c r="AI268" s="209"/>
    </row>
    <row r="269" spans="1:35">
      <c r="A269" s="209"/>
      <c r="B269" s="209"/>
      <c r="C269" s="222"/>
      <c r="D269" s="209"/>
      <c r="E269" s="209"/>
      <c r="F269" s="209"/>
      <c r="G269" s="226"/>
      <c r="H269" s="209"/>
      <c r="I269" s="209"/>
      <c r="J269" s="209"/>
      <c r="K269" s="209"/>
      <c r="L269" s="209"/>
      <c r="M269" s="209"/>
      <c r="N269" s="209"/>
      <c r="O269" s="209"/>
      <c r="P269" s="209"/>
      <c r="Q269" s="209"/>
      <c r="R269" s="209"/>
      <c r="S269" s="209"/>
      <c r="T269" s="209"/>
      <c r="U269" s="209"/>
      <c r="V269" s="209"/>
      <c r="W269" s="209"/>
      <c r="X269" s="209"/>
      <c r="Y269" s="209"/>
      <c r="Z269" s="209"/>
      <c r="AA269" s="209"/>
      <c r="AB269" s="209"/>
      <c r="AC269" s="209"/>
      <c r="AD269" s="209"/>
      <c r="AE269" s="209"/>
      <c r="AF269" s="209"/>
      <c r="AG269" s="209"/>
      <c r="AH269" s="209"/>
      <c r="AI269" s="209"/>
    </row>
    <row r="270" spans="1:35">
      <c r="A270" s="209"/>
      <c r="B270" s="209"/>
      <c r="C270" s="222"/>
      <c r="D270" s="209"/>
      <c r="E270" s="209"/>
      <c r="F270" s="209"/>
      <c r="G270" s="226"/>
      <c r="H270" s="209"/>
      <c r="I270" s="209"/>
      <c r="J270" s="209"/>
      <c r="K270" s="209"/>
      <c r="L270" s="209"/>
      <c r="M270" s="209"/>
      <c r="N270" s="209"/>
      <c r="O270" s="209"/>
      <c r="P270" s="209"/>
      <c r="Q270" s="209"/>
      <c r="R270" s="209"/>
      <c r="S270" s="209"/>
      <c r="T270" s="209"/>
      <c r="U270" s="209"/>
      <c r="V270" s="209"/>
      <c r="W270" s="209"/>
      <c r="X270" s="209"/>
      <c r="Y270" s="209"/>
      <c r="Z270" s="209"/>
      <c r="AA270" s="209"/>
      <c r="AB270" s="209"/>
      <c r="AC270" s="209"/>
      <c r="AD270" s="209"/>
      <c r="AE270" s="209"/>
      <c r="AF270" s="209"/>
      <c r="AG270" s="209"/>
      <c r="AH270" s="209"/>
      <c r="AI270" s="209"/>
    </row>
    <row r="271" spans="1:35">
      <c r="A271" s="209"/>
      <c r="B271" s="209"/>
      <c r="C271" s="222"/>
      <c r="D271" s="209"/>
      <c r="E271" s="209"/>
      <c r="F271" s="209"/>
      <c r="G271" s="226"/>
      <c r="H271" s="209"/>
      <c r="I271" s="209"/>
      <c r="J271" s="209"/>
      <c r="K271" s="209"/>
      <c r="L271" s="209"/>
      <c r="M271" s="209"/>
      <c r="N271" s="209"/>
      <c r="O271" s="209"/>
      <c r="P271" s="209"/>
      <c r="Q271" s="209"/>
      <c r="R271" s="209"/>
      <c r="S271" s="209"/>
      <c r="T271" s="209"/>
      <c r="U271" s="209"/>
      <c r="V271" s="209"/>
      <c r="W271" s="209"/>
      <c r="X271" s="209"/>
      <c r="Y271" s="209"/>
      <c r="Z271" s="209"/>
      <c r="AA271" s="209"/>
      <c r="AB271" s="209"/>
      <c r="AC271" s="209"/>
      <c r="AD271" s="209"/>
      <c r="AE271" s="209"/>
      <c r="AF271" s="209"/>
      <c r="AG271" s="209"/>
      <c r="AH271" s="209"/>
      <c r="AI271" s="209"/>
    </row>
    <row r="272" spans="1:35">
      <c r="A272" s="209"/>
      <c r="B272" s="209"/>
      <c r="C272" s="222"/>
      <c r="D272" s="209"/>
      <c r="E272" s="209"/>
      <c r="F272" s="209"/>
      <c r="G272" s="226"/>
      <c r="H272" s="209"/>
      <c r="I272" s="209"/>
      <c r="J272" s="209"/>
      <c r="K272" s="209"/>
      <c r="L272" s="209"/>
      <c r="M272" s="209"/>
      <c r="N272" s="209"/>
      <c r="O272" s="209"/>
      <c r="P272" s="209"/>
      <c r="Q272" s="209"/>
      <c r="R272" s="209"/>
      <c r="S272" s="209"/>
      <c r="T272" s="209"/>
      <c r="U272" s="209"/>
      <c r="V272" s="209"/>
      <c r="W272" s="209"/>
      <c r="X272" s="209"/>
      <c r="Y272" s="209"/>
      <c r="Z272" s="209"/>
      <c r="AA272" s="209"/>
      <c r="AB272" s="209"/>
      <c r="AC272" s="209"/>
      <c r="AD272" s="209"/>
      <c r="AE272" s="209"/>
      <c r="AF272" s="209"/>
      <c r="AG272" s="209"/>
      <c r="AH272" s="209"/>
      <c r="AI272" s="209"/>
    </row>
    <row r="273" spans="1:35">
      <c r="A273" s="209"/>
      <c r="B273" s="209"/>
      <c r="C273" s="222"/>
      <c r="D273" s="209"/>
      <c r="E273" s="209"/>
      <c r="F273" s="209"/>
      <c r="G273" s="226"/>
      <c r="H273" s="209"/>
      <c r="I273" s="209"/>
      <c r="J273" s="209"/>
      <c r="K273" s="209"/>
      <c r="L273" s="209"/>
      <c r="M273" s="209"/>
      <c r="N273" s="209"/>
      <c r="O273" s="209"/>
      <c r="P273" s="209"/>
      <c r="Q273" s="209"/>
      <c r="R273" s="209"/>
      <c r="S273" s="209"/>
      <c r="T273" s="209"/>
      <c r="U273" s="209"/>
      <c r="V273" s="209"/>
      <c r="W273" s="209"/>
      <c r="X273" s="209"/>
      <c r="Y273" s="209"/>
      <c r="Z273" s="209"/>
      <c r="AA273" s="209"/>
      <c r="AB273" s="209"/>
      <c r="AC273" s="209"/>
      <c r="AD273" s="209"/>
      <c r="AE273" s="209"/>
      <c r="AF273" s="209"/>
      <c r="AG273" s="209"/>
      <c r="AH273" s="209"/>
      <c r="AI273" s="209"/>
    </row>
    <row r="274" spans="1:35">
      <c r="A274" s="209"/>
      <c r="B274" s="209"/>
      <c r="C274" s="222"/>
      <c r="D274" s="209"/>
      <c r="E274" s="209"/>
      <c r="F274" s="209"/>
      <c r="G274" s="226"/>
      <c r="H274" s="209"/>
      <c r="I274" s="209"/>
      <c r="J274" s="209"/>
      <c r="K274" s="209"/>
      <c r="L274" s="209"/>
      <c r="M274" s="209"/>
      <c r="N274" s="209"/>
      <c r="O274" s="209"/>
      <c r="P274" s="209"/>
      <c r="Q274" s="209"/>
      <c r="R274" s="209"/>
      <c r="S274" s="209"/>
      <c r="T274" s="209"/>
      <c r="U274" s="209"/>
      <c r="V274" s="209"/>
      <c r="W274" s="209"/>
      <c r="X274" s="209"/>
      <c r="Y274" s="209"/>
      <c r="Z274" s="209"/>
      <c r="AA274" s="209"/>
      <c r="AB274" s="209"/>
      <c r="AC274" s="209"/>
      <c r="AD274" s="209"/>
      <c r="AE274" s="209"/>
      <c r="AF274" s="209"/>
      <c r="AG274" s="209"/>
      <c r="AH274" s="209"/>
      <c r="AI274" s="209"/>
    </row>
    <row r="275" spans="1:35">
      <c r="A275" s="209"/>
      <c r="B275" s="209"/>
      <c r="C275" s="222"/>
      <c r="D275" s="209"/>
      <c r="E275" s="209"/>
      <c r="F275" s="209"/>
      <c r="G275" s="226"/>
      <c r="H275" s="209"/>
      <c r="I275" s="209"/>
      <c r="J275" s="209"/>
      <c r="K275" s="209"/>
      <c r="L275" s="209"/>
      <c r="M275" s="209"/>
      <c r="N275" s="209"/>
      <c r="O275" s="209"/>
      <c r="P275" s="209"/>
      <c r="Q275" s="209"/>
      <c r="R275" s="209"/>
      <c r="S275" s="209"/>
      <c r="T275" s="209"/>
      <c r="U275" s="209"/>
      <c r="V275" s="209"/>
      <c r="W275" s="209"/>
      <c r="X275" s="209"/>
      <c r="Y275" s="209"/>
      <c r="Z275" s="209"/>
      <c r="AA275" s="209"/>
      <c r="AB275" s="209"/>
      <c r="AC275" s="209"/>
      <c r="AD275" s="209"/>
      <c r="AE275" s="209"/>
      <c r="AF275" s="209"/>
      <c r="AG275" s="209"/>
      <c r="AH275" s="209"/>
      <c r="AI275" s="209"/>
    </row>
    <row r="276" spans="1:35">
      <c r="A276" s="209"/>
      <c r="B276" s="209"/>
      <c r="C276" s="222"/>
      <c r="D276" s="209"/>
      <c r="E276" s="209"/>
      <c r="F276" s="209"/>
      <c r="G276" s="226"/>
      <c r="H276" s="209"/>
      <c r="I276" s="209"/>
      <c r="J276" s="209"/>
      <c r="K276" s="209"/>
      <c r="L276" s="209"/>
      <c r="M276" s="209"/>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row>
    <row r="277" spans="1:35">
      <c r="A277" s="209"/>
      <c r="B277" s="209"/>
      <c r="C277" s="222"/>
      <c r="D277" s="209"/>
      <c r="E277" s="209"/>
      <c r="F277" s="209"/>
      <c r="G277" s="226"/>
      <c r="H277" s="209"/>
      <c r="I277" s="209"/>
      <c r="J277" s="209"/>
      <c r="K277" s="209"/>
      <c r="L277" s="209"/>
      <c r="M277" s="209"/>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row>
    <row r="278" spans="1:35">
      <c r="A278" s="209"/>
      <c r="B278" s="209"/>
      <c r="C278" s="222"/>
      <c r="D278" s="209"/>
      <c r="E278" s="209"/>
      <c r="F278" s="209"/>
      <c r="G278" s="226"/>
      <c r="H278" s="209"/>
      <c r="I278" s="209"/>
      <c r="J278" s="209"/>
      <c r="K278" s="209"/>
      <c r="L278" s="209"/>
      <c r="M278" s="209"/>
      <c r="N278" s="209"/>
      <c r="O278" s="209"/>
      <c r="P278" s="209"/>
      <c r="Q278" s="209"/>
      <c r="R278" s="209"/>
      <c r="S278" s="209"/>
      <c r="T278" s="209"/>
      <c r="U278" s="209"/>
      <c r="V278" s="209"/>
      <c r="W278" s="209"/>
      <c r="X278" s="209"/>
      <c r="Y278" s="209"/>
      <c r="Z278" s="209"/>
      <c r="AA278" s="209"/>
      <c r="AB278" s="209"/>
      <c r="AC278" s="209"/>
      <c r="AD278" s="209"/>
      <c r="AE278" s="209"/>
      <c r="AF278" s="209"/>
      <c r="AG278" s="209"/>
      <c r="AH278" s="209"/>
      <c r="AI278" s="209"/>
    </row>
    <row r="279" spans="1:35">
      <c r="A279" s="209"/>
      <c r="B279" s="209"/>
      <c r="C279" s="222"/>
      <c r="D279" s="209"/>
      <c r="E279" s="209"/>
      <c r="F279" s="209"/>
      <c r="G279" s="226"/>
      <c r="H279" s="209"/>
      <c r="I279" s="209"/>
      <c r="J279" s="209"/>
      <c r="K279" s="209"/>
      <c r="L279" s="209"/>
      <c r="M279" s="209"/>
      <c r="N279" s="209"/>
      <c r="O279" s="209"/>
      <c r="P279" s="209"/>
      <c r="Q279" s="209"/>
      <c r="R279" s="209"/>
      <c r="S279" s="209"/>
      <c r="T279" s="209"/>
      <c r="U279" s="209"/>
      <c r="V279" s="209"/>
      <c r="W279" s="209"/>
      <c r="X279" s="209"/>
      <c r="Y279" s="209"/>
      <c r="Z279" s="209"/>
      <c r="AA279" s="209"/>
      <c r="AB279" s="209"/>
      <c r="AC279" s="209"/>
      <c r="AD279" s="209"/>
      <c r="AE279" s="209"/>
      <c r="AF279" s="209"/>
      <c r="AG279" s="209"/>
      <c r="AH279" s="209"/>
      <c r="AI279" s="209"/>
    </row>
    <row r="280" spans="1:35">
      <c r="A280" s="209"/>
      <c r="B280" s="209"/>
      <c r="C280" s="222"/>
      <c r="D280" s="209"/>
      <c r="E280" s="209"/>
      <c r="F280" s="209"/>
      <c r="G280" s="226"/>
      <c r="H280" s="209"/>
      <c r="I280" s="209"/>
      <c r="J280" s="209"/>
      <c r="K280" s="209"/>
      <c r="L280" s="209"/>
      <c r="M280" s="209"/>
      <c r="N280" s="209"/>
      <c r="O280" s="209"/>
      <c r="P280" s="209"/>
      <c r="Q280" s="209"/>
      <c r="R280" s="209"/>
      <c r="S280" s="209"/>
      <c r="T280" s="209"/>
      <c r="U280" s="209"/>
      <c r="V280" s="209"/>
      <c r="W280" s="209"/>
      <c r="X280" s="209"/>
      <c r="Y280" s="209"/>
      <c r="Z280" s="209"/>
      <c r="AA280" s="209"/>
      <c r="AB280" s="209"/>
      <c r="AC280" s="209"/>
      <c r="AD280" s="209"/>
      <c r="AE280" s="209"/>
      <c r="AF280" s="209"/>
      <c r="AG280" s="209"/>
      <c r="AH280" s="209"/>
      <c r="AI280" s="209"/>
    </row>
    <row r="281" spans="1:35">
      <c r="A281" s="209"/>
      <c r="B281" s="209"/>
      <c r="C281" s="222"/>
      <c r="D281" s="209"/>
      <c r="E281" s="209"/>
      <c r="F281" s="209"/>
      <c r="G281" s="226"/>
      <c r="H281" s="209"/>
      <c r="I281" s="209"/>
      <c r="J281" s="209"/>
      <c r="K281" s="209"/>
      <c r="L281" s="209"/>
      <c r="M281" s="209"/>
      <c r="N281" s="209"/>
      <c r="O281" s="209"/>
      <c r="P281" s="209"/>
      <c r="Q281" s="209"/>
      <c r="R281" s="209"/>
      <c r="S281" s="209"/>
      <c r="T281" s="209"/>
      <c r="U281" s="209"/>
      <c r="V281" s="209"/>
      <c r="W281" s="209"/>
      <c r="X281" s="209"/>
      <c r="Y281" s="209"/>
      <c r="Z281" s="209"/>
      <c r="AA281" s="209"/>
      <c r="AB281" s="209"/>
      <c r="AC281" s="209"/>
      <c r="AD281" s="209"/>
      <c r="AE281" s="209"/>
      <c r="AF281" s="209"/>
      <c r="AG281" s="209"/>
      <c r="AH281" s="209"/>
      <c r="AI281" s="209"/>
    </row>
    <row r="282" spans="1:35">
      <c r="A282" s="209"/>
      <c r="B282" s="209"/>
      <c r="C282" s="222"/>
      <c r="D282" s="209"/>
      <c r="E282" s="209"/>
      <c r="F282" s="209"/>
      <c r="G282" s="226"/>
      <c r="H282" s="209"/>
      <c r="I282" s="209"/>
      <c r="J282" s="209"/>
      <c r="K282" s="209"/>
      <c r="L282" s="209"/>
      <c r="M282" s="209"/>
      <c r="N282" s="209"/>
      <c r="O282" s="209"/>
      <c r="P282" s="209"/>
      <c r="Q282" s="209"/>
      <c r="R282" s="209"/>
      <c r="S282" s="209"/>
      <c r="T282" s="209"/>
      <c r="U282" s="209"/>
      <c r="V282" s="209"/>
      <c r="W282" s="209"/>
      <c r="X282" s="209"/>
      <c r="Y282" s="209"/>
      <c r="Z282" s="209"/>
      <c r="AA282" s="209"/>
      <c r="AB282" s="209"/>
      <c r="AC282" s="209"/>
      <c r="AD282" s="209"/>
      <c r="AE282" s="209"/>
      <c r="AF282" s="209"/>
      <c r="AG282" s="209"/>
      <c r="AH282" s="209"/>
      <c r="AI282" s="209"/>
    </row>
    <row r="283" spans="1:35">
      <c r="A283" s="209"/>
      <c r="B283" s="209"/>
      <c r="C283" s="222"/>
      <c r="D283" s="209"/>
      <c r="E283" s="209"/>
      <c r="F283" s="209"/>
      <c r="G283" s="226"/>
      <c r="H283" s="209"/>
      <c r="I283" s="209"/>
      <c r="J283" s="209"/>
      <c r="K283" s="209"/>
      <c r="L283" s="209"/>
      <c r="M283" s="209"/>
      <c r="N283" s="209"/>
      <c r="O283" s="209"/>
      <c r="P283" s="209"/>
      <c r="Q283" s="209"/>
      <c r="R283" s="209"/>
      <c r="S283" s="209"/>
      <c r="T283" s="209"/>
      <c r="U283" s="209"/>
      <c r="V283" s="209"/>
      <c r="W283" s="209"/>
      <c r="X283" s="209"/>
      <c r="Y283" s="209"/>
      <c r="Z283" s="209"/>
      <c r="AA283" s="209"/>
      <c r="AB283" s="209"/>
      <c r="AC283" s="209"/>
      <c r="AD283" s="209"/>
      <c r="AE283" s="209"/>
      <c r="AF283" s="209"/>
      <c r="AG283" s="209"/>
      <c r="AH283" s="209"/>
      <c r="AI283" s="209"/>
    </row>
    <row r="284" spans="1:35">
      <c r="A284" s="209"/>
      <c r="B284" s="209"/>
      <c r="C284" s="222"/>
      <c r="D284" s="209"/>
      <c r="E284" s="209"/>
      <c r="F284" s="209"/>
      <c r="G284" s="226"/>
      <c r="H284" s="209"/>
      <c r="I284" s="209"/>
      <c r="J284" s="209"/>
      <c r="K284" s="209"/>
      <c r="L284" s="209"/>
      <c r="M284" s="209"/>
      <c r="N284" s="209"/>
      <c r="O284" s="209"/>
      <c r="P284" s="209"/>
      <c r="Q284" s="209"/>
      <c r="R284" s="209"/>
      <c r="S284" s="209"/>
      <c r="T284" s="209"/>
      <c r="U284" s="209"/>
      <c r="V284" s="209"/>
      <c r="W284" s="209"/>
      <c r="X284" s="209"/>
      <c r="Y284" s="209"/>
      <c r="Z284" s="209"/>
      <c r="AA284" s="209"/>
      <c r="AB284" s="209"/>
      <c r="AC284" s="209"/>
      <c r="AD284" s="209"/>
      <c r="AE284" s="209"/>
      <c r="AF284" s="209"/>
      <c r="AG284" s="209"/>
      <c r="AH284" s="209"/>
      <c r="AI284" s="209"/>
    </row>
    <row r="285" spans="1:35">
      <c r="A285" s="209"/>
      <c r="B285" s="209"/>
      <c r="C285" s="222"/>
      <c r="D285" s="209"/>
      <c r="E285" s="209"/>
      <c r="F285" s="209"/>
      <c r="G285" s="226"/>
      <c r="H285" s="209"/>
      <c r="I285" s="209"/>
      <c r="J285" s="209"/>
      <c r="K285" s="209"/>
      <c r="L285" s="209"/>
      <c r="M285" s="209"/>
      <c r="N285" s="209"/>
      <c r="O285" s="209"/>
      <c r="P285" s="209"/>
      <c r="Q285" s="209"/>
      <c r="R285" s="209"/>
      <c r="S285" s="209"/>
      <c r="T285" s="209"/>
      <c r="U285" s="209"/>
      <c r="V285" s="209"/>
      <c r="W285" s="209"/>
      <c r="X285" s="209"/>
      <c r="Y285" s="209"/>
      <c r="Z285" s="209"/>
      <c r="AA285" s="209"/>
      <c r="AB285" s="209"/>
      <c r="AC285" s="209"/>
      <c r="AD285" s="209"/>
      <c r="AE285" s="209"/>
      <c r="AF285" s="209"/>
      <c r="AG285" s="209"/>
      <c r="AH285" s="209"/>
      <c r="AI285" s="209"/>
    </row>
    <row r="286" spans="1:35">
      <c r="A286" s="209"/>
      <c r="B286" s="209"/>
      <c r="C286" s="222"/>
      <c r="D286" s="209"/>
      <c r="E286" s="209"/>
      <c r="F286" s="209"/>
      <c r="G286" s="226"/>
      <c r="H286" s="209"/>
      <c r="I286" s="209"/>
      <c r="J286" s="209"/>
      <c r="K286" s="209"/>
      <c r="L286" s="209"/>
      <c r="M286" s="209"/>
      <c r="N286" s="209"/>
      <c r="O286" s="209"/>
      <c r="P286" s="209"/>
      <c r="Q286" s="209"/>
      <c r="R286" s="209"/>
      <c r="S286" s="209"/>
      <c r="T286" s="209"/>
      <c r="U286" s="209"/>
      <c r="V286" s="209"/>
      <c r="W286" s="209"/>
      <c r="X286" s="209"/>
      <c r="Y286" s="209"/>
      <c r="Z286" s="209"/>
      <c r="AA286" s="209"/>
      <c r="AB286" s="209"/>
      <c r="AC286" s="209"/>
      <c r="AD286" s="209"/>
      <c r="AE286" s="209"/>
      <c r="AF286" s="209"/>
      <c r="AG286" s="209"/>
      <c r="AH286" s="209"/>
      <c r="AI286" s="209"/>
    </row>
    <row r="287" spans="1:35">
      <c r="A287" s="209"/>
      <c r="B287" s="209"/>
      <c r="C287" s="222"/>
      <c r="D287" s="209"/>
      <c r="E287" s="209"/>
      <c r="F287" s="209"/>
      <c r="G287" s="226"/>
      <c r="H287" s="209"/>
      <c r="I287" s="209"/>
      <c r="J287" s="209"/>
      <c r="K287" s="209"/>
      <c r="L287" s="209"/>
      <c r="M287" s="209"/>
      <c r="N287" s="209"/>
      <c r="O287" s="209"/>
      <c r="P287" s="209"/>
      <c r="Q287" s="209"/>
      <c r="R287" s="209"/>
      <c r="S287" s="209"/>
      <c r="T287" s="209"/>
      <c r="U287" s="209"/>
      <c r="V287" s="209"/>
      <c r="W287" s="209"/>
      <c r="X287" s="209"/>
      <c r="Y287" s="209"/>
      <c r="Z287" s="209"/>
      <c r="AA287" s="209"/>
      <c r="AB287" s="209"/>
      <c r="AC287" s="209"/>
      <c r="AD287" s="209"/>
      <c r="AE287" s="209"/>
      <c r="AF287" s="209"/>
      <c r="AG287" s="209"/>
      <c r="AH287" s="209"/>
      <c r="AI287" s="209"/>
    </row>
    <row r="288" spans="1:35">
      <c r="A288" s="209"/>
      <c r="B288" s="209"/>
      <c r="C288" s="222"/>
      <c r="D288" s="209"/>
      <c r="E288" s="209"/>
      <c r="F288" s="209"/>
      <c r="G288" s="226"/>
      <c r="H288" s="209"/>
      <c r="I288" s="209"/>
      <c r="J288" s="209"/>
      <c r="K288" s="209"/>
      <c r="L288" s="209"/>
      <c r="M288" s="209"/>
      <c r="N288" s="209"/>
      <c r="O288" s="209"/>
      <c r="P288" s="209"/>
      <c r="Q288" s="209"/>
      <c r="R288" s="209"/>
      <c r="S288" s="209"/>
      <c r="T288" s="209"/>
      <c r="U288" s="209"/>
      <c r="V288" s="209"/>
      <c r="W288" s="209"/>
      <c r="X288" s="209"/>
      <c r="Y288" s="209"/>
      <c r="Z288" s="209"/>
      <c r="AA288" s="209"/>
      <c r="AB288" s="209"/>
      <c r="AC288" s="209"/>
      <c r="AD288" s="209"/>
      <c r="AE288" s="209"/>
      <c r="AF288" s="209"/>
      <c r="AG288" s="209"/>
      <c r="AH288" s="209"/>
      <c r="AI288" s="209"/>
    </row>
    <row r="289" spans="1:35">
      <c r="A289" s="209"/>
      <c r="B289" s="209"/>
      <c r="C289" s="222"/>
      <c r="D289" s="209"/>
      <c r="E289" s="209"/>
      <c r="F289" s="209"/>
      <c r="G289" s="226"/>
      <c r="H289" s="209"/>
      <c r="I289" s="209"/>
      <c r="J289" s="209"/>
      <c r="K289" s="209"/>
      <c r="L289" s="209"/>
      <c r="M289" s="209"/>
      <c r="N289" s="209"/>
      <c r="O289" s="209"/>
      <c r="P289" s="209"/>
      <c r="Q289" s="209"/>
      <c r="R289" s="209"/>
      <c r="S289" s="209"/>
      <c r="T289" s="209"/>
      <c r="U289" s="209"/>
      <c r="V289" s="209"/>
      <c r="W289" s="209"/>
      <c r="X289" s="209"/>
      <c r="Y289" s="209"/>
      <c r="Z289" s="209"/>
      <c r="AA289" s="209"/>
      <c r="AB289" s="209"/>
      <c r="AC289" s="209"/>
      <c r="AD289" s="209"/>
      <c r="AE289" s="209"/>
      <c r="AF289" s="209"/>
      <c r="AG289" s="209"/>
      <c r="AH289" s="209"/>
      <c r="AI289" s="209"/>
    </row>
    <row r="290" spans="1:35">
      <c r="A290" s="209"/>
      <c r="B290" s="209"/>
      <c r="C290" s="222"/>
      <c r="D290" s="209"/>
      <c r="E290" s="209"/>
      <c r="F290" s="209"/>
      <c r="G290" s="226"/>
      <c r="H290" s="209"/>
      <c r="I290" s="209"/>
      <c r="J290" s="209"/>
      <c r="K290" s="209"/>
      <c r="L290" s="209"/>
      <c r="M290" s="209"/>
      <c r="N290" s="209"/>
      <c r="O290" s="209"/>
      <c r="P290" s="209"/>
      <c r="Q290" s="209"/>
      <c r="R290" s="209"/>
      <c r="S290" s="209"/>
      <c r="T290" s="209"/>
      <c r="U290" s="209"/>
      <c r="V290" s="209"/>
      <c r="W290" s="209"/>
      <c r="X290" s="209"/>
      <c r="Y290" s="209"/>
      <c r="Z290" s="209"/>
      <c r="AA290" s="209"/>
      <c r="AB290" s="209"/>
      <c r="AC290" s="209"/>
      <c r="AD290" s="209"/>
      <c r="AE290" s="209"/>
      <c r="AF290" s="209"/>
      <c r="AG290" s="209"/>
      <c r="AH290" s="209"/>
      <c r="AI290" s="209"/>
    </row>
    <row r="291" spans="1:35">
      <c r="A291" s="209"/>
      <c r="B291" s="209"/>
      <c r="C291" s="222"/>
      <c r="D291" s="209"/>
      <c r="E291" s="209"/>
      <c r="F291" s="209"/>
      <c r="G291" s="226"/>
      <c r="H291" s="209"/>
      <c r="I291" s="209"/>
      <c r="J291" s="209"/>
      <c r="K291" s="209"/>
      <c r="L291" s="209"/>
      <c r="M291" s="209"/>
      <c r="N291" s="209"/>
      <c r="O291" s="209"/>
      <c r="P291" s="209"/>
      <c r="Q291" s="209"/>
      <c r="R291" s="209"/>
      <c r="S291" s="209"/>
      <c r="T291" s="209"/>
      <c r="U291" s="209"/>
      <c r="V291" s="209"/>
      <c r="W291" s="209"/>
      <c r="X291" s="209"/>
      <c r="Y291" s="209"/>
      <c r="Z291" s="209"/>
      <c r="AA291" s="209"/>
      <c r="AB291" s="209"/>
      <c r="AC291" s="209"/>
      <c r="AD291" s="209"/>
      <c r="AE291" s="209"/>
      <c r="AF291" s="209"/>
      <c r="AG291" s="209"/>
      <c r="AH291" s="209"/>
      <c r="AI291" s="209"/>
    </row>
    <row r="292" spans="1:35">
      <c r="A292" s="209"/>
      <c r="B292" s="209"/>
      <c r="C292" s="222"/>
      <c r="D292" s="209"/>
      <c r="E292" s="209"/>
      <c r="F292" s="209"/>
      <c r="G292" s="226"/>
      <c r="H292" s="209"/>
      <c r="I292" s="209"/>
      <c r="J292" s="209"/>
      <c r="K292" s="209"/>
      <c r="L292" s="209"/>
      <c r="M292" s="209"/>
      <c r="N292" s="209"/>
      <c r="O292" s="209"/>
      <c r="P292" s="209"/>
      <c r="Q292" s="209"/>
      <c r="R292" s="209"/>
      <c r="S292" s="209"/>
      <c r="T292" s="209"/>
      <c r="U292" s="209"/>
      <c r="V292" s="209"/>
      <c r="W292" s="209"/>
      <c r="X292" s="209"/>
      <c r="Y292" s="209"/>
      <c r="Z292" s="209"/>
      <c r="AA292" s="209"/>
      <c r="AB292" s="209"/>
      <c r="AC292" s="209"/>
      <c r="AD292" s="209"/>
      <c r="AE292" s="209"/>
      <c r="AF292" s="209"/>
      <c r="AG292" s="209"/>
      <c r="AH292" s="209"/>
      <c r="AI292" s="209"/>
    </row>
    <row r="293" spans="1:35">
      <c r="A293" s="209"/>
      <c r="B293" s="209"/>
      <c r="C293" s="222"/>
      <c r="D293" s="209"/>
      <c r="E293" s="209"/>
      <c r="F293" s="209"/>
      <c r="G293" s="226"/>
      <c r="H293" s="209"/>
      <c r="I293" s="209"/>
      <c r="J293" s="209"/>
      <c r="K293" s="209"/>
      <c r="L293" s="209"/>
      <c r="M293" s="209"/>
      <c r="N293" s="209"/>
      <c r="O293" s="209"/>
      <c r="P293" s="209"/>
      <c r="Q293" s="209"/>
      <c r="R293" s="209"/>
      <c r="S293" s="209"/>
      <c r="T293" s="209"/>
      <c r="U293" s="209"/>
      <c r="V293" s="209"/>
      <c r="W293" s="209"/>
      <c r="X293" s="209"/>
      <c r="Y293" s="209"/>
      <c r="Z293" s="209"/>
      <c r="AA293" s="209"/>
      <c r="AB293" s="209"/>
      <c r="AC293" s="209"/>
      <c r="AD293" s="209"/>
      <c r="AE293" s="209"/>
      <c r="AF293" s="209"/>
      <c r="AG293" s="209"/>
      <c r="AH293" s="209"/>
      <c r="AI293" s="209"/>
    </row>
    <row r="294" spans="1:35">
      <c r="A294" s="209"/>
      <c r="B294" s="209"/>
      <c r="C294" s="222"/>
      <c r="D294" s="209"/>
      <c r="E294" s="209"/>
      <c r="F294" s="209"/>
      <c r="G294" s="226"/>
      <c r="H294" s="209"/>
      <c r="I294" s="209"/>
      <c r="J294" s="209"/>
      <c r="K294" s="209"/>
      <c r="L294" s="209"/>
      <c r="M294" s="209"/>
      <c r="N294" s="209"/>
      <c r="O294" s="209"/>
      <c r="P294" s="209"/>
      <c r="Q294" s="209"/>
      <c r="R294" s="209"/>
      <c r="S294" s="209"/>
      <c r="T294" s="209"/>
      <c r="U294" s="209"/>
      <c r="V294" s="209"/>
      <c r="W294" s="209"/>
      <c r="X294" s="209"/>
      <c r="Y294" s="209"/>
      <c r="Z294" s="209"/>
      <c r="AA294" s="209"/>
      <c r="AB294" s="209"/>
      <c r="AC294" s="209"/>
      <c r="AD294" s="209"/>
      <c r="AE294" s="209"/>
      <c r="AF294" s="209"/>
      <c r="AG294" s="209"/>
      <c r="AH294" s="209"/>
      <c r="AI294" s="209"/>
    </row>
    <row r="295" spans="1:35">
      <c r="A295" s="209"/>
      <c r="B295" s="209"/>
      <c r="C295" s="222"/>
      <c r="D295" s="209"/>
      <c r="E295" s="209"/>
      <c r="F295" s="209"/>
      <c r="G295" s="226"/>
      <c r="H295" s="209"/>
      <c r="I295" s="209"/>
      <c r="J295" s="209"/>
      <c r="K295" s="209"/>
      <c r="L295" s="209"/>
      <c r="M295" s="209"/>
      <c r="N295" s="209"/>
      <c r="O295" s="209"/>
      <c r="P295" s="209"/>
      <c r="Q295" s="209"/>
      <c r="R295" s="209"/>
      <c r="S295" s="209"/>
      <c r="T295" s="209"/>
      <c r="U295" s="209"/>
      <c r="V295" s="209"/>
      <c r="W295" s="209"/>
      <c r="X295" s="209"/>
      <c r="Y295" s="209"/>
      <c r="Z295" s="209"/>
      <c r="AA295" s="209"/>
      <c r="AB295" s="209"/>
      <c r="AC295" s="209"/>
      <c r="AD295" s="209"/>
      <c r="AE295" s="209"/>
      <c r="AF295" s="209"/>
      <c r="AG295" s="209"/>
      <c r="AH295" s="209"/>
      <c r="AI295" s="209"/>
    </row>
    <row r="296" spans="1:35">
      <c r="A296" s="209"/>
      <c r="B296" s="209"/>
      <c r="C296" s="222"/>
      <c r="D296" s="209"/>
      <c r="E296" s="209"/>
      <c r="F296" s="209"/>
      <c r="G296" s="226"/>
      <c r="H296" s="209"/>
      <c r="I296" s="209"/>
      <c r="J296" s="209"/>
      <c r="K296" s="209"/>
      <c r="L296" s="209"/>
      <c r="M296" s="209"/>
      <c r="N296" s="209"/>
      <c r="O296" s="209"/>
      <c r="P296" s="209"/>
      <c r="Q296" s="209"/>
      <c r="R296" s="209"/>
      <c r="S296" s="209"/>
      <c r="T296" s="209"/>
      <c r="U296" s="209"/>
      <c r="V296" s="209"/>
      <c r="W296" s="209"/>
      <c r="X296" s="209"/>
      <c r="Y296" s="209"/>
      <c r="Z296" s="209"/>
      <c r="AA296" s="209"/>
      <c r="AB296" s="209"/>
      <c r="AC296" s="209"/>
      <c r="AD296" s="209"/>
      <c r="AE296" s="209"/>
      <c r="AF296" s="209"/>
      <c r="AG296" s="209"/>
      <c r="AH296" s="209"/>
      <c r="AI296" s="209"/>
    </row>
    <row r="297" spans="1:35">
      <c r="A297" s="209"/>
      <c r="B297" s="209"/>
      <c r="C297" s="222"/>
      <c r="D297" s="209"/>
      <c r="E297" s="209"/>
      <c r="F297" s="209"/>
      <c r="G297" s="226"/>
      <c r="H297" s="209"/>
      <c r="I297" s="209"/>
      <c r="J297" s="209"/>
      <c r="K297" s="209"/>
      <c r="L297" s="209"/>
      <c r="M297" s="209"/>
      <c r="N297" s="209"/>
      <c r="O297" s="209"/>
      <c r="P297" s="209"/>
      <c r="Q297" s="209"/>
      <c r="R297" s="209"/>
      <c r="S297" s="209"/>
      <c r="T297" s="209"/>
      <c r="U297" s="209"/>
      <c r="V297" s="209"/>
      <c r="W297" s="209"/>
      <c r="X297" s="209"/>
      <c r="Y297" s="209"/>
      <c r="Z297" s="209"/>
      <c r="AA297" s="209"/>
      <c r="AB297" s="209"/>
      <c r="AC297" s="209"/>
      <c r="AD297" s="209"/>
      <c r="AE297" s="209"/>
      <c r="AF297" s="209"/>
      <c r="AG297" s="209"/>
      <c r="AH297" s="209"/>
      <c r="AI297" s="209"/>
    </row>
    <row r="298" spans="1:35">
      <c r="A298" s="209"/>
      <c r="B298" s="209"/>
      <c r="C298" s="222"/>
      <c r="D298" s="209"/>
      <c r="E298" s="209"/>
      <c r="F298" s="209"/>
      <c r="G298" s="226"/>
      <c r="H298" s="209"/>
      <c r="I298" s="209"/>
      <c r="J298" s="209"/>
      <c r="K298" s="209"/>
      <c r="L298" s="209"/>
      <c r="M298" s="209"/>
      <c r="N298" s="209"/>
      <c r="O298" s="209"/>
      <c r="P298" s="209"/>
      <c r="Q298" s="209"/>
      <c r="R298" s="209"/>
      <c r="S298" s="209"/>
      <c r="T298" s="209"/>
      <c r="U298" s="209"/>
      <c r="V298" s="209"/>
      <c r="W298" s="209"/>
      <c r="X298" s="209"/>
      <c r="Y298" s="209"/>
      <c r="Z298" s="209"/>
      <c r="AA298" s="209"/>
      <c r="AB298" s="209"/>
      <c r="AC298" s="209"/>
      <c r="AD298" s="209"/>
      <c r="AE298" s="209"/>
      <c r="AF298" s="209"/>
      <c r="AG298" s="209"/>
      <c r="AH298" s="209"/>
      <c r="AI298" s="209"/>
    </row>
    <row r="299" spans="1:35">
      <c r="A299" s="209"/>
      <c r="B299" s="209"/>
      <c r="C299" s="222"/>
      <c r="D299" s="209"/>
      <c r="E299" s="209"/>
      <c r="F299" s="209"/>
      <c r="G299" s="226"/>
      <c r="H299" s="209"/>
      <c r="I299" s="209"/>
      <c r="J299" s="209"/>
      <c r="K299" s="209"/>
      <c r="L299" s="209"/>
      <c r="M299" s="209"/>
      <c r="N299" s="209"/>
      <c r="O299" s="209"/>
      <c r="P299" s="209"/>
      <c r="Q299" s="209"/>
      <c r="R299" s="209"/>
      <c r="S299" s="209"/>
      <c r="T299" s="209"/>
      <c r="U299" s="209"/>
      <c r="V299" s="209"/>
      <c r="W299" s="209"/>
      <c r="X299" s="209"/>
      <c r="Y299" s="209"/>
      <c r="Z299" s="209"/>
      <c r="AA299" s="209"/>
      <c r="AB299" s="209"/>
      <c r="AC299" s="209"/>
      <c r="AD299" s="209"/>
      <c r="AE299" s="209"/>
      <c r="AF299" s="209"/>
      <c r="AG299" s="209"/>
      <c r="AH299" s="209"/>
      <c r="AI299" s="209"/>
    </row>
    <row r="300" spans="1:35">
      <c r="A300" s="209"/>
      <c r="B300" s="209"/>
      <c r="C300" s="222"/>
      <c r="D300" s="209"/>
      <c r="E300" s="209"/>
      <c r="F300" s="209"/>
      <c r="G300" s="226"/>
      <c r="H300" s="209"/>
      <c r="I300" s="209"/>
      <c r="J300" s="209"/>
      <c r="K300" s="209"/>
      <c r="L300" s="209"/>
      <c r="M300" s="209"/>
      <c r="N300" s="209"/>
      <c r="O300" s="209"/>
      <c r="P300" s="209"/>
      <c r="Q300" s="209"/>
      <c r="R300" s="209"/>
      <c r="S300" s="209"/>
      <c r="T300" s="209"/>
      <c r="U300" s="209"/>
      <c r="V300" s="209"/>
      <c r="W300" s="209"/>
      <c r="X300" s="209"/>
      <c r="Y300" s="209"/>
      <c r="Z300" s="209"/>
      <c r="AA300" s="209"/>
      <c r="AB300" s="209"/>
      <c r="AC300" s="209"/>
      <c r="AD300" s="209"/>
      <c r="AE300" s="209"/>
      <c r="AF300" s="209"/>
      <c r="AG300" s="209"/>
      <c r="AH300" s="209"/>
      <c r="AI300" s="209"/>
    </row>
    <row r="301" spans="1:35">
      <c r="A301" s="209"/>
      <c r="B301" s="209"/>
      <c r="C301" s="222"/>
      <c r="D301" s="209"/>
      <c r="E301" s="209"/>
      <c r="F301" s="209"/>
      <c r="G301" s="226"/>
      <c r="H301" s="209"/>
      <c r="I301" s="209"/>
      <c r="J301" s="209"/>
      <c r="K301" s="209"/>
      <c r="L301" s="209"/>
      <c r="M301" s="209"/>
      <c r="N301" s="209"/>
      <c r="O301" s="209"/>
      <c r="P301" s="209"/>
      <c r="Q301" s="209"/>
      <c r="R301" s="209"/>
      <c r="S301" s="209"/>
      <c r="T301" s="209"/>
      <c r="U301" s="209"/>
      <c r="V301" s="209"/>
      <c r="W301" s="209"/>
      <c r="X301" s="209"/>
      <c r="Y301" s="209"/>
      <c r="Z301" s="209"/>
      <c r="AA301" s="209"/>
      <c r="AB301" s="209"/>
      <c r="AC301" s="209"/>
      <c r="AD301" s="209"/>
      <c r="AE301" s="209"/>
      <c r="AF301" s="209"/>
      <c r="AG301" s="209"/>
      <c r="AH301" s="209"/>
      <c r="AI301" s="209"/>
    </row>
    <row r="302" spans="1:35">
      <c r="A302" s="209"/>
      <c r="B302" s="209"/>
      <c r="C302" s="222"/>
      <c r="D302" s="209"/>
      <c r="E302" s="209"/>
      <c r="F302" s="209"/>
      <c r="G302" s="226"/>
      <c r="H302" s="209"/>
      <c r="I302" s="209"/>
      <c r="J302" s="209"/>
      <c r="K302" s="209"/>
      <c r="L302" s="209"/>
      <c r="M302" s="209"/>
      <c r="N302" s="209"/>
      <c r="O302" s="209"/>
      <c r="P302" s="209"/>
      <c r="Q302" s="209"/>
      <c r="R302" s="209"/>
      <c r="S302" s="209"/>
      <c r="T302" s="209"/>
      <c r="U302" s="209"/>
      <c r="V302" s="209"/>
      <c r="W302" s="209"/>
      <c r="X302" s="209"/>
      <c r="Y302" s="209"/>
      <c r="Z302" s="209"/>
      <c r="AA302" s="209"/>
      <c r="AB302" s="209"/>
      <c r="AC302" s="209"/>
      <c r="AD302" s="209"/>
      <c r="AE302" s="209"/>
      <c r="AF302" s="209"/>
      <c r="AG302" s="209"/>
      <c r="AH302" s="209"/>
      <c r="AI302" s="209"/>
    </row>
    <row r="303" spans="1:35">
      <c r="A303" s="209"/>
      <c r="B303" s="209"/>
      <c r="C303" s="222"/>
      <c r="D303" s="209"/>
      <c r="E303" s="209"/>
      <c r="F303" s="209"/>
      <c r="G303" s="226"/>
      <c r="H303" s="209"/>
      <c r="I303" s="209"/>
      <c r="J303" s="209"/>
      <c r="K303" s="209"/>
      <c r="L303" s="209"/>
      <c r="M303" s="209"/>
      <c r="N303" s="209"/>
      <c r="O303" s="209"/>
      <c r="P303" s="209"/>
      <c r="Q303" s="209"/>
      <c r="R303" s="209"/>
      <c r="S303" s="209"/>
      <c r="T303" s="209"/>
      <c r="U303" s="209"/>
      <c r="V303" s="209"/>
      <c r="W303" s="209"/>
      <c r="X303" s="209"/>
      <c r="Y303" s="209"/>
      <c r="Z303" s="209"/>
      <c r="AA303" s="209"/>
      <c r="AB303" s="209"/>
      <c r="AC303" s="209"/>
      <c r="AD303" s="209"/>
      <c r="AE303" s="209"/>
      <c r="AF303" s="209"/>
      <c r="AG303" s="209"/>
      <c r="AH303" s="209"/>
      <c r="AI303" s="209"/>
    </row>
    <row r="304" spans="1:35">
      <c r="A304" s="209"/>
      <c r="B304" s="209"/>
      <c r="C304" s="222"/>
      <c r="D304" s="209"/>
      <c r="E304" s="209"/>
      <c r="F304" s="209"/>
      <c r="G304" s="226"/>
      <c r="H304" s="209"/>
      <c r="I304" s="209"/>
      <c r="J304" s="209"/>
      <c r="K304" s="209"/>
      <c r="L304" s="209"/>
      <c r="M304" s="209"/>
      <c r="N304" s="209"/>
      <c r="O304" s="209"/>
      <c r="P304" s="209"/>
      <c r="Q304" s="209"/>
      <c r="R304" s="209"/>
      <c r="S304" s="209"/>
      <c r="T304" s="209"/>
      <c r="U304" s="209"/>
      <c r="V304" s="209"/>
      <c r="W304" s="209"/>
      <c r="X304" s="209"/>
      <c r="Y304" s="209"/>
      <c r="Z304" s="209"/>
      <c r="AA304" s="209"/>
      <c r="AB304" s="209"/>
      <c r="AC304" s="209"/>
      <c r="AD304" s="209"/>
      <c r="AE304" s="209"/>
      <c r="AF304" s="209"/>
      <c r="AG304" s="209"/>
      <c r="AH304" s="209"/>
      <c r="AI304" s="209"/>
    </row>
    <row r="305" spans="1:35">
      <c r="A305" s="209"/>
      <c r="B305" s="209"/>
      <c r="C305" s="222"/>
      <c r="D305" s="209"/>
      <c r="E305" s="209"/>
      <c r="F305" s="209"/>
      <c r="G305" s="226"/>
      <c r="H305" s="209"/>
      <c r="I305" s="209"/>
      <c r="J305" s="209"/>
      <c r="K305" s="209"/>
      <c r="L305" s="209"/>
      <c r="M305" s="209"/>
      <c r="N305" s="209"/>
      <c r="O305" s="209"/>
      <c r="P305" s="209"/>
      <c r="Q305" s="209"/>
      <c r="R305" s="209"/>
      <c r="S305" s="209"/>
      <c r="T305" s="209"/>
      <c r="U305" s="209"/>
      <c r="V305" s="209"/>
      <c r="W305" s="209"/>
      <c r="X305" s="209"/>
      <c r="Y305" s="209"/>
      <c r="Z305" s="209"/>
      <c r="AA305" s="209"/>
      <c r="AB305" s="209"/>
      <c r="AC305" s="209"/>
      <c r="AD305" s="209"/>
      <c r="AE305" s="209"/>
      <c r="AF305" s="209"/>
      <c r="AG305" s="209"/>
      <c r="AH305" s="209"/>
      <c r="AI305" s="209"/>
    </row>
    <row r="306" spans="1:35">
      <c r="A306" s="209"/>
      <c r="B306" s="209"/>
      <c r="C306" s="222"/>
      <c r="D306" s="209"/>
      <c r="E306" s="209"/>
      <c r="F306" s="209"/>
      <c r="G306" s="226"/>
      <c r="H306" s="209"/>
      <c r="I306" s="209"/>
      <c r="J306" s="209"/>
      <c r="K306" s="209"/>
      <c r="L306" s="209"/>
      <c r="M306" s="209"/>
      <c r="N306" s="209"/>
      <c r="O306" s="209"/>
      <c r="P306" s="209"/>
      <c r="Q306" s="209"/>
      <c r="R306" s="209"/>
      <c r="S306" s="209"/>
      <c r="T306" s="209"/>
      <c r="U306" s="209"/>
      <c r="V306" s="209"/>
      <c r="W306" s="209"/>
      <c r="X306" s="209"/>
      <c r="Y306" s="209"/>
      <c r="Z306" s="209"/>
      <c r="AA306" s="209"/>
      <c r="AB306" s="209"/>
      <c r="AC306" s="209"/>
      <c r="AD306" s="209"/>
      <c r="AE306" s="209"/>
      <c r="AF306" s="209"/>
      <c r="AG306" s="209"/>
      <c r="AH306" s="209"/>
      <c r="AI306" s="209"/>
    </row>
    <row r="307" spans="1:35">
      <c r="A307" s="209"/>
      <c r="B307" s="209"/>
      <c r="C307" s="222"/>
      <c r="D307" s="209"/>
      <c r="E307" s="209"/>
      <c r="F307" s="209"/>
      <c r="G307" s="226"/>
      <c r="H307" s="209"/>
      <c r="I307" s="209"/>
      <c r="J307" s="209"/>
      <c r="K307" s="209"/>
      <c r="L307" s="209"/>
      <c r="M307" s="209"/>
      <c r="N307" s="209"/>
      <c r="O307" s="209"/>
      <c r="P307" s="209"/>
      <c r="Q307" s="209"/>
      <c r="R307" s="209"/>
      <c r="S307" s="209"/>
      <c r="T307" s="209"/>
      <c r="U307" s="209"/>
      <c r="V307" s="209"/>
      <c r="W307" s="209"/>
      <c r="X307" s="209"/>
      <c r="Y307" s="209"/>
      <c r="Z307" s="209"/>
      <c r="AA307" s="209"/>
      <c r="AB307" s="209"/>
      <c r="AC307" s="209"/>
      <c r="AD307" s="209"/>
      <c r="AE307" s="209"/>
      <c r="AF307" s="209"/>
      <c r="AG307" s="209"/>
      <c r="AH307" s="209"/>
      <c r="AI307" s="209"/>
    </row>
    <row r="308" spans="1:35">
      <c r="A308" s="209"/>
      <c r="B308" s="209"/>
      <c r="C308" s="222"/>
      <c r="D308" s="209"/>
      <c r="E308" s="209"/>
      <c r="F308" s="209"/>
      <c r="G308" s="226"/>
      <c r="H308" s="209"/>
      <c r="I308" s="209"/>
      <c r="J308" s="209"/>
      <c r="K308" s="209"/>
      <c r="L308" s="209"/>
      <c r="M308" s="209"/>
      <c r="N308" s="209"/>
      <c r="O308" s="209"/>
      <c r="P308" s="209"/>
      <c r="Q308" s="209"/>
      <c r="R308" s="209"/>
      <c r="S308" s="209"/>
      <c r="T308" s="209"/>
      <c r="U308" s="209"/>
      <c r="V308" s="209"/>
      <c r="W308" s="209"/>
      <c r="X308" s="209"/>
      <c r="Y308" s="209"/>
      <c r="Z308" s="209"/>
      <c r="AA308" s="209"/>
      <c r="AB308" s="209"/>
      <c r="AC308" s="209"/>
      <c r="AD308" s="209"/>
      <c r="AE308" s="209"/>
      <c r="AF308" s="209"/>
      <c r="AG308" s="209"/>
      <c r="AH308" s="209"/>
      <c r="AI308" s="209"/>
    </row>
    <row r="309" spans="1:35">
      <c r="A309" s="209"/>
      <c r="B309" s="209"/>
      <c r="C309" s="222"/>
      <c r="D309" s="209"/>
      <c r="E309" s="209"/>
      <c r="F309" s="209"/>
      <c r="G309" s="226"/>
      <c r="H309" s="209"/>
      <c r="I309" s="209"/>
      <c r="J309" s="209"/>
      <c r="K309" s="209"/>
      <c r="L309" s="209"/>
      <c r="M309" s="209"/>
      <c r="N309" s="209"/>
      <c r="O309" s="209"/>
      <c r="P309" s="209"/>
      <c r="Q309" s="209"/>
      <c r="R309" s="209"/>
      <c r="S309" s="209"/>
      <c r="T309" s="209"/>
      <c r="U309" s="209"/>
      <c r="V309" s="209"/>
      <c r="W309" s="209"/>
      <c r="X309" s="209"/>
      <c r="Y309" s="209"/>
      <c r="Z309" s="209"/>
      <c r="AA309" s="209"/>
      <c r="AB309" s="209"/>
      <c r="AC309" s="209"/>
      <c r="AD309" s="209"/>
      <c r="AE309" s="209"/>
      <c r="AF309" s="209"/>
      <c r="AG309" s="209"/>
      <c r="AH309" s="209"/>
      <c r="AI309" s="209"/>
    </row>
    <row r="310" spans="1:35">
      <c r="A310" s="209"/>
      <c r="B310" s="209"/>
      <c r="C310" s="222"/>
      <c r="D310" s="209"/>
      <c r="E310" s="209"/>
      <c r="F310" s="209"/>
      <c r="G310" s="226"/>
      <c r="H310" s="209"/>
      <c r="I310" s="209"/>
      <c r="J310" s="209"/>
      <c r="K310" s="209"/>
      <c r="L310" s="209"/>
      <c r="M310" s="209"/>
      <c r="N310" s="209"/>
      <c r="O310" s="209"/>
      <c r="P310" s="209"/>
      <c r="Q310" s="209"/>
      <c r="R310" s="209"/>
      <c r="S310" s="209"/>
      <c r="T310" s="209"/>
      <c r="U310" s="209"/>
      <c r="V310" s="209"/>
      <c r="W310" s="209"/>
      <c r="X310" s="209"/>
      <c r="Y310" s="209"/>
      <c r="Z310" s="209"/>
      <c r="AA310" s="209"/>
      <c r="AB310" s="209"/>
      <c r="AC310" s="209"/>
      <c r="AD310" s="209"/>
      <c r="AE310" s="209"/>
      <c r="AF310" s="209"/>
      <c r="AG310" s="209"/>
      <c r="AH310" s="209"/>
      <c r="AI310" s="209"/>
    </row>
    <row r="311" spans="1:35">
      <c r="A311" s="209"/>
      <c r="B311" s="209"/>
      <c r="C311" s="222"/>
      <c r="D311" s="209"/>
      <c r="E311" s="209"/>
      <c r="F311" s="209"/>
      <c r="G311" s="226"/>
      <c r="H311" s="209"/>
      <c r="I311" s="209"/>
      <c r="J311" s="209"/>
      <c r="K311" s="209"/>
      <c r="L311" s="209"/>
      <c r="M311" s="209"/>
      <c r="N311" s="209"/>
      <c r="O311" s="209"/>
      <c r="P311" s="209"/>
      <c r="Q311" s="209"/>
      <c r="R311" s="209"/>
      <c r="S311" s="209"/>
      <c r="T311" s="209"/>
      <c r="U311" s="209"/>
      <c r="V311" s="209"/>
      <c r="W311" s="209"/>
      <c r="X311" s="209"/>
      <c r="Y311" s="209"/>
      <c r="Z311" s="209"/>
      <c r="AA311" s="209"/>
      <c r="AB311" s="209"/>
      <c r="AC311" s="209"/>
      <c r="AD311" s="209"/>
      <c r="AE311" s="209"/>
      <c r="AF311" s="209"/>
      <c r="AG311" s="209"/>
      <c r="AH311" s="209"/>
      <c r="AI311" s="209"/>
    </row>
    <row r="312" spans="1:35">
      <c r="A312" s="209"/>
      <c r="B312" s="209"/>
      <c r="C312" s="222"/>
      <c r="D312" s="209"/>
      <c r="E312" s="209"/>
      <c r="F312" s="209"/>
      <c r="G312" s="226"/>
      <c r="H312" s="209"/>
      <c r="I312" s="209"/>
      <c r="J312" s="209"/>
      <c r="K312" s="209"/>
      <c r="L312" s="209"/>
      <c r="M312" s="209"/>
      <c r="N312" s="209"/>
      <c r="O312" s="209"/>
      <c r="P312" s="209"/>
      <c r="Q312" s="209"/>
      <c r="R312" s="209"/>
      <c r="S312" s="209"/>
      <c r="T312" s="209"/>
      <c r="U312" s="209"/>
      <c r="V312" s="209"/>
      <c r="W312" s="209"/>
      <c r="X312" s="209"/>
      <c r="Y312" s="209"/>
      <c r="Z312" s="209"/>
      <c r="AA312" s="209"/>
      <c r="AB312" s="209"/>
      <c r="AC312" s="209"/>
      <c r="AD312" s="209"/>
      <c r="AE312" s="209"/>
      <c r="AF312" s="209"/>
      <c r="AG312" s="209"/>
      <c r="AH312" s="209"/>
      <c r="AI312" s="209"/>
    </row>
    <row r="313" spans="1:35">
      <c r="A313" s="209"/>
      <c r="B313" s="209"/>
      <c r="C313" s="222"/>
      <c r="D313" s="209"/>
      <c r="E313" s="209"/>
      <c r="F313" s="209"/>
      <c r="G313" s="226"/>
      <c r="H313" s="209"/>
      <c r="I313" s="209"/>
      <c r="J313" s="209"/>
      <c r="K313" s="209"/>
      <c r="L313" s="209"/>
      <c r="M313" s="209"/>
      <c r="N313" s="209"/>
      <c r="O313" s="209"/>
      <c r="P313" s="209"/>
      <c r="Q313" s="209"/>
      <c r="R313" s="209"/>
      <c r="S313" s="209"/>
      <c r="T313" s="209"/>
      <c r="U313" s="209"/>
      <c r="V313" s="209"/>
      <c r="W313" s="209"/>
      <c r="X313" s="209"/>
      <c r="Y313" s="209"/>
      <c r="Z313" s="209"/>
      <c r="AA313" s="209"/>
      <c r="AB313" s="209"/>
      <c r="AC313" s="209"/>
      <c r="AD313" s="209"/>
      <c r="AE313" s="209"/>
      <c r="AF313" s="209"/>
      <c r="AG313" s="209"/>
      <c r="AH313" s="209"/>
      <c r="AI313" s="209"/>
    </row>
    <row r="314" spans="1:35">
      <c r="A314" s="209"/>
      <c r="B314" s="209"/>
      <c r="C314" s="222"/>
      <c r="D314" s="209"/>
      <c r="E314" s="209"/>
      <c r="F314" s="209"/>
      <c r="G314" s="226"/>
      <c r="H314" s="209"/>
      <c r="I314" s="209"/>
      <c r="J314" s="209"/>
      <c r="K314" s="209"/>
      <c r="L314" s="209"/>
      <c r="M314" s="209"/>
      <c r="N314" s="209"/>
      <c r="O314" s="209"/>
      <c r="P314" s="209"/>
      <c r="Q314" s="209"/>
      <c r="R314" s="209"/>
      <c r="S314" s="209"/>
      <c r="T314" s="209"/>
      <c r="U314" s="209"/>
      <c r="V314" s="209"/>
      <c r="W314" s="209"/>
      <c r="X314" s="209"/>
      <c r="Y314" s="209"/>
      <c r="Z314" s="209"/>
      <c r="AA314" s="209"/>
      <c r="AB314" s="209"/>
      <c r="AC314" s="209"/>
      <c r="AD314" s="209"/>
      <c r="AE314" s="209"/>
      <c r="AF314" s="209"/>
      <c r="AG314" s="209"/>
      <c r="AH314" s="209"/>
      <c r="AI314" s="209"/>
    </row>
    <row r="315" spans="1:35">
      <c r="A315" s="209"/>
      <c r="B315" s="209"/>
      <c r="C315" s="222"/>
      <c r="D315" s="209"/>
      <c r="E315" s="209"/>
      <c r="F315" s="209"/>
      <c r="G315" s="226"/>
      <c r="H315" s="209"/>
      <c r="I315" s="209"/>
      <c r="J315" s="209"/>
      <c r="K315" s="209"/>
      <c r="L315" s="209"/>
      <c r="M315" s="209"/>
      <c r="N315" s="209"/>
      <c r="O315" s="209"/>
      <c r="P315" s="209"/>
      <c r="Q315" s="209"/>
      <c r="R315" s="209"/>
      <c r="S315" s="209"/>
      <c r="T315" s="209"/>
      <c r="U315" s="209"/>
      <c r="V315" s="209"/>
      <c r="W315" s="209"/>
      <c r="X315" s="209"/>
      <c r="Y315" s="209"/>
      <c r="Z315" s="209"/>
      <c r="AA315" s="209"/>
      <c r="AB315" s="209"/>
      <c r="AC315" s="209"/>
      <c r="AD315" s="209"/>
      <c r="AE315" s="209"/>
      <c r="AF315" s="209"/>
      <c r="AG315" s="209"/>
      <c r="AH315" s="209"/>
      <c r="AI315" s="209"/>
    </row>
    <row r="316" spans="1:35">
      <c r="A316" s="209"/>
      <c r="B316" s="209"/>
      <c r="C316" s="222"/>
      <c r="D316" s="209"/>
      <c r="E316" s="209"/>
      <c r="F316" s="209"/>
      <c r="G316" s="226"/>
      <c r="H316" s="209"/>
      <c r="I316" s="209"/>
      <c r="J316" s="209"/>
      <c r="K316" s="209"/>
      <c r="L316" s="209"/>
      <c r="M316" s="209"/>
      <c r="N316" s="209"/>
      <c r="O316" s="209"/>
      <c r="P316" s="209"/>
      <c r="Q316" s="209"/>
      <c r="R316" s="209"/>
      <c r="S316" s="209"/>
      <c r="T316" s="209"/>
      <c r="U316" s="209"/>
      <c r="V316" s="209"/>
      <c r="W316" s="209"/>
      <c r="X316" s="209"/>
      <c r="Y316" s="209"/>
      <c r="Z316" s="209"/>
      <c r="AA316" s="209"/>
      <c r="AB316" s="209"/>
      <c r="AC316" s="209"/>
      <c r="AD316" s="209"/>
      <c r="AE316" s="209"/>
      <c r="AF316" s="209"/>
      <c r="AG316" s="209"/>
      <c r="AH316" s="209"/>
      <c r="AI316" s="209"/>
    </row>
    <row r="317" spans="1:35">
      <c r="A317" s="209"/>
      <c r="B317" s="209"/>
      <c r="C317" s="222"/>
      <c r="D317" s="209"/>
      <c r="E317" s="209"/>
      <c r="F317" s="209"/>
      <c r="G317" s="226"/>
      <c r="H317" s="209"/>
      <c r="I317" s="209"/>
      <c r="J317" s="209"/>
      <c r="K317" s="209"/>
      <c r="L317" s="209"/>
      <c r="M317" s="209"/>
      <c r="N317" s="209"/>
      <c r="O317" s="209"/>
      <c r="P317" s="209"/>
      <c r="Q317" s="209"/>
      <c r="R317" s="209"/>
      <c r="S317" s="209"/>
      <c r="T317" s="209"/>
      <c r="U317" s="209"/>
      <c r="V317" s="209"/>
      <c r="W317" s="209"/>
      <c r="X317" s="209"/>
      <c r="Y317" s="209"/>
      <c r="Z317" s="209"/>
      <c r="AA317" s="209"/>
      <c r="AB317" s="209"/>
      <c r="AC317" s="209"/>
      <c r="AD317" s="209"/>
      <c r="AE317" s="209"/>
      <c r="AF317" s="209"/>
      <c r="AG317" s="209"/>
      <c r="AH317" s="209"/>
      <c r="AI317" s="209"/>
    </row>
    <row r="318" spans="1:35">
      <c r="A318" s="209"/>
      <c r="B318" s="209"/>
      <c r="C318" s="222"/>
      <c r="D318" s="209"/>
      <c r="E318" s="209"/>
      <c r="F318" s="209"/>
      <c r="G318" s="226"/>
      <c r="H318" s="209"/>
      <c r="I318" s="209"/>
      <c r="J318" s="209"/>
      <c r="K318" s="209"/>
      <c r="L318" s="209"/>
      <c r="M318" s="209"/>
      <c r="N318" s="209"/>
      <c r="O318" s="209"/>
      <c r="P318" s="209"/>
      <c r="Q318" s="209"/>
      <c r="R318" s="209"/>
      <c r="S318" s="209"/>
      <c r="T318" s="209"/>
      <c r="U318" s="209"/>
      <c r="V318" s="209"/>
      <c r="W318" s="209"/>
      <c r="X318" s="209"/>
      <c r="Y318" s="209"/>
      <c r="Z318" s="209"/>
      <c r="AA318" s="209"/>
      <c r="AB318" s="209"/>
      <c r="AC318" s="209"/>
      <c r="AD318" s="209"/>
      <c r="AE318" s="209"/>
      <c r="AF318" s="209"/>
      <c r="AG318" s="209"/>
      <c r="AH318" s="209"/>
      <c r="AI318" s="209"/>
    </row>
    <row r="319" spans="1:35">
      <c r="A319" s="209"/>
      <c r="B319" s="209"/>
      <c r="C319" s="222"/>
      <c r="D319" s="209"/>
      <c r="E319" s="209"/>
      <c r="F319" s="209"/>
      <c r="G319" s="226"/>
      <c r="H319" s="209"/>
      <c r="I319" s="209"/>
      <c r="J319" s="209"/>
      <c r="K319" s="209"/>
      <c r="L319" s="209"/>
      <c r="M319" s="209"/>
      <c r="N319" s="209"/>
      <c r="O319" s="209"/>
      <c r="P319" s="209"/>
      <c r="Q319" s="209"/>
      <c r="R319" s="209"/>
      <c r="S319" s="209"/>
      <c r="T319" s="209"/>
      <c r="U319" s="209"/>
      <c r="V319" s="209"/>
      <c r="W319" s="209"/>
      <c r="X319" s="209"/>
      <c r="Y319" s="209"/>
      <c r="Z319" s="209"/>
      <c r="AA319" s="209"/>
      <c r="AB319" s="209"/>
      <c r="AC319" s="209"/>
      <c r="AD319" s="209"/>
      <c r="AE319" s="209"/>
      <c r="AF319" s="209"/>
      <c r="AG319" s="209"/>
      <c r="AH319" s="209"/>
      <c r="AI319" s="209"/>
    </row>
    <row r="320" spans="1:35">
      <c r="A320" s="209"/>
      <c r="B320" s="209"/>
      <c r="C320" s="222"/>
      <c r="D320" s="209"/>
      <c r="E320" s="209"/>
      <c r="F320" s="209"/>
      <c r="G320" s="226"/>
      <c r="H320" s="209"/>
      <c r="I320" s="209"/>
      <c r="J320" s="209"/>
      <c r="K320" s="209"/>
      <c r="L320" s="209"/>
      <c r="M320" s="209"/>
      <c r="N320" s="209"/>
      <c r="O320" s="209"/>
      <c r="P320" s="209"/>
      <c r="Q320" s="209"/>
      <c r="R320" s="209"/>
      <c r="S320" s="209"/>
      <c r="T320" s="209"/>
      <c r="U320" s="209"/>
      <c r="V320" s="209"/>
      <c r="W320" s="209"/>
      <c r="X320" s="209"/>
      <c r="Y320" s="209"/>
      <c r="Z320" s="209"/>
      <c r="AA320" s="209"/>
      <c r="AB320" s="209"/>
      <c r="AC320" s="209"/>
      <c r="AD320" s="209"/>
      <c r="AE320" s="209"/>
      <c r="AF320" s="209"/>
      <c r="AG320" s="209"/>
      <c r="AH320" s="209"/>
      <c r="AI320" s="209"/>
    </row>
    <row r="321" spans="1:35">
      <c r="A321" s="209"/>
      <c r="B321" s="209"/>
      <c r="C321" s="222"/>
      <c r="D321" s="209"/>
      <c r="E321" s="209"/>
      <c r="F321" s="209"/>
      <c r="G321" s="226"/>
      <c r="H321" s="209"/>
      <c r="I321" s="209"/>
      <c r="J321" s="209"/>
      <c r="K321" s="209"/>
      <c r="L321" s="209"/>
      <c r="M321" s="209"/>
      <c r="N321" s="209"/>
      <c r="O321" s="209"/>
      <c r="P321" s="209"/>
      <c r="Q321" s="209"/>
      <c r="R321" s="209"/>
      <c r="S321" s="209"/>
      <c r="T321" s="209"/>
      <c r="U321" s="209"/>
      <c r="V321" s="209"/>
      <c r="W321" s="209"/>
      <c r="X321" s="209"/>
      <c r="Y321" s="209"/>
      <c r="Z321" s="209"/>
      <c r="AA321" s="209"/>
      <c r="AB321" s="209"/>
      <c r="AC321" s="209"/>
      <c r="AD321" s="209"/>
      <c r="AE321" s="209"/>
      <c r="AF321" s="209"/>
      <c r="AG321" s="209"/>
      <c r="AH321" s="209"/>
      <c r="AI321" s="209"/>
    </row>
    <row r="322" spans="1:35">
      <c r="A322" s="209"/>
      <c r="B322" s="209"/>
      <c r="C322" s="222"/>
      <c r="D322" s="209"/>
      <c r="E322" s="209"/>
      <c r="F322" s="209"/>
      <c r="G322" s="226"/>
      <c r="H322" s="209"/>
      <c r="I322" s="209"/>
      <c r="J322" s="209"/>
      <c r="K322" s="209"/>
      <c r="L322" s="209"/>
      <c r="M322" s="209"/>
      <c r="N322" s="209"/>
      <c r="O322" s="209"/>
      <c r="P322" s="209"/>
      <c r="Q322" s="209"/>
      <c r="R322" s="209"/>
      <c r="S322" s="209"/>
      <c r="T322" s="209"/>
      <c r="U322" s="209"/>
      <c r="V322" s="209"/>
      <c r="W322" s="209"/>
      <c r="X322" s="209"/>
      <c r="Y322" s="209"/>
      <c r="Z322" s="209"/>
      <c r="AA322" s="209"/>
      <c r="AB322" s="209"/>
      <c r="AC322" s="209"/>
      <c r="AD322" s="209"/>
      <c r="AE322" s="209"/>
      <c r="AF322" s="209"/>
      <c r="AG322" s="209"/>
      <c r="AH322" s="209"/>
      <c r="AI322" s="209"/>
    </row>
    <row r="323" spans="1:35">
      <c r="A323" s="209"/>
      <c r="B323" s="209"/>
      <c r="C323" s="222"/>
      <c r="D323" s="209"/>
      <c r="E323" s="209"/>
      <c r="F323" s="209"/>
      <c r="G323" s="226"/>
      <c r="H323" s="209"/>
      <c r="I323" s="209"/>
      <c r="J323" s="209"/>
      <c r="K323" s="209"/>
      <c r="L323" s="209"/>
      <c r="M323" s="209"/>
      <c r="N323" s="209"/>
      <c r="O323" s="209"/>
      <c r="P323" s="209"/>
      <c r="Q323" s="209"/>
      <c r="R323" s="209"/>
      <c r="S323" s="209"/>
      <c r="T323" s="209"/>
      <c r="U323" s="209"/>
      <c r="V323" s="209"/>
      <c r="W323" s="209"/>
      <c r="X323" s="209"/>
      <c r="Y323" s="209"/>
      <c r="Z323" s="209"/>
      <c r="AA323" s="209"/>
      <c r="AB323" s="209"/>
      <c r="AC323" s="209"/>
      <c r="AD323" s="209"/>
      <c r="AE323" s="209"/>
      <c r="AF323" s="209"/>
      <c r="AG323" s="209"/>
      <c r="AH323" s="209"/>
      <c r="AI323" s="209"/>
    </row>
    <row r="324" spans="1:35">
      <c r="A324" s="209"/>
      <c r="B324" s="209"/>
      <c r="C324" s="222"/>
      <c r="D324" s="209"/>
      <c r="E324" s="209"/>
      <c r="F324" s="209"/>
      <c r="G324" s="226"/>
      <c r="H324" s="209"/>
      <c r="I324" s="209"/>
      <c r="J324" s="209"/>
      <c r="K324" s="209"/>
      <c r="L324" s="209"/>
      <c r="M324" s="209"/>
      <c r="N324" s="209"/>
      <c r="O324" s="209"/>
      <c r="P324" s="209"/>
      <c r="Q324" s="209"/>
      <c r="R324" s="209"/>
      <c r="S324" s="209"/>
      <c r="T324" s="209"/>
      <c r="U324" s="209"/>
      <c r="V324" s="209"/>
      <c r="W324" s="209"/>
      <c r="X324" s="209"/>
      <c r="Y324" s="209"/>
      <c r="Z324" s="209"/>
      <c r="AA324" s="209"/>
      <c r="AB324" s="209"/>
      <c r="AC324" s="209"/>
      <c r="AD324" s="209"/>
      <c r="AE324" s="209"/>
      <c r="AF324" s="209"/>
      <c r="AG324" s="209"/>
      <c r="AH324" s="209"/>
      <c r="AI324" s="209"/>
    </row>
    <row r="325" spans="1:35">
      <c r="A325" s="209"/>
      <c r="B325" s="209"/>
      <c r="C325" s="222"/>
      <c r="D325" s="209"/>
      <c r="E325" s="209"/>
      <c r="F325" s="209"/>
      <c r="G325" s="226"/>
      <c r="H325" s="209"/>
      <c r="I325" s="209"/>
      <c r="J325" s="209"/>
      <c r="K325" s="209"/>
      <c r="L325" s="209"/>
      <c r="M325" s="209"/>
      <c r="N325" s="209"/>
      <c r="O325" s="209"/>
      <c r="P325" s="209"/>
      <c r="Q325" s="209"/>
      <c r="R325" s="209"/>
      <c r="S325" s="209"/>
      <c r="T325" s="209"/>
      <c r="U325" s="209"/>
      <c r="V325" s="209"/>
      <c r="W325" s="209"/>
      <c r="X325" s="209"/>
      <c r="Y325" s="209"/>
      <c r="Z325" s="209"/>
      <c r="AA325" s="209"/>
      <c r="AB325" s="209"/>
      <c r="AC325" s="209"/>
      <c r="AD325" s="209"/>
      <c r="AE325" s="209"/>
      <c r="AF325" s="209"/>
      <c r="AG325" s="209"/>
      <c r="AH325" s="209"/>
      <c r="AI325" s="209"/>
    </row>
    <row r="326" spans="1:35">
      <c r="A326" s="209"/>
      <c r="B326" s="209"/>
      <c r="C326" s="222"/>
      <c r="D326" s="209"/>
      <c r="E326" s="209"/>
      <c r="F326" s="209"/>
      <c r="G326" s="226"/>
      <c r="H326" s="209"/>
      <c r="I326" s="209"/>
      <c r="J326" s="209"/>
      <c r="K326" s="209"/>
      <c r="L326" s="209"/>
      <c r="M326" s="209"/>
      <c r="N326" s="209"/>
      <c r="O326" s="209"/>
      <c r="P326" s="209"/>
      <c r="Q326" s="209"/>
      <c r="R326" s="209"/>
      <c r="S326" s="209"/>
      <c r="T326" s="209"/>
      <c r="U326" s="209"/>
      <c r="V326" s="209"/>
      <c r="W326" s="209"/>
      <c r="X326" s="209"/>
      <c r="Y326" s="209"/>
      <c r="Z326" s="209"/>
      <c r="AA326" s="209"/>
      <c r="AB326" s="209"/>
      <c r="AC326" s="209"/>
      <c r="AD326" s="209"/>
      <c r="AE326" s="209"/>
      <c r="AF326" s="209"/>
      <c r="AG326" s="209"/>
      <c r="AH326" s="209"/>
      <c r="AI326" s="209"/>
    </row>
    <row r="327" spans="1:35">
      <c r="A327" s="209"/>
      <c r="B327" s="209"/>
      <c r="C327" s="222"/>
      <c r="D327" s="209"/>
      <c r="E327" s="209"/>
      <c r="F327" s="209"/>
      <c r="G327" s="226"/>
      <c r="H327" s="209"/>
      <c r="I327" s="209"/>
      <c r="J327" s="209"/>
      <c r="K327" s="209"/>
      <c r="L327" s="209"/>
      <c r="M327" s="209"/>
      <c r="N327" s="209"/>
      <c r="O327" s="209"/>
      <c r="P327" s="209"/>
      <c r="Q327" s="209"/>
      <c r="R327" s="209"/>
      <c r="S327" s="209"/>
      <c r="T327" s="209"/>
      <c r="U327" s="209"/>
      <c r="V327" s="209"/>
      <c r="W327" s="209"/>
      <c r="X327" s="209"/>
      <c r="Y327" s="209"/>
      <c r="Z327" s="209"/>
      <c r="AA327" s="209"/>
      <c r="AB327" s="209"/>
      <c r="AC327" s="209"/>
      <c r="AD327" s="209"/>
      <c r="AE327" s="209"/>
      <c r="AF327" s="209"/>
      <c r="AG327" s="209"/>
      <c r="AH327" s="209"/>
      <c r="AI327" s="209"/>
    </row>
    <row r="328" spans="1:35">
      <c r="A328" s="209"/>
      <c r="B328" s="209"/>
      <c r="C328" s="222"/>
      <c r="D328" s="209"/>
      <c r="E328" s="209"/>
      <c r="F328" s="209"/>
      <c r="G328" s="226"/>
      <c r="H328" s="209"/>
      <c r="I328" s="209"/>
      <c r="J328" s="209"/>
      <c r="K328" s="209"/>
      <c r="L328" s="209"/>
      <c r="M328" s="209"/>
      <c r="N328" s="209"/>
      <c r="O328" s="209"/>
      <c r="P328" s="209"/>
      <c r="Q328" s="209"/>
      <c r="R328" s="209"/>
      <c r="S328" s="209"/>
      <c r="T328" s="209"/>
      <c r="U328" s="209"/>
      <c r="V328" s="209"/>
      <c r="W328" s="209"/>
      <c r="X328" s="209"/>
      <c r="Y328" s="209"/>
      <c r="Z328" s="209"/>
      <c r="AA328" s="209"/>
      <c r="AB328" s="209"/>
      <c r="AC328" s="209"/>
      <c r="AD328" s="209"/>
      <c r="AE328" s="209"/>
      <c r="AF328" s="209"/>
      <c r="AG328" s="209"/>
      <c r="AH328" s="209"/>
      <c r="AI328" s="209"/>
    </row>
    <row r="329" spans="1:35">
      <c r="A329" s="209"/>
      <c r="B329" s="209"/>
      <c r="C329" s="222"/>
      <c r="D329" s="209"/>
      <c r="E329" s="209"/>
      <c r="F329" s="209"/>
      <c r="G329" s="226"/>
      <c r="H329" s="209"/>
      <c r="I329" s="209"/>
      <c r="J329" s="209"/>
      <c r="K329" s="209"/>
      <c r="L329" s="209"/>
      <c r="M329" s="209"/>
      <c r="N329" s="209"/>
      <c r="O329" s="209"/>
      <c r="P329" s="209"/>
      <c r="Q329" s="209"/>
      <c r="R329" s="209"/>
      <c r="S329" s="209"/>
      <c r="T329" s="209"/>
      <c r="U329" s="209"/>
      <c r="V329" s="209"/>
      <c r="W329" s="209"/>
      <c r="X329" s="209"/>
      <c r="Y329" s="209"/>
      <c r="Z329" s="209"/>
      <c r="AA329" s="209"/>
      <c r="AB329" s="209"/>
      <c r="AC329" s="209"/>
      <c r="AD329" s="209"/>
      <c r="AE329" s="209"/>
      <c r="AF329" s="209"/>
      <c r="AG329" s="209"/>
      <c r="AH329" s="209"/>
      <c r="AI329" s="209"/>
    </row>
    <row r="330" spans="1:35">
      <c r="A330" s="209"/>
      <c r="B330" s="209"/>
      <c r="C330" s="222"/>
      <c r="D330" s="209"/>
      <c r="E330" s="209"/>
      <c r="F330" s="209"/>
      <c r="G330" s="226"/>
      <c r="H330" s="209"/>
      <c r="I330" s="209"/>
      <c r="J330" s="209"/>
      <c r="K330" s="209"/>
      <c r="L330" s="209"/>
      <c r="M330" s="209"/>
      <c r="N330" s="209"/>
      <c r="O330" s="209"/>
      <c r="P330" s="209"/>
      <c r="Q330" s="209"/>
      <c r="R330" s="209"/>
      <c r="S330" s="209"/>
      <c r="T330" s="209"/>
      <c r="U330" s="209"/>
      <c r="V330" s="209"/>
      <c r="W330" s="209"/>
      <c r="X330" s="209"/>
      <c r="Y330" s="209"/>
      <c r="Z330" s="209"/>
      <c r="AA330" s="209"/>
      <c r="AB330" s="209"/>
      <c r="AC330" s="209"/>
      <c r="AD330" s="209"/>
      <c r="AE330" s="209"/>
      <c r="AF330" s="209"/>
      <c r="AG330" s="209"/>
      <c r="AH330" s="209"/>
      <c r="AI330" s="209"/>
    </row>
    <row r="331" spans="1:35">
      <c r="A331" s="209"/>
      <c r="B331" s="209"/>
      <c r="C331" s="222"/>
      <c r="D331" s="209"/>
      <c r="E331" s="209"/>
      <c r="F331" s="209"/>
      <c r="G331" s="226"/>
      <c r="H331" s="209"/>
      <c r="I331" s="209"/>
      <c r="J331" s="209"/>
      <c r="K331" s="209"/>
      <c r="L331" s="209"/>
      <c r="M331" s="209"/>
      <c r="N331" s="209"/>
      <c r="O331" s="209"/>
      <c r="P331" s="209"/>
      <c r="Q331" s="209"/>
      <c r="R331" s="209"/>
      <c r="S331" s="209"/>
      <c r="T331" s="209"/>
      <c r="U331" s="209"/>
      <c r="V331" s="209"/>
      <c r="W331" s="209"/>
      <c r="X331" s="209"/>
      <c r="Y331" s="209"/>
      <c r="Z331" s="209"/>
      <c r="AA331" s="209"/>
      <c r="AB331" s="209"/>
      <c r="AC331" s="209"/>
      <c r="AD331" s="209"/>
      <c r="AE331" s="209"/>
      <c r="AF331" s="209"/>
      <c r="AG331" s="209"/>
      <c r="AH331" s="209"/>
      <c r="AI331" s="209"/>
    </row>
    <row r="332" spans="1:35">
      <c r="A332" s="209"/>
      <c r="B332" s="209"/>
      <c r="C332" s="222"/>
      <c r="D332" s="209"/>
      <c r="E332" s="209"/>
      <c r="F332" s="209"/>
      <c r="G332" s="226"/>
      <c r="H332" s="209"/>
      <c r="I332" s="209"/>
      <c r="J332" s="209"/>
      <c r="K332" s="209"/>
      <c r="L332" s="209"/>
      <c r="M332" s="209"/>
      <c r="N332" s="209"/>
      <c r="O332" s="209"/>
      <c r="P332" s="209"/>
      <c r="Q332" s="209"/>
      <c r="R332" s="209"/>
      <c r="S332" s="209"/>
      <c r="T332" s="209"/>
      <c r="U332" s="209"/>
      <c r="V332" s="209"/>
      <c r="W332" s="209"/>
      <c r="X332" s="209"/>
      <c r="Y332" s="209"/>
      <c r="Z332" s="209"/>
      <c r="AA332" s="209"/>
      <c r="AB332" s="209"/>
      <c r="AC332" s="209"/>
      <c r="AD332" s="209"/>
      <c r="AE332" s="209"/>
      <c r="AF332" s="209"/>
      <c r="AG332" s="209"/>
      <c r="AH332" s="209"/>
      <c r="AI332" s="209"/>
    </row>
    <row r="333" spans="1:35">
      <c r="A333" s="209"/>
      <c r="B333" s="209"/>
      <c r="C333" s="222"/>
      <c r="D333" s="209"/>
      <c r="E333" s="209"/>
      <c r="F333" s="209"/>
      <c r="G333" s="226"/>
      <c r="H333" s="209"/>
      <c r="I333" s="209"/>
      <c r="J333" s="209"/>
      <c r="K333" s="209"/>
      <c r="L333" s="209"/>
      <c r="M333" s="209"/>
      <c r="N333" s="209"/>
      <c r="O333" s="209"/>
      <c r="P333" s="209"/>
      <c r="Q333" s="209"/>
      <c r="R333" s="209"/>
      <c r="S333" s="209"/>
      <c r="T333" s="209"/>
      <c r="U333" s="209"/>
      <c r="V333" s="209"/>
      <c r="W333" s="209"/>
      <c r="X333" s="209"/>
      <c r="Y333" s="209"/>
      <c r="Z333" s="209"/>
      <c r="AA333" s="209"/>
      <c r="AB333" s="209"/>
      <c r="AC333" s="209"/>
      <c r="AD333" s="209"/>
      <c r="AE333" s="209"/>
      <c r="AF333" s="209"/>
      <c r="AG333" s="209"/>
      <c r="AH333" s="209"/>
      <c r="AI333" s="209"/>
    </row>
    <row r="334" spans="1:35">
      <c r="A334" s="209"/>
      <c r="B334" s="209"/>
      <c r="C334" s="222"/>
      <c r="D334" s="209"/>
      <c r="E334" s="209"/>
      <c r="F334" s="209"/>
      <c r="G334" s="226"/>
      <c r="H334" s="209"/>
      <c r="I334" s="209"/>
      <c r="J334" s="209"/>
      <c r="K334" s="209"/>
      <c r="L334" s="209"/>
      <c r="M334" s="209"/>
      <c r="N334" s="209"/>
      <c r="O334" s="209"/>
      <c r="P334" s="209"/>
      <c r="Q334" s="209"/>
      <c r="R334" s="209"/>
      <c r="S334" s="209"/>
      <c r="T334" s="209"/>
      <c r="U334" s="209"/>
      <c r="V334" s="209"/>
      <c r="W334" s="209"/>
      <c r="X334" s="209"/>
      <c r="Y334" s="209"/>
      <c r="Z334" s="209"/>
      <c r="AA334" s="209"/>
      <c r="AB334" s="209"/>
      <c r="AC334" s="209"/>
      <c r="AD334" s="209"/>
      <c r="AE334" s="209"/>
      <c r="AF334" s="209"/>
      <c r="AG334" s="209"/>
      <c r="AH334" s="209"/>
      <c r="AI334" s="209"/>
    </row>
    <row r="335" spans="1:35">
      <c r="A335" s="209"/>
      <c r="B335" s="209"/>
      <c r="C335" s="222"/>
      <c r="D335" s="209"/>
      <c r="E335" s="209"/>
      <c r="F335" s="209"/>
      <c r="G335" s="226"/>
      <c r="H335" s="209"/>
      <c r="I335" s="209"/>
      <c r="J335" s="209"/>
      <c r="K335" s="209"/>
      <c r="L335" s="209"/>
      <c r="M335" s="209"/>
      <c r="N335" s="209"/>
      <c r="O335" s="209"/>
      <c r="P335" s="209"/>
      <c r="Q335" s="209"/>
      <c r="R335" s="209"/>
      <c r="S335" s="209"/>
      <c r="T335" s="209"/>
      <c r="U335" s="209"/>
      <c r="V335" s="209"/>
      <c r="W335" s="209"/>
      <c r="X335" s="209"/>
      <c r="Y335" s="209"/>
      <c r="Z335" s="209"/>
      <c r="AA335" s="209"/>
      <c r="AB335" s="209"/>
      <c r="AC335" s="209"/>
      <c r="AD335" s="209"/>
      <c r="AE335" s="209"/>
      <c r="AF335" s="209"/>
      <c r="AG335" s="209"/>
      <c r="AH335" s="209"/>
      <c r="AI335" s="209"/>
    </row>
    <row r="336" spans="1:35">
      <c r="A336" s="209"/>
      <c r="B336" s="209"/>
      <c r="C336" s="222"/>
      <c r="D336" s="209"/>
      <c r="E336" s="209"/>
      <c r="F336" s="209"/>
      <c r="G336" s="226"/>
      <c r="H336" s="209"/>
      <c r="I336" s="209"/>
      <c r="J336" s="209"/>
      <c r="K336" s="209"/>
      <c r="L336" s="209"/>
      <c r="M336" s="209"/>
      <c r="N336" s="209"/>
      <c r="O336" s="209"/>
      <c r="P336" s="209"/>
      <c r="Q336" s="209"/>
      <c r="R336" s="209"/>
      <c r="S336" s="209"/>
      <c r="T336" s="209"/>
      <c r="U336" s="209"/>
      <c r="V336" s="209"/>
      <c r="W336" s="209"/>
      <c r="X336" s="209"/>
      <c r="Y336" s="209"/>
      <c r="Z336" s="209"/>
      <c r="AA336" s="209"/>
      <c r="AB336" s="209"/>
      <c r="AC336" s="209"/>
      <c r="AD336" s="209"/>
      <c r="AE336" s="209"/>
      <c r="AF336" s="209"/>
      <c r="AG336" s="209"/>
      <c r="AH336" s="209"/>
      <c r="AI336" s="209"/>
    </row>
    <row r="337" spans="1:35">
      <c r="A337" s="209"/>
      <c r="B337" s="209"/>
      <c r="C337" s="222"/>
      <c r="D337" s="209"/>
      <c r="E337" s="209"/>
      <c r="F337" s="209"/>
      <c r="G337" s="226"/>
      <c r="H337" s="209"/>
      <c r="I337" s="209"/>
      <c r="J337" s="209"/>
      <c r="K337" s="209"/>
      <c r="L337" s="209"/>
      <c r="M337" s="209"/>
      <c r="N337" s="209"/>
      <c r="O337" s="209"/>
      <c r="P337" s="209"/>
      <c r="Q337" s="209"/>
      <c r="R337" s="209"/>
      <c r="S337" s="209"/>
      <c r="T337" s="209"/>
      <c r="U337" s="209"/>
      <c r="V337" s="209"/>
      <c r="W337" s="209"/>
      <c r="X337" s="209"/>
      <c r="Y337" s="209"/>
      <c r="Z337" s="209"/>
      <c r="AA337" s="209"/>
      <c r="AB337" s="209"/>
      <c r="AC337" s="209"/>
      <c r="AD337" s="209"/>
      <c r="AE337" s="209"/>
      <c r="AF337" s="209"/>
      <c r="AG337" s="209"/>
      <c r="AH337" s="209"/>
      <c r="AI337" s="209"/>
    </row>
    <row r="338" spans="1:35">
      <c r="A338" s="209"/>
      <c r="B338" s="209"/>
      <c r="C338" s="222"/>
      <c r="D338" s="209"/>
      <c r="E338" s="209"/>
      <c r="F338" s="209"/>
      <c r="G338" s="226"/>
      <c r="H338" s="209"/>
      <c r="I338" s="209"/>
      <c r="J338" s="209"/>
      <c r="K338" s="209"/>
      <c r="L338" s="209"/>
      <c r="M338" s="209"/>
      <c r="N338" s="209"/>
      <c r="O338" s="209"/>
      <c r="P338" s="209"/>
      <c r="Q338" s="209"/>
      <c r="R338" s="209"/>
      <c r="S338" s="209"/>
      <c r="T338" s="209"/>
      <c r="U338" s="209"/>
      <c r="V338" s="209"/>
      <c r="W338" s="209"/>
      <c r="X338" s="209"/>
      <c r="Y338" s="209"/>
      <c r="Z338" s="209"/>
      <c r="AA338" s="209"/>
      <c r="AB338" s="209"/>
      <c r="AC338" s="209"/>
      <c r="AD338" s="209"/>
      <c r="AE338" s="209"/>
      <c r="AF338" s="209"/>
      <c r="AG338" s="209"/>
      <c r="AH338" s="209"/>
      <c r="AI338" s="209"/>
    </row>
    <row r="339" spans="1:35">
      <c r="A339" s="209"/>
      <c r="B339" s="209"/>
      <c r="C339" s="222"/>
      <c r="D339" s="209"/>
      <c r="E339" s="209"/>
      <c r="F339" s="209"/>
      <c r="G339" s="226"/>
      <c r="H339" s="209"/>
      <c r="I339" s="209"/>
      <c r="J339" s="209"/>
      <c r="K339" s="209"/>
      <c r="L339" s="209"/>
      <c r="M339" s="209"/>
      <c r="N339" s="209"/>
      <c r="O339" s="209"/>
      <c r="P339" s="209"/>
      <c r="Q339" s="209"/>
      <c r="R339" s="209"/>
      <c r="S339" s="209"/>
      <c r="T339" s="209"/>
      <c r="U339" s="209"/>
      <c r="V339" s="209"/>
      <c r="W339" s="209"/>
      <c r="X339" s="209"/>
      <c r="Y339" s="209"/>
      <c r="Z339" s="209"/>
      <c r="AA339" s="209"/>
      <c r="AB339" s="209"/>
      <c r="AC339" s="209"/>
      <c r="AD339" s="209"/>
      <c r="AE339" s="209"/>
      <c r="AF339" s="209"/>
      <c r="AG339" s="209"/>
      <c r="AH339" s="209"/>
      <c r="AI339" s="209"/>
    </row>
    <row r="340" spans="1:35">
      <c r="A340" s="209"/>
      <c r="B340" s="209"/>
      <c r="C340" s="222"/>
      <c r="D340" s="209"/>
      <c r="E340" s="209"/>
      <c r="F340" s="209"/>
      <c r="G340" s="226"/>
      <c r="H340" s="209"/>
      <c r="I340" s="209"/>
      <c r="J340" s="209"/>
      <c r="K340" s="209"/>
      <c r="L340" s="209"/>
      <c r="M340" s="209"/>
      <c r="N340" s="209"/>
      <c r="O340" s="209"/>
      <c r="P340" s="209"/>
      <c r="Q340" s="209"/>
      <c r="R340" s="209"/>
      <c r="S340" s="209"/>
      <c r="T340" s="209"/>
      <c r="U340" s="209"/>
      <c r="V340" s="209"/>
      <c r="W340" s="209"/>
      <c r="X340" s="209"/>
      <c r="Y340" s="209"/>
      <c r="Z340" s="209"/>
      <c r="AA340" s="209"/>
      <c r="AB340" s="209"/>
      <c r="AC340" s="209"/>
      <c r="AD340" s="209"/>
      <c r="AE340" s="209"/>
      <c r="AF340" s="209"/>
      <c r="AG340" s="209"/>
      <c r="AH340" s="209"/>
      <c r="AI340" s="209"/>
    </row>
    <row r="341" spans="1:35">
      <c r="A341" s="209"/>
      <c r="B341" s="209"/>
      <c r="C341" s="222"/>
      <c r="D341" s="209"/>
      <c r="E341" s="209"/>
      <c r="F341" s="209"/>
      <c r="G341" s="226"/>
      <c r="H341" s="209"/>
      <c r="I341" s="209"/>
      <c r="J341" s="209"/>
      <c r="K341" s="209"/>
      <c r="L341" s="209"/>
      <c r="M341" s="209"/>
      <c r="N341" s="209"/>
      <c r="O341" s="209"/>
      <c r="P341" s="209"/>
      <c r="Q341" s="209"/>
      <c r="R341" s="209"/>
      <c r="S341" s="209"/>
      <c r="T341" s="209"/>
      <c r="U341" s="209"/>
      <c r="V341" s="209"/>
      <c r="W341" s="209"/>
      <c r="X341" s="209"/>
      <c r="Y341" s="209"/>
      <c r="Z341" s="209"/>
      <c r="AA341" s="209"/>
      <c r="AB341" s="209"/>
      <c r="AC341" s="209"/>
      <c r="AD341" s="209"/>
      <c r="AE341" s="209"/>
      <c r="AF341" s="209"/>
      <c r="AG341" s="209"/>
      <c r="AH341" s="209"/>
      <c r="AI341" s="209"/>
    </row>
    <row r="342" spans="1:35">
      <c r="A342" s="209"/>
      <c r="B342" s="209"/>
      <c r="C342" s="222"/>
      <c r="D342" s="209"/>
      <c r="E342" s="209"/>
      <c r="F342" s="209"/>
      <c r="G342" s="226"/>
      <c r="H342" s="209"/>
      <c r="I342" s="209"/>
      <c r="J342" s="209"/>
      <c r="K342" s="209"/>
      <c r="L342" s="209"/>
      <c r="M342" s="209"/>
      <c r="N342" s="209"/>
      <c r="O342" s="209"/>
      <c r="P342" s="209"/>
      <c r="Q342" s="209"/>
      <c r="R342" s="209"/>
      <c r="S342" s="209"/>
      <c r="T342" s="209"/>
      <c r="U342" s="209"/>
      <c r="V342" s="209"/>
      <c r="W342" s="209"/>
      <c r="X342" s="209"/>
      <c r="Y342" s="209"/>
      <c r="Z342" s="209"/>
      <c r="AA342" s="209"/>
      <c r="AB342" s="209"/>
      <c r="AC342" s="209"/>
      <c r="AD342" s="209"/>
      <c r="AE342" s="209"/>
      <c r="AF342" s="209"/>
      <c r="AG342" s="209"/>
      <c r="AH342" s="209"/>
      <c r="AI342" s="209"/>
    </row>
    <row r="343" spans="1:35">
      <c r="A343" s="209"/>
      <c r="B343" s="209"/>
      <c r="C343" s="222"/>
      <c r="D343" s="209"/>
      <c r="E343" s="209"/>
      <c r="F343" s="209"/>
      <c r="G343" s="226"/>
      <c r="H343" s="209"/>
      <c r="I343" s="209"/>
      <c r="J343" s="209"/>
      <c r="K343" s="209"/>
      <c r="L343" s="209"/>
      <c r="M343" s="209"/>
      <c r="N343" s="209"/>
      <c r="O343" s="209"/>
      <c r="P343" s="209"/>
      <c r="Q343" s="209"/>
      <c r="R343" s="209"/>
      <c r="S343" s="209"/>
      <c r="T343" s="209"/>
      <c r="U343" s="209"/>
      <c r="V343" s="209"/>
      <c r="W343" s="209"/>
      <c r="X343" s="209"/>
      <c r="Y343" s="209"/>
      <c r="Z343" s="209"/>
      <c r="AA343" s="209"/>
      <c r="AB343" s="209"/>
      <c r="AC343" s="209"/>
      <c r="AD343" s="209"/>
      <c r="AE343" s="209"/>
      <c r="AF343" s="209"/>
      <c r="AG343" s="209"/>
      <c r="AH343" s="209"/>
      <c r="AI343" s="209"/>
    </row>
    <row r="344" spans="1:35">
      <c r="A344" s="209"/>
      <c r="B344" s="209"/>
      <c r="C344" s="222"/>
      <c r="D344" s="209"/>
      <c r="E344" s="209"/>
      <c r="F344" s="209"/>
      <c r="G344" s="226"/>
      <c r="H344" s="209"/>
      <c r="I344" s="209"/>
      <c r="J344" s="209"/>
      <c r="K344" s="209"/>
      <c r="L344" s="209"/>
      <c r="M344" s="209"/>
      <c r="N344" s="209"/>
      <c r="O344" s="209"/>
      <c r="P344" s="209"/>
      <c r="Q344" s="209"/>
      <c r="R344" s="209"/>
      <c r="S344" s="209"/>
      <c r="T344" s="209"/>
      <c r="U344" s="209"/>
      <c r="V344" s="209"/>
      <c r="W344" s="209"/>
      <c r="X344" s="209"/>
      <c r="Y344" s="209"/>
      <c r="Z344" s="209"/>
      <c r="AA344" s="209"/>
      <c r="AB344" s="209"/>
      <c r="AC344" s="209"/>
      <c r="AD344" s="209"/>
      <c r="AE344" s="209"/>
      <c r="AF344" s="209"/>
      <c r="AG344" s="209"/>
      <c r="AH344" s="209"/>
      <c r="AI344" s="209"/>
    </row>
    <row r="345" spans="1:35">
      <c r="A345" s="209"/>
      <c r="B345" s="209"/>
      <c r="C345" s="222"/>
      <c r="D345" s="209"/>
      <c r="E345" s="209"/>
      <c r="F345" s="209"/>
      <c r="G345" s="226"/>
      <c r="H345" s="209"/>
      <c r="I345" s="209"/>
      <c r="J345" s="209"/>
      <c r="K345" s="209"/>
      <c r="L345" s="209"/>
      <c r="M345" s="209"/>
      <c r="N345" s="209"/>
      <c r="O345" s="209"/>
      <c r="P345" s="209"/>
      <c r="Q345" s="209"/>
      <c r="R345" s="209"/>
      <c r="S345" s="209"/>
      <c r="T345" s="209"/>
      <c r="U345" s="209"/>
      <c r="V345" s="209"/>
      <c r="W345" s="209"/>
      <c r="X345" s="209"/>
      <c r="Y345" s="209"/>
      <c r="Z345" s="209"/>
      <c r="AA345" s="209"/>
      <c r="AB345" s="209"/>
      <c r="AC345" s="209"/>
      <c r="AD345" s="209"/>
      <c r="AE345" s="209"/>
      <c r="AF345" s="209"/>
      <c r="AG345" s="209"/>
      <c r="AH345" s="209"/>
      <c r="AI345" s="209"/>
    </row>
    <row r="346" spans="1:35">
      <c r="A346" s="209"/>
      <c r="B346" s="209"/>
      <c r="C346" s="222"/>
      <c r="D346" s="209"/>
      <c r="E346" s="209"/>
      <c r="F346" s="209"/>
      <c r="G346" s="226"/>
      <c r="H346" s="209"/>
      <c r="I346" s="209"/>
      <c r="J346" s="209"/>
      <c r="K346" s="209"/>
      <c r="L346" s="209"/>
      <c r="M346" s="209"/>
      <c r="N346" s="209"/>
      <c r="O346" s="209"/>
      <c r="P346" s="209"/>
      <c r="Q346" s="209"/>
      <c r="R346" s="209"/>
      <c r="S346" s="209"/>
      <c r="T346" s="209"/>
      <c r="U346" s="209"/>
      <c r="V346" s="209"/>
      <c r="W346" s="209"/>
      <c r="X346" s="209"/>
      <c r="Y346" s="209"/>
      <c r="Z346" s="209"/>
      <c r="AA346" s="209"/>
      <c r="AB346" s="209"/>
      <c r="AC346" s="209"/>
      <c r="AD346" s="209"/>
      <c r="AE346" s="209"/>
      <c r="AF346" s="209"/>
      <c r="AG346" s="209"/>
      <c r="AH346" s="209"/>
      <c r="AI346" s="209"/>
    </row>
    <row r="347" spans="1:35">
      <c r="A347" s="209"/>
      <c r="B347" s="209"/>
      <c r="C347" s="222"/>
      <c r="D347" s="209"/>
      <c r="E347" s="209"/>
      <c r="F347" s="209"/>
      <c r="G347" s="226"/>
      <c r="H347" s="209"/>
      <c r="I347" s="209"/>
      <c r="J347" s="209"/>
      <c r="K347" s="209"/>
      <c r="L347" s="209"/>
      <c r="M347" s="209"/>
      <c r="N347" s="209"/>
      <c r="O347" s="209"/>
      <c r="P347" s="209"/>
      <c r="Q347" s="209"/>
      <c r="R347" s="209"/>
      <c r="S347" s="209"/>
      <c r="T347" s="209"/>
      <c r="U347" s="209"/>
      <c r="V347" s="209"/>
      <c r="W347" s="209"/>
      <c r="X347" s="209"/>
      <c r="Y347" s="209"/>
      <c r="Z347" s="209"/>
      <c r="AA347" s="209"/>
      <c r="AB347" s="209"/>
      <c r="AC347" s="209"/>
      <c r="AD347" s="209"/>
      <c r="AE347" s="209"/>
      <c r="AF347" s="209"/>
      <c r="AG347" s="209"/>
      <c r="AH347" s="209"/>
      <c r="AI347" s="209"/>
    </row>
    <row r="348" spans="1:35">
      <c r="A348" s="209"/>
      <c r="B348" s="209"/>
      <c r="C348" s="222"/>
      <c r="D348" s="209"/>
      <c r="E348" s="209"/>
      <c r="F348" s="209"/>
      <c r="G348" s="226"/>
      <c r="H348" s="209"/>
      <c r="I348" s="209"/>
      <c r="J348" s="209"/>
      <c r="K348" s="209"/>
      <c r="L348" s="209"/>
      <c r="M348" s="209"/>
      <c r="N348" s="209"/>
      <c r="O348" s="209"/>
      <c r="P348" s="209"/>
      <c r="Q348" s="209"/>
      <c r="R348" s="209"/>
      <c r="S348" s="209"/>
      <c r="T348" s="209"/>
      <c r="U348" s="209"/>
      <c r="V348" s="209"/>
      <c r="W348" s="209"/>
      <c r="X348" s="209"/>
      <c r="Y348" s="209"/>
      <c r="Z348" s="209"/>
      <c r="AA348" s="209"/>
      <c r="AB348" s="209"/>
      <c r="AC348" s="209"/>
      <c r="AD348" s="209"/>
      <c r="AE348" s="209"/>
      <c r="AF348" s="209"/>
      <c r="AG348" s="209"/>
      <c r="AH348" s="209"/>
      <c r="AI348" s="209"/>
    </row>
    <row r="349" spans="1:35">
      <c r="A349" s="209"/>
      <c r="B349" s="209"/>
      <c r="C349" s="222"/>
      <c r="D349" s="209"/>
      <c r="E349" s="209"/>
      <c r="F349" s="209"/>
      <c r="G349" s="226"/>
      <c r="H349" s="209"/>
      <c r="I349" s="209"/>
      <c r="J349" s="209"/>
      <c r="K349" s="209"/>
      <c r="L349" s="209"/>
      <c r="M349" s="209"/>
      <c r="N349" s="209"/>
      <c r="O349" s="209"/>
      <c r="P349" s="209"/>
      <c r="Q349" s="209"/>
      <c r="R349" s="209"/>
      <c r="S349" s="209"/>
      <c r="T349" s="209"/>
      <c r="U349" s="209"/>
      <c r="V349" s="209"/>
      <c r="W349" s="209"/>
      <c r="X349" s="209"/>
      <c r="Y349" s="209"/>
      <c r="Z349" s="209"/>
      <c r="AA349" s="209"/>
      <c r="AB349" s="209"/>
      <c r="AC349" s="209"/>
      <c r="AD349" s="209"/>
      <c r="AE349" s="209"/>
      <c r="AF349" s="209"/>
      <c r="AG349" s="209"/>
      <c r="AH349" s="209"/>
      <c r="AI349" s="209"/>
    </row>
    <row r="350" spans="1:35">
      <c r="A350" s="209"/>
      <c r="B350" s="209"/>
      <c r="C350" s="222"/>
      <c r="D350" s="209"/>
      <c r="E350" s="209"/>
      <c r="F350" s="209"/>
      <c r="G350" s="226"/>
      <c r="H350" s="209"/>
      <c r="I350" s="209"/>
      <c r="J350" s="209"/>
      <c r="K350" s="209"/>
      <c r="L350" s="209"/>
      <c r="M350" s="209"/>
      <c r="N350" s="209"/>
      <c r="O350" s="209"/>
      <c r="P350" s="209"/>
      <c r="Q350" s="209"/>
      <c r="R350" s="209"/>
      <c r="S350" s="209"/>
      <c r="T350" s="209"/>
      <c r="U350" s="209"/>
      <c r="V350" s="209"/>
      <c r="W350" s="209"/>
      <c r="X350" s="209"/>
      <c r="Y350" s="209"/>
      <c r="Z350" s="209"/>
      <c r="AA350" s="209"/>
      <c r="AB350" s="209"/>
      <c r="AC350" s="209"/>
      <c r="AD350" s="209"/>
      <c r="AE350" s="209"/>
      <c r="AF350" s="209"/>
      <c r="AG350" s="209"/>
      <c r="AH350" s="209"/>
      <c r="AI350" s="209"/>
    </row>
    <row r="351" spans="1:35">
      <c r="A351" s="209"/>
      <c r="B351" s="209"/>
      <c r="C351" s="222"/>
      <c r="D351" s="209"/>
      <c r="E351" s="209"/>
      <c r="F351" s="209"/>
      <c r="G351" s="226"/>
      <c r="H351" s="209"/>
      <c r="I351" s="209"/>
      <c r="J351" s="209"/>
      <c r="K351" s="209"/>
      <c r="L351" s="209"/>
      <c r="M351" s="209"/>
      <c r="N351" s="209"/>
      <c r="O351" s="209"/>
      <c r="P351" s="209"/>
      <c r="Q351" s="209"/>
      <c r="R351" s="209"/>
      <c r="S351" s="209"/>
      <c r="T351" s="209"/>
      <c r="U351" s="209"/>
      <c r="V351" s="209"/>
      <c r="W351" s="209"/>
      <c r="X351" s="209"/>
      <c r="Y351" s="209"/>
      <c r="Z351" s="209"/>
      <c r="AA351" s="209"/>
      <c r="AB351" s="209"/>
      <c r="AC351" s="209"/>
      <c r="AD351" s="209"/>
      <c r="AE351" s="209"/>
      <c r="AF351" s="209"/>
      <c r="AG351" s="209"/>
      <c r="AH351" s="209"/>
      <c r="AI351" s="209"/>
    </row>
    <row r="352" spans="1:35">
      <c r="A352" s="209"/>
      <c r="B352" s="209"/>
      <c r="C352" s="222"/>
      <c r="D352" s="209"/>
      <c r="E352" s="209"/>
      <c r="F352" s="209"/>
      <c r="G352" s="226"/>
      <c r="H352" s="209"/>
      <c r="I352" s="209"/>
      <c r="J352" s="209"/>
      <c r="K352" s="209"/>
      <c r="L352" s="209"/>
      <c r="M352" s="209"/>
      <c r="N352" s="209"/>
      <c r="O352" s="209"/>
      <c r="P352" s="209"/>
      <c r="Q352" s="209"/>
      <c r="R352" s="209"/>
      <c r="S352" s="209"/>
      <c r="T352" s="209"/>
      <c r="U352" s="209"/>
      <c r="V352" s="209"/>
      <c r="W352" s="209"/>
      <c r="X352" s="209"/>
      <c r="Y352" s="209"/>
      <c r="Z352" s="209"/>
      <c r="AA352" s="209"/>
      <c r="AB352" s="209"/>
      <c r="AC352" s="209"/>
      <c r="AD352" s="209"/>
      <c r="AE352" s="209"/>
      <c r="AF352" s="209"/>
      <c r="AG352" s="209"/>
      <c r="AH352" s="209"/>
      <c r="AI352" s="209"/>
    </row>
    <row r="353" spans="1:35">
      <c r="A353" s="209"/>
      <c r="B353" s="209"/>
      <c r="C353" s="222"/>
      <c r="D353" s="209"/>
      <c r="E353" s="209"/>
      <c r="F353" s="209"/>
      <c r="G353" s="226"/>
      <c r="H353" s="209"/>
      <c r="I353" s="209"/>
      <c r="J353" s="209"/>
      <c r="K353" s="209"/>
      <c r="L353" s="209"/>
      <c r="M353" s="209"/>
      <c r="N353" s="209"/>
      <c r="O353" s="209"/>
      <c r="P353" s="209"/>
      <c r="Q353" s="209"/>
      <c r="R353" s="209"/>
      <c r="S353" s="209"/>
      <c r="T353" s="209"/>
      <c r="U353" s="209"/>
      <c r="V353" s="209"/>
      <c r="W353" s="209"/>
      <c r="X353" s="209"/>
      <c r="Y353" s="209"/>
      <c r="Z353" s="209"/>
      <c r="AA353" s="209"/>
      <c r="AB353" s="209"/>
      <c r="AC353" s="209"/>
      <c r="AD353" s="209"/>
      <c r="AE353" s="209"/>
      <c r="AF353" s="209"/>
      <c r="AG353" s="209"/>
      <c r="AH353" s="209"/>
      <c r="AI353" s="209"/>
    </row>
    <row r="354" spans="1:35">
      <c r="A354" s="209"/>
      <c r="B354" s="209"/>
      <c r="C354" s="222"/>
      <c r="D354" s="209"/>
      <c r="E354" s="209"/>
      <c r="F354" s="209"/>
      <c r="G354" s="226"/>
      <c r="H354" s="209"/>
      <c r="I354" s="209"/>
      <c r="J354" s="209"/>
      <c r="K354" s="209"/>
      <c r="L354" s="209"/>
      <c r="M354" s="209"/>
      <c r="N354" s="209"/>
      <c r="O354" s="209"/>
      <c r="P354" s="209"/>
      <c r="Q354" s="209"/>
      <c r="R354" s="209"/>
      <c r="S354" s="209"/>
      <c r="T354" s="209"/>
      <c r="U354" s="209"/>
      <c r="V354" s="209"/>
      <c r="W354" s="209"/>
      <c r="X354" s="209"/>
      <c r="Y354" s="209"/>
      <c r="Z354" s="209"/>
      <c r="AA354" s="209"/>
      <c r="AB354" s="209"/>
      <c r="AC354" s="209"/>
      <c r="AD354" s="209"/>
      <c r="AE354" s="209"/>
      <c r="AF354" s="209"/>
      <c r="AG354" s="209"/>
      <c r="AH354" s="209"/>
      <c r="AI354" s="209"/>
    </row>
    <row r="355" spans="1:35">
      <c r="A355" s="209"/>
      <c r="B355" s="209"/>
      <c r="C355" s="222"/>
      <c r="D355" s="209"/>
      <c r="E355" s="209"/>
      <c r="F355" s="209"/>
      <c r="G355" s="226"/>
      <c r="H355" s="209"/>
      <c r="I355" s="209"/>
      <c r="J355" s="209"/>
      <c r="K355" s="209"/>
      <c r="L355" s="209"/>
      <c r="M355" s="209"/>
      <c r="N355" s="209"/>
      <c r="O355" s="209"/>
      <c r="P355" s="209"/>
      <c r="Q355" s="209"/>
      <c r="R355" s="209"/>
      <c r="S355" s="209"/>
      <c r="T355" s="209"/>
      <c r="U355" s="209"/>
      <c r="V355" s="209"/>
      <c r="W355" s="209"/>
      <c r="X355" s="209"/>
      <c r="Y355" s="209"/>
      <c r="Z355" s="209"/>
      <c r="AA355" s="209"/>
      <c r="AB355" s="209"/>
      <c r="AC355" s="209"/>
      <c r="AD355" s="209"/>
      <c r="AE355" s="209"/>
      <c r="AF355" s="209"/>
      <c r="AG355" s="209"/>
      <c r="AH355" s="209"/>
      <c r="AI355" s="209"/>
    </row>
    <row r="356" spans="1:35">
      <c r="A356" s="209"/>
      <c r="B356" s="209"/>
      <c r="C356" s="222"/>
      <c r="D356" s="209"/>
      <c r="E356" s="209"/>
      <c r="F356" s="209"/>
      <c r="G356" s="226"/>
      <c r="H356" s="209"/>
      <c r="I356" s="209"/>
      <c r="J356" s="209"/>
      <c r="K356" s="209"/>
      <c r="L356" s="209"/>
      <c r="M356" s="209"/>
      <c r="N356" s="209"/>
      <c r="O356" s="209"/>
      <c r="P356" s="209"/>
      <c r="Q356" s="209"/>
      <c r="R356" s="209"/>
      <c r="S356" s="209"/>
      <c r="T356" s="209"/>
      <c r="U356" s="209"/>
      <c r="V356" s="209"/>
      <c r="W356" s="209"/>
      <c r="X356" s="209"/>
      <c r="Y356" s="209"/>
      <c r="Z356" s="209"/>
      <c r="AA356" s="209"/>
      <c r="AB356" s="209"/>
      <c r="AC356" s="209"/>
      <c r="AD356" s="209"/>
      <c r="AE356" s="209"/>
      <c r="AF356" s="209"/>
      <c r="AG356" s="209"/>
      <c r="AH356" s="209"/>
      <c r="AI356" s="209"/>
    </row>
    <row r="357" spans="1:35">
      <c r="A357" s="209"/>
      <c r="B357" s="209"/>
      <c r="C357" s="222"/>
      <c r="D357" s="209"/>
      <c r="E357" s="209"/>
      <c r="F357" s="209"/>
      <c r="G357" s="226"/>
      <c r="H357" s="209"/>
      <c r="I357" s="209"/>
      <c r="J357" s="209"/>
      <c r="K357" s="209"/>
      <c r="L357" s="209"/>
      <c r="M357" s="209"/>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row>
    <row r="358" spans="1:35">
      <c r="A358" s="209"/>
      <c r="B358" s="209"/>
      <c r="C358" s="222"/>
      <c r="D358" s="209"/>
      <c r="E358" s="209"/>
      <c r="F358" s="209"/>
      <c r="G358" s="226"/>
      <c r="H358" s="209"/>
      <c r="I358" s="209"/>
      <c r="J358" s="209"/>
      <c r="K358" s="209"/>
      <c r="L358" s="209"/>
      <c r="M358" s="209"/>
      <c r="N358" s="209"/>
      <c r="O358" s="209"/>
      <c r="P358" s="209"/>
      <c r="Q358" s="209"/>
      <c r="R358" s="209"/>
      <c r="S358" s="209"/>
      <c r="T358" s="209"/>
      <c r="U358" s="209"/>
      <c r="V358" s="209"/>
      <c r="W358" s="209"/>
      <c r="X358" s="209"/>
      <c r="Y358" s="209"/>
      <c r="Z358" s="209"/>
      <c r="AA358" s="209"/>
      <c r="AB358" s="209"/>
      <c r="AC358" s="209"/>
      <c r="AD358" s="209"/>
      <c r="AE358" s="209"/>
      <c r="AF358" s="209"/>
      <c r="AG358" s="209"/>
      <c r="AH358" s="209"/>
      <c r="AI358" s="209"/>
    </row>
    <row r="359" spans="1:35">
      <c r="A359" s="209"/>
      <c r="B359" s="209"/>
      <c r="C359" s="222"/>
      <c r="D359" s="209"/>
      <c r="E359" s="209"/>
      <c r="F359" s="209"/>
      <c r="G359" s="226"/>
      <c r="H359" s="209"/>
      <c r="I359" s="209"/>
      <c r="J359" s="209"/>
      <c r="K359" s="209"/>
      <c r="L359" s="209"/>
      <c r="M359" s="209"/>
      <c r="N359" s="209"/>
      <c r="O359" s="209"/>
      <c r="P359" s="209"/>
      <c r="Q359" s="209"/>
      <c r="R359" s="209"/>
      <c r="S359" s="209"/>
      <c r="T359" s="209"/>
      <c r="U359" s="209"/>
      <c r="V359" s="209"/>
      <c r="W359" s="209"/>
      <c r="X359" s="209"/>
      <c r="Y359" s="209"/>
      <c r="Z359" s="209"/>
      <c r="AA359" s="209"/>
      <c r="AB359" s="209"/>
      <c r="AC359" s="209"/>
      <c r="AD359" s="209"/>
      <c r="AE359" s="209"/>
      <c r="AF359" s="209"/>
      <c r="AG359" s="209"/>
      <c r="AH359" s="209"/>
      <c r="AI359" s="209"/>
    </row>
    <row r="360" spans="1:35">
      <c r="A360" s="209"/>
      <c r="B360" s="209"/>
      <c r="C360" s="222"/>
      <c r="D360" s="209"/>
      <c r="E360" s="209"/>
      <c r="F360" s="209"/>
      <c r="G360" s="226"/>
      <c r="H360" s="209"/>
      <c r="I360" s="209"/>
      <c r="J360" s="209"/>
      <c r="K360" s="209"/>
      <c r="L360" s="209"/>
      <c r="M360" s="209"/>
      <c r="N360" s="209"/>
      <c r="O360" s="209"/>
      <c r="P360" s="209"/>
      <c r="Q360" s="209"/>
      <c r="R360" s="209"/>
      <c r="S360" s="209"/>
      <c r="T360" s="209"/>
      <c r="U360" s="209"/>
      <c r="V360" s="209"/>
      <c r="W360" s="209"/>
      <c r="X360" s="209"/>
      <c r="Y360" s="209"/>
      <c r="Z360" s="209"/>
      <c r="AA360" s="209"/>
      <c r="AB360" s="209"/>
      <c r="AC360" s="209"/>
      <c r="AD360" s="209"/>
      <c r="AE360" s="209"/>
      <c r="AF360" s="209"/>
      <c r="AG360" s="209"/>
      <c r="AH360" s="209"/>
      <c r="AI360" s="209"/>
    </row>
    <row r="361" spans="1:35">
      <c r="A361" s="209"/>
      <c r="B361" s="209"/>
      <c r="C361" s="222"/>
      <c r="D361" s="209"/>
      <c r="E361" s="209"/>
      <c r="F361" s="209"/>
      <c r="G361" s="226"/>
      <c r="H361" s="209"/>
      <c r="I361" s="209"/>
      <c r="J361" s="209"/>
      <c r="K361" s="209"/>
      <c r="L361" s="209"/>
      <c r="M361" s="209"/>
      <c r="N361" s="209"/>
      <c r="O361" s="209"/>
      <c r="P361" s="209"/>
      <c r="Q361" s="209"/>
      <c r="R361" s="209"/>
      <c r="S361" s="209"/>
      <c r="T361" s="209"/>
      <c r="U361" s="209"/>
      <c r="V361" s="209"/>
      <c r="W361" s="209"/>
      <c r="X361" s="209"/>
      <c r="Y361" s="209"/>
      <c r="Z361" s="209"/>
      <c r="AA361" s="209"/>
      <c r="AB361" s="209"/>
      <c r="AC361" s="209"/>
      <c r="AD361" s="209"/>
      <c r="AE361" s="209"/>
      <c r="AF361" s="209"/>
      <c r="AG361" s="209"/>
      <c r="AH361" s="209"/>
      <c r="AI361" s="209"/>
    </row>
    <row r="362" spans="1:35">
      <c r="A362" s="209"/>
      <c r="B362" s="209"/>
      <c r="C362" s="222"/>
      <c r="D362" s="209"/>
      <c r="E362" s="209"/>
      <c r="F362" s="209"/>
      <c r="G362" s="226"/>
      <c r="H362" s="209"/>
      <c r="I362" s="209"/>
      <c r="J362" s="209"/>
      <c r="K362" s="209"/>
      <c r="L362" s="209"/>
      <c r="M362" s="209"/>
      <c r="N362" s="209"/>
      <c r="O362" s="209"/>
      <c r="P362" s="209"/>
      <c r="Q362" s="209"/>
      <c r="R362" s="209"/>
      <c r="S362" s="209"/>
      <c r="T362" s="209"/>
      <c r="U362" s="209"/>
      <c r="V362" s="209"/>
      <c r="W362" s="209"/>
      <c r="X362" s="209"/>
      <c r="Y362" s="209"/>
      <c r="Z362" s="209"/>
      <c r="AA362" s="209"/>
      <c r="AB362" s="209"/>
      <c r="AC362" s="209"/>
      <c r="AD362" s="209"/>
      <c r="AE362" s="209"/>
      <c r="AF362" s="209"/>
      <c r="AG362" s="209"/>
      <c r="AH362" s="209"/>
      <c r="AI362" s="209"/>
    </row>
    <row r="363" spans="1:35">
      <c r="A363" s="209"/>
      <c r="B363" s="209"/>
      <c r="C363" s="222"/>
      <c r="D363" s="209"/>
      <c r="E363" s="209"/>
      <c r="F363" s="209"/>
      <c r="G363" s="226"/>
      <c r="H363" s="209"/>
      <c r="I363" s="209"/>
      <c r="J363" s="209"/>
      <c r="K363" s="209"/>
      <c r="L363" s="209"/>
      <c r="M363" s="209"/>
      <c r="N363" s="209"/>
      <c r="O363" s="209"/>
      <c r="P363" s="209"/>
      <c r="Q363" s="209"/>
      <c r="R363" s="209"/>
      <c r="S363" s="209"/>
      <c r="T363" s="209"/>
      <c r="U363" s="209"/>
      <c r="V363" s="209"/>
      <c r="W363" s="209"/>
      <c r="X363" s="209"/>
      <c r="Y363" s="209"/>
      <c r="Z363" s="209"/>
      <c r="AA363" s="209"/>
      <c r="AB363" s="209"/>
      <c r="AC363" s="209"/>
      <c r="AD363" s="209"/>
      <c r="AE363" s="209"/>
      <c r="AF363" s="209"/>
      <c r="AG363" s="209"/>
      <c r="AH363" s="209"/>
      <c r="AI363" s="209"/>
    </row>
    <row r="364" spans="1:35">
      <c r="A364" s="209"/>
      <c r="B364" s="209"/>
      <c r="C364" s="222"/>
      <c r="D364" s="209"/>
      <c r="E364" s="209"/>
      <c r="F364" s="209"/>
      <c r="G364" s="226"/>
      <c r="H364" s="209"/>
      <c r="I364" s="209"/>
      <c r="J364" s="209"/>
      <c r="K364" s="209"/>
      <c r="L364" s="209"/>
      <c r="M364" s="209"/>
      <c r="N364" s="209"/>
      <c r="O364" s="209"/>
      <c r="P364" s="209"/>
      <c r="Q364" s="209"/>
      <c r="R364" s="209"/>
      <c r="S364" s="209"/>
      <c r="T364" s="209"/>
      <c r="U364" s="209"/>
      <c r="V364" s="209"/>
      <c r="W364" s="209"/>
      <c r="X364" s="209"/>
      <c r="Y364" s="209"/>
      <c r="Z364" s="209"/>
      <c r="AA364" s="209"/>
      <c r="AB364" s="209"/>
      <c r="AC364" s="209"/>
      <c r="AD364" s="209"/>
      <c r="AE364" s="209"/>
      <c r="AF364" s="209"/>
      <c r="AG364" s="209"/>
      <c r="AH364" s="209"/>
      <c r="AI364" s="209"/>
    </row>
    <row r="365" spans="1:35">
      <c r="A365" s="209"/>
      <c r="B365" s="209"/>
      <c r="C365" s="222"/>
      <c r="D365" s="209"/>
      <c r="E365" s="209"/>
      <c r="F365" s="209"/>
      <c r="G365" s="226"/>
      <c r="H365" s="209"/>
      <c r="I365" s="209"/>
      <c r="J365" s="209"/>
      <c r="K365" s="209"/>
      <c r="L365" s="209"/>
      <c r="M365" s="209"/>
      <c r="N365" s="209"/>
      <c r="O365" s="209"/>
      <c r="P365" s="209"/>
      <c r="Q365" s="209"/>
      <c r="R365" s="209"/>
      <c r="S365" s="209"/>
      <c r="T365" s="209"/>
      <c r="U365" s="209"/>
      <c r="V365" s="209"/>
      <c r="W365" s="209"/>
      <c r="X365" s="209"/>
      <c r="Y365" s="209"/>
      <c r="Z365" s="209"/>
      <c r="AA365" s="209"/>
      <c r="AB365" s="209"/>
      <c r="AC365" s="209"/>
      <c r="AD365" s="209"/>
      <c r="AE365" s="209"/>
      <c r="AF365" s="209"/>
      <c r="AG365" s="209"/>
      <c r="AH365" s="209"/>
      <c r="AI365" s="209"/>
    </row>
    <row r="366" spans="1:35">
      <c r="A366" s="209"/>
      <c r="B366" s="209"/>
      <c r="C366" s="222"/>
      <c r="D366" s="209"/>
      <c r="E366" s="209"/>
      <c r="F366" s="209"/>
      <c r="G366" s="226"/>
      <c r="H366" s="209"/>
      <c r="I366" s="209"/>
      <c r="J366" s="209"/>
      <c r="K366" s="209"/>
      <c r="L366" s="209"/>
      <c r="M366" s="209"/>
      <c r="N366" s="209"/>
      <c r="O366" s="209"/>
      <c r="P366" s="209"/>
      <c r="Q366" s="209"/>
      <c r="R366" s="209"/>
      <c r="S366" s="209"/>
      <c r="T366" s="209"/>
      <c r="U366" s="209"/>
      <c r="V366" s="209"/>
      <c r="W366" s="209"/>
      <c r="X366" s="209"/>
      <c r="Y366" s="209"/>
      <c r="Z366" s="209"/>
      <c r="AA366" s="209"/>
      <c r="AB366" s="209"/>
      <c r="AC366" s="209"/>
      <c r="AD366" s="209"/>
      <c r="AE366" s="209"/>
      <c r="AF366" s="209"/>
      <c r="AG366" s="209"/>
      <c r="AH366" s="209"/>
      <c r="AI366" s="209"/>
    </row>
    <row r="367" spans="1:35">
      <c r="A367" s="209"/>
      <c r="B367" s="209"/>
      <c r="C367" s="222"/>
      <c r="D367" s="209"/>
      <c r="E367" s="209"/>
      <c r="F367" s="209"/>
      <c r="G367" s="226"/>
      <c r="H367" s="209"/>
      <c r="I367" s="209"/>
      <c r="J367" s="209"/>
      <c r="K367" s="209"/>
      <c r="L367" s="209"/>
      <c r="M367" s="209"/>
      <c r="N367" s="209"/>
      <c r="O367" s="209"/>
      <c r="P367" s="209"/>
      <c r="Q367" s="209"/>
      <c r="R367" s="209"/>
      <c r="S367" s="209"/>
      <c r="T367" s="209"/>
      <c r="U367" s="209"/>
      <c r="V367" s="209"/>
      <c r="W367" s="209"/>
      <c r="X367" s="209"/>
      <c r="Y367" s="209"/>
      <c r="Z367" s="209"/>
      <c r="AA367" s="209"/>
      <c r="AB367" s="209"/>
      <c r="AC367" s="209"/>
      <c r="AD367" s="209"/>
      <c r="AE367" s="209"/>
      <c r="AF367" s="209"/>
      <c r="AG367" s="209"/>
      <c r="AH367" s="209"/>
      <c r="AI367" s="209"/>
    </row>
    <row r="368" spans="1:35">
      <c r="A368" s="209"/>
      <c r="B368" s="209"/>
      <c r="C368" s="222"/>
      <c r="D368" s="209"/>
      <c r="E368" s="209"/>
      <c r="F368" s="209"/>
      <c r="G368" s="226"/>
      <c r="H368" s="209"/>
      <c r="I368" s="209"/>
      <c r="J368" s="209"/>
      <c r="K368" s="209"/>
      <c r="L368" s="209"/>
      <c r="M368" s="209"/>
      <c r="N368" s="209"/>
      <c r="O368" s="209"/>
      <c r="P368" s="209"/>
      <c r="Q368" s="209"/>
      <c r="R368" s="209"/>
      <c r="S368" s="209"/>
      <c r="T368" s="209"/>
      <c r="U368" s="209"/>
      <c r="V368" s="209"/>
      <c r="W368" s="209"/>
      <c r="X368" s="209"/>
      <c r="Y368" s="209"/>
      <c r="Z368" s="209"/>
      <c r="AA368" s="209"/>
      <c r="AB368" s="209"/>
      <c r="AC368" s="209"/>
      <c r="AD368" s="209"/>
      <c r="AE368" s="209"/>
      <c r="AF368" s="209"/>
      <c r="AG368" s="209"/>
      <c r="AH368" s="209"/>
      <c r="AI368" s="209"/>
    </row>
    <row r="369" spans="1:35">
      <c r="A369" s="209"/>
      <c r="B369" s="209"/>
      <c r="C369" s="222"/>
      <c r="D369" s="209"/>
      <c r="E369" s="209"/>
      <c r="F369" s="209"/>
      <c r="G369" s="226"/>
      <c r="H369" s="209"/>
      <c r="I369" s="209"/>
      <c r="J369" s="209"/>
      <c r="K369" s="209"/>
      <c r="L369" s="209"/>
      <c r="M369" s="209"/>
      <c r="N369" s="209"/>
      <c r="O369" s="209"/>
      <c r="P369" s="209"/>
      <c r="Q369" s="209"/>
      <c r="R369" s="209"/>
      <c r="S369" s="209"/>
      <c r="T369" s="209"/>
      <c r="U369" s="209"/>
      <c r="V369" s="209"/>
      <c r="W369" s="209"/>
      <c r="X369" s="209"/>
      <c r="Y369" s="209"/>
      <c r="Z369" s="209"/>
      <c r="AA369" s="209"/>
      <c r="AB369" s="209"/>
      <c r="AC369" s="209"/>
      <c r="AD369" s="209"/>
      <c r="AE369" s="209"/>
      <c r="AF369" s="209"/>
      <c r="AG369" s="209"/>
      <c r="AH369" s="209"/>
      <c r="AI369" s="209"/>
    </row>
    <row r="370" spans="1:35">
      <c r="A370" s="209"/>
      <c r="B370" s="209"/>
      <c r="C370" s="222"/>
      <c r="D370" s="209"/>
      <c r="E370" s="209"/>
      <c r="F370" s="209"/>
      <c r="G370" s="226"/>
      <c r="H370" s="209"/>
      <c r="I370" s="209"/>
      <c r="J370" s="209"/>
      <c r="K370" s="209"/>
      <c r="L370" s="209"/>
      <c r="M370" s="209"/>
      <c r="N370" s="209"/>
      <c r="O370" s="209"/>
      <c r="P370" s="209"/>
      <c r="Q370" s="209"/>
      <c r="R370" s="209"/>
      <c r="S370" s="209"/>
      <c r="T370" s="209"/>
      <c r="U370" s="209"/>
      <c r="V370" s="209"/>
      <c r="W370" s="209"/>
      <c r="X370" s="209"/>
      <c r="Y370" s="209"/>
      <c r="Z370" s="209"/>
      <c r="AA370" s="209"/>
      <c r="AB370" s="209"/>
      <c r="AC370" s="209"/>
      <c r="AD370" s="209"/>
      <c r="AE370" s="209"/>
      <c r="AF370" s="209"/>
      <c r="AG370" s="209"/>
      <c r="AH370" s="209"/>
      <c r="AI370" s="209"/>
    </row>
    <row r="371" spans="1:35">
      <c r="A371" s="209"/>
      <c r="B371" s="209"/>
      <c r="C371" s="222"/>
      <c r="D371" s="209"/>
      <c r="E371" s="209"/>
      <c r="F371" s="209"/>
      <c r="G371" s="226"/>
      <c r="H371" s="209"/>
      <c r="I371" s="209"/>
      <c r="J371" s="209"/>
      <c r="K371" s="209"/>
      <c r="L371" s="209"/>
      <c r="M371" s="209"/>
      <c r="N371" s="209"/>
      <c r="O371" s="209"/>
      <c r="P371" s="209"/>
      <c r="Q371" s="209"/>
      <c r="R371" s="209"/>
      <c r="S371" s="209"/>
      <c r="T371" s="209"/>
      <c r="U371" s="209"/>
      <c r="V371" s="209"/>
      <c r="W371" s="209"/>
      <c r="X371" s="209"/>
      <c r="Y371" s="209"/>
      <c r="Z371" s="209"/>
      <c r="AA371" s="209"/>
      <c r="AB371" s="209"/>
      <c r="AC371" s="209"/>
      <c r="AD371" s="209"/>
      <c r="AE371" s="209"/>
      <c r="AF371" s="209"/>
      <c r="AG371" s="209"/>
      <c r="AH371" s="209"/>
      <c r="AI371" s="209"/>
    </row>
  </sheetData>
  <mergeCells count="59">
    <mergeCell ref="AE8:AE10"/>
    <mergeCell ref="AF8:AH8"/>
    <mergeCell ref="H8:H10"/>
    <mergeCell ref="A6:A10"/>
    <mergeCell ref="B6:B10"/>
    <mergeCell ref="C6:C10"/>
    <mergeCell ref="D6:D10"/>
    <mergeCell ref="E6:E10"/>
    <mergeCell ref="I8:I10"/>
    <mergeCell ref="U8:U10"/>
    <mergeCell ref="V8:X8"/>
    <mergeCell ref="Q9:Q10"/>
    <mergeCell ref="R9:R10"/>
    <mergeCell ref="S9:S10"/>
    <mergeCell ref="T9:T10"/>
    <mergeCell ref="V9:V10"/>
    <mergeCell ref="A1:AI1"/>
    <mergeCell ref="A2:AI2"/>
    <mergeCell ref="A3:AI3"/>
    <mergeCell ref="A4:AI4"/>
    <mergeCell ref="A5:AI5"/>
    <mergeCell ref="W9:X9"/>
    <mergeCell ref="N9:N10"/>
    <mergeCell ref="O9:O10"/>
    <mergeCell ref="P9:P10"/>
    <mergeCell ref="O7:P8"/>
    <mergeCell ref="Q7:R8"/>
    <mergeCell ref="AB8:AD8"/>
    <mergeCell ref="AL8:AL10"/>
    <mergeCell ref="F6:F10"/>
    <mergeCell ref="G6:I6"/>
    <mergeCell ref="J6:L6"/>
    <mergeCell ref="M6:R6"/>
    <mergeCell ref="S6:T8"/>
    <mergeCell ref="G7:G10"/>
    <mergeCell ref="H7:I7"/>
    <mergeCell ref="J7:J10"/>
    <mergeCell ref="K7:L7"/>
    <mergeCell ref="M7:N8"/>
    <mergeCell ref="K8:K10"/>
    <mergeCell ref="L8:L10"/>
    <mergeCell ref="M9:M10"/>
    <mergeCell ref="U6:X7"/>
    <mergeCell ref="AI81:AI85"/>
    <mergeCell ref="AM8:AO8"/>
    <mergeCell ref="AB9:AB10"/>
    <mergeCell ref="AC9:AD9"/>
    <mergeCell ref="Y6:Z7"/>
    <mergeCell ref="AA6:AD7"/>
    <mergeCell ref="AE6:AH7"/>
    <mergeCell ref="AI6:AI10"/>
    <mergeCell ref="AL6:AO7"/>
    <mergeCell ref="AF9:AF10"/>
    <mergeCell ref="AG9:AH9"/>
    <mergeCell ref="Y8:Y10"/>
    <mergeCell ref="Z8:Z10"/>
    <mergeCell ref="AM9:AM10"/>
    <mergeCell ref="AN9:AO9"/>
    <mergeCell ref="AA8:AA10"/>
  </mergeCells>
  <printOptions horizontalCentered="1"/>
  <pageMargins left="0.51" right="0.25" top="0.5" bottom="0.35" header="0.18" footer="0.2"/>
  <pageSetup paperSize="8" scale="50" fitToHeight="0" orientation="landscape" useFirstPageNumber="1" r:id="rId1"/>
  <headerFooter>
    <oddFooter>&amp;R&amp;K00+000-&amp;K01+000&amp;P+140&amp;K00+000-</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284"/>
  <sheetViews>
    <sheetView view="pageBreakPreview" zoomScale="71" zoomScaleNormal="55" zoomScaleSheetLayoutView="71" workbookViewId="0">
      <selection activeCell="G7" sqref="G7:G10"/>
    </sheetView>
  </sheetViews>
  <sheetFormatPr defaultRowHeight="18.75"/>
  <cols>
    <col min="1" max="1" width="8.28515625" style="222" customWidth="1"/>
    <col min="2" max="2" width="57" style="223" customWidth="1"/>
    <col min="3" max="3" width="12.42578125" style="224" customWidth="1"/>
    <col min="4" max="6" width="10.28515625" style="224" hidden="1" customWidth="1"/>
    <col min="7" max="7" width="29.42578125" style="224" customWidth="1"/>
    <col min="8" max="8" width="17.5703125" style="210" customWidth="1"/>
    <col min="9" max="9" width="17" style="210" customWidth="1"/>
    <col min="10" max="10" width="11" style="224" hidden="1" customWidth="1"/>
    <col min="11" max="20" width="11" style="210" hidden="1" customWidth="1"/>
    <col min="21" max="21" width="12.85546875" style="210" customWidth="1"/>
    <col min="22" max="22" width="13" style="210" customWidth="1"/>
    <col min="23" max="24" width="11.7109375" style="210" customWidth="1"/>
    <col min="25" max="25" width="15.5703125" style="210" customWidth="1"/>
    <col min="26" max="26" width="12.5703125" style="210" customWidth="1"/>
    <col min="27" max="27" width="14.42578125" style="210" customWidth="1"/>
    <col min="28" max="30" width="13" style="210" customWidth="1"/>
    <col min="31" max="31" width="14.7109375" style="210" hidden="1" customWidth="1"/>
    <col min="32" max="32" width="13.7109375" style="210" hidden="1" customWidth="1"/>
    <col min="33" max="33" width="19" style="210" customWidth="1"/>
    <col min="34" max="248" width="9.140625" style="209"/>
    <col min="249" max="249" width="5.140625" style="209" customWidth="1"/>
    <col min="250" max="250" width="32.42578125" style="209" customWidth="1"/>
    <col min="251" max="253" width="10.28515625" style="209" customWidth="1"/>
    <col min="254" max="255" width="12.42578125" style="209" customWidth="1"/>
    <col min="256" max="256" width="11.28515625" style="209" customWidth="1"/>
    <col min="257" max="257" width="12.42578125" style="209" customWidth="1"/>
    <col min="258" max="258" width="11.28515625" style="209" customWidth="1"/>
    <col min="259" max="259" width="12.42578125" style="209" customWidth="1"/>
    <col min="260" max="260" width="11.28515625" style="209" customWidth="1"/>
    <col min="261" max="261" width="12.42578125" style="209" customWidth="1"/>
    <col min="262" max="262" width="11.28515625" style="209" customWidth="1"/>
    <col min="263" max="263" width="12.42578125" style="209" customWidth="1"/>
    <col min="264" max="264" width="11.28515625" style="209" customWidth="1"/>
    <col min="265" max="265" width="14.140625" style="209" customWidth="1"/>
    <col min="266" max="266" width="10.28515625" style="209" customWidth="1"/>
    <col min="267" max="267" width="17.140625" style="209" customWidth="1"/>
    <col min="268" max="268" width="12" style="209" customWidth="1"/>
    <col min="269" max="269" width="14.140625" style="209" customWidth="1"/>
    <col min="270" max="270" width="10.28515625" style="209" customWidth="1"/>
    <col min="271" max="271" width="17.140625" style="209" customWidth="1"/>
    <col min="272" max="272" width="12" style="209" customWidth="1"/>
    <col min="273" max="273" width="10.7109375" style="209" customWidth="1"/>
    <col min="274" max="276" width="0" style="209" hidden="1" customWidth="1"/>
    <col min="277" max="504" width="9.140625" style="209"/>
    <col min="505" max="505" width="5.140625" style="209" customWidth="1"/>
    <col min="506" max="506" width="32.42578125" style="209" customWidth="1"/>
    <col min="507" max="509" width="10.28515625" style="209" customWidth="1"/>
    <col min="510" max="511" width="12.42578125" style="209" customWidth="1"/>
    <col min="512" max="512" width="11.28515625" style="209" customWidth="1"/>
    <col min="513" max="513" width="12.42578125" style="209" customWidth="1"/>
    <col min="514" max="514" width="11.28515625" style="209" customWidth="1"/>
    <col min="515" max="515" width="12.42578125" style="209" customWidth="1"/>
    <col min="516" max="516" width="11.28515625" style="209" customWidth="1"/>
    <col min="517" max="517" width="12.42578125" style="209" customWidth="1"/>
    <col min="518" max="518" width="11.28515625" style="209" customWidth="1"/>
    <col min="519" max="519" width="12.42578125" style="209" customWidth="1"/>
    <col min="520" max="520" width="11.28515625" style="209" customWidth="1"/>
    <col min="521" max="521" width="14.140625" style="209" customWidth="1"/>
    <col min="522" max="522" width="10.28515625" style="209" customWidth="1"/>
    <col min="523" max="523" width="17.140625" style="209" customWidth="1"/>
    <col min="524" max="524" width="12" style="209" customWidth="1"/>
    <col min="525" max="525" width="14.140625" style="209" customWidth="1"/>
    <col min="526" max="526" width="10.28515625" style="209" customWidth="1"/>
    <col min="527" max="527" width="17.140625" style="209" customWidth="1"/>
    <col min="528" max="528" width="12" style="209" customWidth="1"/>
    <col min="529" max="529" width="10.7109375" style="209" customWidth="1"/>
    <col min="530" max="532" width="0" style="209" hidden="1" customWidth="1"/>
    <col min="533" max="760" width="9.140625" style="209"/>
    <col min="761" max="761" width="5.140625" style="209" customWidth="1"/>
    <col min="762" max="762" width="32.42578125" style="209" customWidth="1"/>
    <col min="763" max="765" width="10.28515625" style="209" customWidth="1"/>
    <col min="766" max="767" width="12.42578125" style="209" customWidth="1"/>
    <col min="768" max="768" width="11.28515625" style="209" customWidth="1"/>
    <col min="769" max="769" width="12.42578125" style="209" customWidth="1"/>
    <col min="770" max="770" width="11.28515625" style="209" customWidth="1"/>
    <col min="771" max="771" width="12.42578125" style="209" customWidth="1"/>
    <col min="772" max="772" width="11.28515625" style="209" customWidth="1"/>
    <col min="773" max="773" width="12.42578125" style="209" customWidth="1"/>
    <col min="774" max="774" width="11.28515625" style="209" customWidth="1"/>
    <col min="775" max="775" width="12.42578125" style="209" customWidth="1"/>
    <col min="776" max="776" width="11.28515625" style="209" customWidth="1"/>
    <col min="777" max="777" width="14.140625" style="209" customWidth="1"/>
    <col min="778" max="778" width="10.28515625" style="209" customWidth="1"/>
    <col min="779" max="779" width="17.140625" style="209" customWidth="1"/>
    <col min="780" max="780" width="12" style="209" customWidth="1"/>
    <col min="781" max="781" width="14.140625" style="209" customWidth="1"/>
    <col min="782" max="782" width="10.28515625" style="209" customWidth="1"/>
    <col min="783" max="783" width="17.140625" style="209" customWidth="1"/>
    <col min="784" max="784" width="12" style="209" customWidth="1"/>
    <col min="785" max="785" width="10.7109375" style="209" customWidth="1"/>
    <col min="786" max="788" width="0" style="209" hidden="1" customWidth="1"/>
    <col min="789" max="1016" width="9.140625" style="209"/>
    <col min="1017" max="1017" width="5.140625" style="209" customWidth="1"/>
    <col min="1018" max="1018" width="32.42578125" style="209" customWidth="1"/>
    <col min="1019" max="1021" width="10.28515625" style="209" customWidth="1"/>
    <col min="1022" max="1023" width="12.42578125" style="209" customWidth="1"/>
    <col min="1024" max="1024" width="11.28515625" style="209" customWidth="1"/>
    <col min="1025" max="1025" width="12.42578125" style="209" customWidth="1"/>
    <col min="1026" max="1026" width="11.28515625" style="209" customWidth="1"/>
    <col min="1027" max="1027" width="12.42578125" style="209" customWidth="1"/>
    <col min="1028" max="1028" width="11.28515625" style="209" customWidth="1"/>
    <col min="1029" max="1029" width="12.42578125" style="209" customWidth="1"/>
    <col min="1030" max="1030" width="11.28515625" style="209" customWidth="1"/>
    <col min="1031" max="1031" width="12.42578125" style="209" customWidth="1"/>
    <col min="1032" max="1032" width="11.28515625" style="209" customWidth="1"/>
    <col min="1033" max="1033" width="14.140625" style="209" customWidth="1"/>
    <col min="1034" max="1034" width="10.28515625" style="209" customWidth="1"/>
    <col min="1035" max="1035" width="17.140625" style="209" customWidth="1"/>
    <col min="1036" max="1036" width="12" style="209" customWidth="1"/>
    <col min="1037" max="1037" width="14.140625" style="209" customWidth="1"/>
    <col min="1038" max="1038" width="10.28515625" style="209" customWidth="1"/>
    <col min="1039" max="1039" width="17.140625" style="209" customWidth="1"/>
    <col min="1040" max="1040" width="12" style="209" customWidth="1"/>
    <col min="1041" max="1041" width="10.7109375" style="209" customWidth="1"/>
    <col min="1042" max="1044" width="0" style="209" hidden="1" customWidth="1"/>
    <col min="1045" max="1272" width="9.140625" style="209"/>
    <col min="1273" max="1273" width="5.140625" style="209" customWidth="1"/>
    <col min="1274" max="1274" width="32.42578125" style="209" customWidth="1"/>
    <col min="1275" max="1277" width="10.28515625" style="209" customWidth="1"/>
    <col min="1278" max="1279" width="12.42578125" style="209" customWidth="1"/>
    <col min="1280" max="1280" width="11.28515625" style="209" customWidth="1"/>
    <col min="1281" max="1281" width="12.42578125" style="209" customWidth="1"/>
    <col min="1282" max="1282" width="11.28515625" style="209" customWidth="1"/>
    <col min="1283" max="1283" width="12.42578125" style="209" customWidth="1"/>
    <col min="1284" max="1284" width="11.28515625" style="209" customWidth="1"/>
    <col min="1285" max="1285" width="12.42578125" style="209" customWidth="1"/>
    <col min="1286" max="1286" width="11.28515625" style="209" customWidth="1"/>
    <col min="1287" max="1287" width="12.42578125" style="209" customWidth="1"/>
    <col min="1288" max="1288" width="11.28515625" style="209" customWidth="1"/>
    <col min="1289" max="1289" width="14.140625" style="209" customWidth="1"/>
    <col min="1290" max="1290" width="10.28515625" style="209" customWidth="1"/>
    <col min="1291" max="1291" width="17.140625" style="209" customWidth="1"/>
    <col min="1292" max="1292" width="12" style="209" customWidth="1"/>
    <col min="1293" max="1293" width="14.140625" style="209" customWidth="1"/>
    <col min="1294" max="1294" width="10.28515625" style="209" customWidth="1"/>
    <col min="1295" max="1295" width="17.140625" style="209" customWidth="1"/>
    <col min="1296" max="1296" width="12" style="209" customWidth="1"/>
    <col min="1297" max="1297" width="10.7109375" style="209" customWidth="1"/>
    <col min="1298" max="1300" width="0" style="209" hidden="1" customWidth="1"/>
    <col min="1301" max="1528" width="9.140625" style="209"/>
    <col min="1529" max="1529" width="5.140625" style="209" customWidth="1"/>
    <col min="1530" max="1530" width="32.42578125" style="209" customWidth="1"/>
    <col min="1531" max="1533" width="10.28515625" style="209" customWidth="1"/>
    <col min="1534" max="1535" width="12.42578125" style="209" customWidth="1"/>
    <col min="1536" max="1536" width="11.28515625" style="209" customWidth="1"/>
    <col min="1537" max="1537" width="12.42578125" style="209" customWidth="1"/>
    <col min="1538" max="1538" width="11.28515625" style="209" customWidth="1"/>
    <col min="1539" max="1539" width="12.42578125" style="209" customWidth="1"/>
    <col min="1540" max="1540" width="11.28515625" style="209" customWidth="1"/>
    <col min="1541" max="1541" width="12.42578125" style="209" customWidth="1"/>
    <col min="1542" max="1542" width="11.28515625" style="209" customWidth="1"/>
    <col min="1543" max="1543" width="12.42578125" style="209" customWidth="1"/>
    <col min="1544" max="1544" width="11.28515625" style="209" customWidth="1"/>
    <col min="1545" max="1545" width="14.140625" style="209" customWidth="1"/>
    <col min="1546" max="1546" width="10.28515625" style="209" customWidth="1"/>
    <col min="1547" max="1547" width="17.140625" style="209" customWidth="1"/>
    <col min="1548" max="1548" width="12" style="209" customWidth="1"/>
    <col min="1549" max="1549" width="14.140625" style="209" customWidth="1"/>
    <col min="1550" max="1550" width="10.28515625" style="209" customWidth="1"/>
    <col min="1551" max="1551" width="17.140625" style="209" customWidth="1"/>
    <col min="1552" max="1552" width="12" style="209" customWidth="1"/>
    <col min="1553" max="1553" width="10.7109375" style="209" customWidth="1"/>
    <col min="1554" max="1556" width="0" style="209" hidden="1" customWidth="1"/>
    <col min="1557" max="1784" width="9.140625" style="209"/>
    <col min="1785" max="1785" width="5.140625" style="209" customWidth="1"/>
    <col min="1786" max="1786" width="32.42578125" style="209" customWidth="1"/>
    <col min="1787" max="1789" width="10.28515625" style="209" customWidth="1"/>
    <col min="1790" max="1791" width="12.42578125" style="209" customWidth="1"/>
    <col min="1792" max="1792" width="11.28515625" style="209" customWidth="1"/>
    <col min="1793" max="1793" width="12.42578125" style="209" customWidth="1"/>
    <col min="1794" max="1794" width="11.28515625" style="209" customWidth="1"/>
    <col min="1795" max="1795" width="12.42578125" style="209" customWidth="1"/>
    <col min="1796" max="1796" width="11.28515625" style="209" customWidth="1"/>
    <col min="1797" max="1797" width="12.42578125" style="209" customWidth="1"/>
    <col min="1798" max="1798" width="11.28515625" style="209" customWidth="1"/>
    <col min="1799" max="1799" width="12.42578125" style="209" customWidth="1"/>
    <col min="1800" max="1800" width="11.28515625" style="209" customWidth="1"/>
    <col min="1801" max="1801" width="14.140625" style="209" customWidth="1"/>
    <col min="1802" max="1802" width="10.28515625" style="209" customWidth="1"/>
    <col min="1803" max="1803" width="17.140625" style="209" customWidth="1"/>
    <col min="1804" max="1804" width="12" style="209" customWidth="1"/>
    <col min="1805" max="1805" width="14.140625" style="209" customWidth="1"/>
    <col min="1806" max="1806" width="10.28515625" style="209" customWidth="1"/>
    <col min="1807" max="1807" width="17.140625" style="209" customWidth="1"/>
    <col min="1808" max="1808" width="12" style="209" customWidth="1"/>
    <col min="1809" max="1809" width="10.7109375" style="209" customWidth="1"/>
    <col min="1810" max="1812" width="0" style="209" hidden="1" customWidth="1"/>
    <col min="1813" max="2040" width="9.140625" style="209"/>
    <col min="2041" max="2041" width="5.140625" style="209" customWidth="1"/>
    <col min="2042" max="2042" width="32.42578125" style="209" customWidth="1"/>
    <col min="2043" max="2045" width="10.28515625" style="209" customWidth="1"/>
    <col min="2046" max="2047" width="12.42578125" style="209" customWidth="1"/>
    <col min="2048" max="2048" width="11.28515625" style="209" customWidth="1"/>
    <col min="2049" max="2049" width="12.42578125" style="209" customWidth="1"/>
    <col min="2050" max="2050" width="11.28515625" style="209" customWidth="1"/>
    <col min="2051" max="2051" width="12.42578125" style="209" customWidth="1"/>
    <col min="2052" max="2052" width="11.28515625" style="209" customWidth="1"/>
    <col min="2053" max="2053" width="12.42578125" style="209" customWidth="1"/>
    <col min="2054" max="2054" width="11.28515625" style="209" customWidth="1"/>
    <col min="2055" max="2055" width="12.42578125" style="209" customWidth="1"/>
    <col min="2056" max="2056" width="11.28515625" style="209" customWidth="1"/>
    <col min="2057" max="2057" width="14.140625" style="209" customWidth="1"/>
    <col min="2058" max="2058" width="10.28515625" style="209" customWidth="1"/>
    <col min="2059" max="2059" width="17.140625" style="209" customWidth="1"/>
    <col min="2060" max="2060" width="12" style="209" customWidth="1"/>
    <col min="2061" max="2061" width="14.140625" style="209" customWidth="1"/>
    <col min="2062" max="2062" width="10.28515625" style="209" customWidth="1"/>
    <col min="2063" max="2063" width="17.140625" style="209" customWidth="1"/>
    <col min="2064" max="2064" width="12" style="209" customWidth="1"/>
    <col min="2065" max="2065" width="10.7109375" style="209" customWidth="1"/>
    <col min="2066" max="2068" width="0" style="209" hidden="1" customWidth="1"/>
    <col min="2069" max="2296" width="9.140625" style="209"/>
    <col min="2297" max="2297" width="5.140625" style="209" customWidth="1"/>
    <col min="2298" max="2298" width="32.42578125" style="209" customWidth="1"/>
    <col min="2299" max="2301" width="10.28515625" style="209" customWidth="1"/>
    <col min="2302" max="2303" width="12.42578125" style="209" customWidth="1"/>
    <col min="2304" max="2304" width="11.28515625" style="209" customWidth="1"/>
    <col min="2305" max="2305" width="12.42578125" style="209" customWidth="1"/>
    <col min="2306" max="2306" width="11.28515625" style="209" customWidth="1"/>
    <col min="2307" max="2307" width="12.42578125" style="209" customWidth="1"/>
    <col min="2308" max="2308" width="11.28515625" style="209" customWidth="1"/>
    <col min="2309" max="2309" width="12.42578125" style="209" customWidth="1"/>
    <col min="2310" max="2310" width="11.28515625" style="209" customWidth="1"/>
    <col min="2311" max="2311" width="12.42578125" style="209" customWidth="1"/>
    <col min="2312" max="2312" width="11.28515625" style="209" customWidth="1"/>
    <col min="2313" max="2313" width="14.140625" style="209" customWidth="1"/>
    <col min="2314" max="2314" width="10.28515625" style="209" customWidth="1"/>
    <col min="2315" max="2315" width="17.140625" style="209" customWidth="1"/>
    <col min="2316" max="2316" width="12" style="209" customWidth="1"/>
    <col min="2317" max="2317" width="14.140625" style="209" customWidth="1"/>
    <col min="2318" max="2318" width="10.28515625" style="209" customWidth="1"/>
    <col min="2319" max="2319" width="17.140625" style="209" customWidth="1"/>
    <col min="2320" max="2320" width="12" style="209" customWidth="1"/>
    <col min="2321" max="2321" width="10.7109375" style="209" customWidth="1"/>
    <col min="2322" max="2324" width="0" style="209" hidden="1" customWidth="1"/>
    <col min="2325" max="2552" width="9.140625" style="209"/>
    <col min="2553" max="2553" width="5.140625" style="209" customWidth="1"/>
    <col min="2554" max="2554" width="32.42578125" style="209" customWidth="1"/>
    <col min="2555" max="2557" width="10.28515625" style="209" customWidth="1"/>
    <col min="2558" max="2559" width="12.42578125" style="209" customWidth="1"/>
    <col min="2560" max="2560" width="11.28515625" style="209" customWidth="1"/>
    <col min="2561" max="2561" width="12.42578125" style="209" customWidth="1"/>
    <col min="2562" max="2562" width="11.28515625" style="209" customWidth="1"/>
    <col min="2563" max="2563" width="12.42578125" style="209" customWidth="1"/>
    <col min="2564" max="2564" width="11.28515625" style="209" customWidth="1"/>
    <col min="2565" max="2565" width="12.42578125" style="209" customWidth="1"/>
    <col min="2566" max="2566" width="11.28515625" style="209" customWidth="1"/>
    <col min="2567" max="2567" width="12.42578125" style="209" customWidth="1"/>
    <col min="2568" max="2568" width="11.28515625" style="209" customWidth="1"/>
    <col min="2569" max="2569" width="14.140625" style="209" customWidth="1"/>
    <col min="2570" max="2570" width="10.28515625" style="209" customWidth="1"/>
    <col min="2571" max="2571" width="17.140625" style="209" customWidth="1"/>
    <col min="2572" max="2572" width="12" style="209" customWidth="1"/>
    <col min="2573" max="2573" width="14.140625" style="209" customWidth="1"/>
    <col min="2574" max="2574" width="10.28515625" style="209" customWidth="1"/>
    <col min="2575" max="2575" width="17.140625" style="209" customWidth="1"/>
    <col min="2576" max="2576" width="12" style="209" customWidth="1"/>
    <col min="2577" max="2577" width="10.7109375" style="209" customWidth="1"/>
    <col min="2578" max="2580" width="0" style="209" hidden="1" customWidth="1"/>
    <col min="2581" max="2808" width="9.140625" style="209"/>
    <col min="2809" max="2809" width="5.140625" style="209" customWidth="1"/>
    <col min="2810" max="2810" width="32.42578125" style="209" customWidth="1"/>
    <col min="2811" max="2813" width="10.28515625" style="209" customWidth="1"/>
    <col min="2814" max="2815" width="12.42578125" style="209" customWidth="1"/>
    <col min="2816" max="2816" width="11.28515625" style="209" customWidth="1"/>
    <col min="2817" max="2817" width="12.42578125" style="209" customWidth="1"/>
    <col min="2818" max="2818" width="11.28515625" style="209" customWidth="1"/>
    <col min="2819" max="2819" width="12.42578125" style="209" customWidth="1"/>
    <col min="2820" max="2820" width="11.28515625" style="209" customWidth="1"/>
    <col min="2821" max="2821" width="12.42578125" style="209" customWidth="1"/>
    <col min="2822" max="2822" width="11.28515625" style="209" customWidth="1"/>
    <col min="2823" max="2823" width="12.42578125" style="209" customWidth="1"/>
    <col min="2824" max="2824" width="11.28515625" style="209" customWidth="1"/>
    <col min="2825" max="2825" width="14.140625" style="209" customWidth="1"/>
    <col min="2826" max="2826" width="10.28515625" style="209" customWidth="1"/>
    <col min="2827" max="2827" width="17.140625" style="209" customWidth="1"/>
    <col min="2828" max="2828" width="12" style="209" customWidth="1"/>
    <col min="2829" max="2829" width="14.140625" style="209" customWidth="1"/>
    <col min="2830" max="2830" width="10.28515625" style="209" customWidth="1"/>
    <col min="2831" max="2831" width="17.140625" style="209" customWidth="1"/>
    <col min="2832" max="2832" width="12" style="209" customWidth="1"/>
    <col min="2833" max="2833" width="10.7109375" style="209" customWidth="1"/>
    <col min="2834" max="2836" width="0" style="209" hidden="1" customWidth="1"/>
    <col min="2837" max="3064" width="9.140625" style="209"/>
    <col min="3065" max="3065" width="5.140625" style="209" customWidth="1"/>
    <col min="3066" max="3066" width="32.42578125" style="209" customWidth="1"/>
    <col min="3067" max="3069" width="10.28515625" style="209" customWidth="1"/>
    <col min="3070" max="3071" width="12.42578125" style="209" customWidth="1"/>
    <col min="3072" max="3072" width="11.28515625" style="209" customWidth="1"/>
    <col min="3073" max="3073" width="12.42578125" style="209" customWidth="1"/>
    <col min="3074" max="3074" width="11.28515625" style="209" customWidth="1"/>
    <col min="3075" max="3075" width="12.42578125" style="209" customWidth="1"/>
    <col min="3076" max="3076" width="11.28515625" style="209" customWidth="1"/>
    <col min="3077" max="3077" width="12.42578125" style="209" customWidth="1"/>
    <col min="3078" max="3078" width="11.28515625" style="209" customWidth="1"/>
    <col min="3079" max="3079" width="12.42578125" style="209" customWidth="1"/>
    <col min="3080" max="3080" width="11.28515625" style="209" customWidth="1"/>
    <col min="3081" max="3081" width="14.140625" style="209" customWidth="1"/>
    <col min="3082" max="3082" width="10.28515625" style="209" customWidth="1"/>
    <col min="3083" max="3083" width="17.140625" style="209" customWidth="1"/>
    <col min="3084" max="3084" width="12" style="209" customWidth="1"/>
    <col min="3085" max="3085" width="14.140625" style="209" customWidth="1"/>
    <col min="3086" max="3086" width="10.28515625" style="209" customWidth="1"/>
    <col min="3087" max="3087" width="17.140625" style="209" customWidth="1"/>
    <col min="3088" max="3088" width="12" style="209" customWidth="1"/>
    <col min="3089" max="3089" width="10.7109375" style="209" customWidth="1"/>
    <col min="3090" max="3092" width="0" style="209" hidden="1" customWidth="1"/>
    <col min="3093" max="3320" width="9.140625" style="209"/>
    <col min="3321" max="3321" width="5.140625" style="209" customWidth="1"/>
    <col min="3322" max="3322" width="32.42578125" style="209" customWidth="1"/>
    <col min="3323" max="3325" width="10.28515625" style="209" customWidth="1"/>
    <col min="3326" max="3327" width="12.42578125" style="209" customWidth="1"/>
    <col min="3328" max="3328" width="11.28515625" style="209" customWidth="1"/>
    <col min="3329" max="3329" width="12.42578125" style="209" customWidth="1"/>
    <col min="3330" max="3330" width="11.28515625" style="209" customWidth="1"/>
    <col min="3331" max="3331" width="12.42578125" style="209" customWidth="1"/>
    <col min="3332" max="3332" width="11.28515625" style="209" customWidth="1"/>
    <col min="3333" max="3333" width="12.42578125" style="209" customWidth="1"/>
    <col min="3334" max="3334" width="11.28515625" style="209" customWidth="1"/>
    <col min="3335" max="3335" width="12.42578125" style="209" customWidth="1"/>
    <col min="3336" max="3336" width="11.28515625" style="209" customWidth="1"/>
    <col min="3337" max="3337" width="14.140625" style="209" customWidth="1"/>
    <col min="3338" max="3338" width="10.28515625" style="209" customWidth="1"/>
    <col min="3339" max="3339" width="17.140625" style="209" customWidth="1"/>
    <col min="3340" max="3340" width="12" style="209" customWidth="1"/>
    <col min="3341" max="3341" width="14.140625" style="209" customWidth="1"/>
    <col min="3342" max="3342" width="10.28515625" style="209" customWidth="1"/>
    <col min="3343" max="3343" width="17.140625" style="209" customWidth="1"/>
    <col min="3344" max="3344" width="12" style="209" customWidth="1"/>
    <col min="3345" max="3345" width="10.7109375" style="209" customWidth="1"/>
    <col min="3346" max="3348" width="0" style="209" hidden="1" customWidth="1"/>
    <col min="3349" max="3576" width="9.140625" style="209"/>
    <col min="3577" max="3577" width="5.140625" style="209" customWidth="1"/>
    <col min="3578" max="3578" width="32.42578125" style="209" customWidth="1"/>
    <col min="3579" max="3581" width="10.28515625" style="209" customWidth="1"/>
    <col min="3582" max="3583" width="12.42578125" style="209" customWidth="1"/>
    <col min="3584" max="3584" width="11.28515625" style="209" customWidth="1"/>
    <col min="3585" max="3585" width="12.42578125" style="209" customWidth="1"/>
    <col min="3586" max="3586" width="11.28515625" style="209" customWidth="1"/>
    <col min="3587" max="3587" width="12.42578125" style="209" customWidth="1"/>
    <col min="3588" max="3588" width="11.28515625" style="209" customWidth="1"/>
    <col min="3589" max="3589" width="12.42578125" style="209" customWidth="1"/>
    <col min="3590" max="3590" width="11.28515625" style="209" customWidth="1"/>
    <col min="3591" max="3591" width="12.42578125" style="209" customWidth="1"/>
    <col min="3592" max="3592" width="11.28515625" style="209" customWidth="1"/>
    <col min="3593" max="3593" width="14.140625" style="209" customWidth="1"/>
    <col min="3594" max="3594" width="10.28515625" style="209" customWidth="1"/>
    <col min="3595" max="3595" width="17.140625" style="209" customWidth="1"/>
    <col min="3596" max="3596" width="12" style="209" customWidth="1"/>
    <col min="3597" max="3597" width="14.140625" style="209" customWidth="1"/>
    <col min="3598" max="3598" width="10.28515625" style="209" customWidth="1"/>
    <col min="3599" max="3599" width="17.140625" style="209" customWidth="1"/>
    <col min="3600" max="3600" width="12" style="209" customWidth="1"/>
    <col min="3601" max="3601" width="10.7109375" style="209" customWidth="1"/>
    <col min="3602" max="3604" width="0" style="209" hidden="1" customWidth="1"/>
    <col min="3605" max="3832" width="9.140625" style="209"/>
    <col min="3833" max="3833" width="5.140625" style="209" customWidth="1"/>
    <col min="3834" max="3834" width="32.42578125" style="209" customWidth="1"/>
    <col min="3835" max="3837" width="10.28515625" style="209" customWidth="1"/>
    <col min="3838" max="3839" width="12.42578125" style="209" customWidth="1"/>
    <col min="3840" max="3840" width="11.28515625" style="209" customWidth="1"/>
    <col min="3841" max="3841" width="12.42578125" style="209" customWidth="1"/>
    <col min="3842" max="3842" width="11.28515625" style="209" customWidth="1"/>
    <col min="3843" max="3843" width="12.42578125" style="209" customWidth="1"/>
    <col min="3844" max="3844" width="11.28515625" style="209" customWidth="1"/>
    <col min="3845" max="3845" width="12.42578125" style="209" customWidth="1"/>
    <col min="3846" max="3846" width="11.28515625" style="209" customWidth="1"/>
    <col min="3847" max="3847" width="12.42578125" style="209" customWidth="1"/>
    <col min="3848" max="3848" width="11.28515625" style="209" customWidth="1"/>
    <col min="3849" max="3849" width="14.140625" style="209" customWidth="1"/>
    <col min="3850" max="3850" width="10.28515625" style="209" customWidth="1"/>
    <col min="3851" max="3851" width="17.140625" style="209" customWidth="1"/>
    <col min="3852" max="3852" width="12" style="209" customWidth="1"/>
    <col min="3853" max="3853" width="14.140625" style="209" customWidth="1"/>
    <col min="3854" max="3854" width="10.28515625" style="209" customWidth="1"/>
    <col min="3855" max="3855" width="17.140625" style="209" customWidth="1"/>
    <col min="3856" max="3856" width="12" style="209" customWidth="1"/>
    <col min="3857" max="3857" width="10.7109375" style="209" customWidth="1"/>
    <col min="3858" max="3860" width="0" style="209" hidden="1" customWidth="1"/>
    <col min="3861" max="4088" width="9.140625" style="209"/>
    <col min="4089" max="4089" width="5.140625" style="209" customWidth="1"/>
    <col min="4090" max="4090" width="32.42578125" style="209" customWidth="1"/>
    <col min="4091" max="4093" width="10.28515625" style="209" customWidth="1"/>
    <col min="4094" max="4095" width="12.42578125" style="209" customWidth="1"/>
    <col min="4096" max="4096" width="11.28515625" style="209" customWidth="1"/>
    <col min="4097" max="4097" width="12.42578125" style="209" customWidth="1"/>
    <col min="4098" max="4098" width="11.28515625" style="209" customWidth="1"/>
    <col min="4099" max="4099" width="12.42578125" style="209" customWidth="1"/>
    <col min="4100" max="4100" width="11.28515625" style="209" customWidth="1"/>
    <col min="4101" max="4101" width="12.42578125" style="209" customWidth="1"/>
    <col min="4102" max="4102" width="11.28515625" style="209" customWidth="1"/>
    <col min="4103" max="4103" width="12.42578125" style="209" customWidth="1"/>
    <col min="4104" max="4104" width="11.28515625" style="209" customWidth="1"/>
    <col min="4105" max="4105" width="14.140625" style="209" customWidth="1"/>
    <col min="4106" max="4106" width="10.28515625" style="209" customWidth="1"/>
    <col min="4107" max="4107" width="17.140625" style="209" customWidth="1"/>
    <col min="4108" max="4108" width="12" style="209" customWidth="1"/>
    <col min="4109" max="4109" width="14.140625" style="209" customWidth="1"/>
    <col min="4110" max="4110" width="10.28515625" style="209" customWidth="1"/>
    <col min="4111" max="4111" width="17.140625" style="209" customWidth="1"/>
    <col min="4112" max="4112" width="12" style="209" customWidth="1"/>
    <col min="4113" max="4113" width="10.7109375" style="209" customWidth="1"/>
    <col min="4114" max="4116" width="0" style="209" hidden="1" customWidth="1"/>
    <col min="4117" max="4344" width="9.140625" style="209"/>
    <col min="4345" max="4345" width="5.140625" style="209" customWidth="1"/>
    <col min="4346" max="4346" width="32.42578125" style="209" customWidth="1"/>
    <col min="4347" max="4349" width="10.28515625" style="209" customWidth="1"/>
    <col min="4350" max="4351" width="12.42578125" style="209" customWidth="1"/>
    <col min="4352" max="4352" width="11.28515625" style="209" customWidth="1"/>
    <col min="4353" max="4353" width="12.42578125" style="209" customWidth="1"/>
    <col min="4354" max="4354" width="11.28515625" style="209" customWidth="1"/>
    <col min="4355" max="4355" width="12.42578125" style="209" customWidth="1"/>
    <col min="4356" max="4356" width="11.28515625" style="209" customWidth="1"/>
    <col min="4357" max="4357" width="12.42578125" style="209" customWidth="1"/>
    <col min="4358" max="4358" width="11.28515625" style="209" customWidth="1"/>
    <col min="4359" max="4359" width="12.42578125" style="209" customWidth="1"/>
    <col min="4360" max="4360" width="11.28515625" style="209" customWidth="1"/>
    <col min="4361" max="4361" width="14.140625" style="209" customWidth="1"/>
    <col min="4362" max="4362" width="10.28515625" style="209" customWidth="1"/>
    <col min="4363" max="4363" width="17.140625" style="209" customWidth="1"/>
    <col min="4364" max="4364" width="12" style="209" customWidth="1"/>
    <col min="4365" max="4365" width="14.140625" style="209" customWidth="1"/>
    <col min="4366" max="4366" width="10.28515625" style="209" customWidth="1"/>
    <col min="4367" max="4367" width="17.140625" style="209" customWidth="1"/>
    <col min="4368" max="4368" width="12" style="209" customWidth="1"/>
    <col min="4369" max="4369" width="10.7109375" style="209" customWidth="1"/>
    <col min="4370" max="4372" width="0" style="209" hidden="1" customWidth="1"/>
    <col min="4373" max="4600" width="9.140625" style="209"/>
    <col min="4601" max="4601" width="5.140625" style="209" customWidth="1"/>
    <col min="4602" max="4602" width="32.42578125" style="209" customWidth="1"/>
    <col min="4603" max="4605" width="10.28515625" style="209" customWidth="1"/>
    <col min="4606" max="4607" width="12.42578125" style="209" customWidth="1"/>
    <col min="4608" max="4608" width="11.28515625" style="209" customWidth="1"/>
    <col min="4609" max="4609" width="12.42578125" style="209" customWidth="1"/>
    <col min="4610" max="4610" width="11.28515625" style="209" customWidth="1"/>
    <col min="4611" max="4611" width="12.42578125" style="209" customWidth="1"/>
    <col min="4612" max="4612" width="11.28515625" style="209" customWidth="1"/>
    <col min="4613" max="4613" width="12.42578125" style="209" customWidth="1"/>
    <col min="4614" max="4614" width="11.28515625" style="209" customWidth="1"/>
    <col min="4615" max="4615" width="12.42578125" style="209" customWidth="1"/>
    <col min="4616" max="4616" width="11.28515625" style="209" customWidth="1"/>
    <col min="4617" max="4617" width="14.140625" style="209" customWidth="1"/>
    <col min="4618" max="4618" width="10.28515625" style="209" customWidth="1"/>
    <col min="4619" max="4619" width="17.140625" style="209" customWidth="1"/>
    <col min="4620" max="4620" width="12" style="209" customWidth="1"/>
    <col min="4621" max="4621" width="14.140625" style="209" customWidth="1"/>
    <col min="4622" max="4622" width="10.28515625" style="209" customWidth="1"/>
    <col min="4623" max="4623" width="17.140625" style="209" customWidth="1"/>
    <col min="4624" max="4624" width="12" style="209" customWidth="1"/>
    <col min="4625" max="4625" width="10.7109375" style="209" customWidth="1"/>
    <col min="4626" max="4628" width="0" style="209" hidden="1" customWidth="1"/>
    <col min="4629" max="4856" width="9.140625" style="209"/>
    <col min="4857" max="4857" width="5.140625" style="209" customWidth="1"/>
    <col min="4858" max="4858" width="32.42578125" style="209" customWidth="1"/>
    <col min="4859" max="4861" width="10.28515625" style="209" customWidth="1"/>
    <col min="4862" max="4863" width="12.42578125" style="209" customWidth="1"/>
    <col min="4864" max="4864" width="11.28515625" style="209" customWidth="1"/>
    <col min="4865" max="4865" width="12.42578125" style="209" customWidth="1"/>
    <col min="4866" max="4866" width="11.28515625" style="209" customWidth="1"/>
    <col min="4867" max="4867" width="12.42578125" style="209" customWidth="1"/>
    <col min="4868" max="4868" width="11.28515625" style="209" customWidth="1"/>
    <col min="4869" max="4869" width="12.42578125" style="209" customWidth="1"/>
    <col min="4870" max="4870" width="11.28515625" style="209" customWidth="1"/>
    <col min="4871" max="4871" width="12.42578125" style="209" customWidth="1"/>
    <col min="4872" max="4872" width="11.28515625" style="209" customWidth="1"/>
    <col min="4873" max="4873" width="14.140625" style="209" customWidth="1"/>
    <col min="4874" max="4874" width="10.28515625" style="209" customWidth="1"/>
    <col min="4875" max="4875" width="17.140625" style="209" customWidth="1"/>
    <col min="4876" max="4876" width="12" style="209" customWidth="1"/>
    <col min="4877" max="4877" width="14.140625" style="209" customWidth="1"/>
    <col min="4878" max="4878" width="10.28515625" style="209" customWidth="1"/>
    <col min="4879" max="4879" width="17.140625" style="209" customWidth="1"/>
    <col min="4880" max="4880" width="12" style="209" customWidth="1"/>
    <col min="4881" max="4881" width="10.7109375" style="209" customWidth="1"/>
    <col min="4882" max="4884" width="0" style="209" hidden="1" customWidth="1"/>
    <col min="4885" max="5112" width="9.140625" style="209"/>
    <col min="5113" max="5113" width="5.140625" style="209" customWidth="1"/>
    <col min="5114" max="5114" width="32.42578125" style="209" customWidth="1"/>
    <col min="5115" max="5117" width="10.28515625" style="209" customWidth="1"/>
    <col min="5118" max="5119" width="12.42578125" style="209" customWidth="1"/>
    <col min="5120" max="5120" width="11.28515625" style="209" customWidth="1"/>
    <col min="5121" max="5121" width="12.42578125" style="209" customWidth="1"/>
    <col min="5122" max="5122" width="11.28515625" style="209" customWidth="1"/>
    <col min="5123" max="5123" width="12.42578125" style="209" customWidth="1"/>
    <col min="5124" max="5124" width="11.28515625" style="209" customWidth="1"/>
    <col min="5125" max="5125" width="12.42578125" style="209" customWidth="1"/>
    <col min="5126" max="5126" width="11.28515625" style="209" customWidth="1"/>
    <col min="5127" max="5127" width="12.42578125" style="209" customWidth="1"/>
    <col min="5128" max="5128" width="11.28515625" style="209" customWidth="1"/>
    <col min="5129" max="5129" width="14.140625" style="209" customWidth="1"/>
    <col min="5130" max="5130" width="10.28515625" style="209" customWidth="1"/>
    <col min="5131" max="5131" width="17.140625" style="209" customWidth="1"/>
    <col min="5132" max="5132" width="12" style="209" customWidth="1"/>
    <col min="5133" max="5133" width="14.140625" style="209" customWidth="1"/>
    <col min="5134" max="5134" width="10.28515625" style="209" customWidth="1"/>
    <col min="5135" max="5135" width="17.140625" style="209" customWidth="1"/>
    <col min="5136" max="5136" width="12" style="209" customWidth="1"/>
    <col min="5137" max="5137" width="10.7109375" style="209" customWidth="1"/>
    <col min="5138" max="5140" width="0" style="209" hidden="1" customWidth="1"/>
    <col min="5141" max="5368" width="9.140625" style="209"/>
    <col min="5369" max="5369" width="5.140625" style="209" customWidth="1"/>
    <col min="5370" max="5370" width="32.42578125" style="209" customWidth="1"/>
    <col min="5371" max="5373" width="10.28515625" style="209" customWidth="1"/>
    <col min="5374" max="5375" width="12.42578125" style="209" customWidth="1"/>
    <col min="5376" max="5376" width="11.28515625" style="209" customWidth="1"/>
    <col min="5377" max="5377" width="12.42578125" style="209" customWidth="1"/>
    <col min="5378" max="5378" width="11.28515625" style="209" customWidth="1"/>
    <col min="5379" max="5379" width="12.42578125" style="209" customWidth="1"/>
    <col min="5380" max="5380" width="11.28515625" style="209" customWidth="1"/>
    <col min="5381" max="5381" width="12.42578125" style="209" customWidth="1"/>
    <col min="5382" max="5382" width="11.28515625" style="209" customWidth="1"/>
    <col min="5383" max="5383" width="12.42578125" style="209" customWidth="1"/>
    <col min="5384" max="5384" width="11.28515625" style="209" customWidth="1"/>
    <col min="5385" max="5385" width="14.140625" style="209" customWidth="1"/>
    <col min="5386" max="5386" width="10.28515625" style="209" customWidth="1"/>
    <col min="5387" max="5387" width="17.140625" style="209" customWidth="1"/>
    <col min="5388" max="5388" width="12" style="209" customWidth="1"/>
    <col min="5389" max="5389" width="14.140625" style="209" customWidth="1"/>
    <col min="5390" max="5390" width="10.28515625" style="209" customWidth="1"/>
    <col min="5391" max="5391" width="17.140625" style="209" customWidth="1"/>
    <col min="5392" max="5392" width="12" style="209" customWidth="1"/>
    <col min="5393" max="5393" width="10.7109375" style="209" customWidth="1"/>
    <col min="5394" max="5396" width="0" style="209" hidden="1" customWidth="1"/>
    <col min="5397" max="5624" width="9.140625" style="209"/>
    <col min="5625" max="5625" width="5.140625" style="209" customWidth="1"/>
    <col min="5626" max="5626" width="32.42578125" style="209" customWidth="1"/>
    <col min="5627" max="5629" width="10.28515625" style="209" customWidth="1"/>
    <col min="5630" max="5631" width="12.42578125" style="209" customWidth="1"/>
    <col min="5632" max="5632" width="11.28515625" style="209" customWidth="1"/>
    <col min="5633" max="5633" width="12.42578125" style="209" customWidth="1"/>
    <col min="5634" max="5634" width="11.28515625" style="209" customWidth="1"/>
    <col min="5635" max="5635" width="12.42578125" style="209" customWidth="1"/>
    <col min="5636" max="5636" width="11.28515625" style="209" customWidth="1"/>
    <col min="5637" max="5637" width="12.42578125" style="209" customWidth="1"/>
    <col min="5638" max="5638" width="11.28515625" style="209" customWidth="1"/>
    <col min="5639" max="5639" width="12.42578125" style="209" customWidth="1"/>
    <col min="5640" max="5640" width="11.28515625" style="209" customWidth="1"/>
    <col min="5641" max="5641" width="14.140625" style="209" customWidth="1"/>
    <col min="5642" max="5642" width="10.28515625" style="209" customWidth="1"/>
    <col min="5643" max="5643" width="17.140625" style="209" customWidth="1"/>
    <col min="5644" max="5644" width="12" style="209" customWidth="1"/>
    <col min="5645" max="5645" width="14.140625" style="209" customWidth="1"/>
    <col min="5646" max="5646" width="10.28515625" style="209" customWidth="1"/>
    <col min="5647" max="5647" width="17.140625" style="209" customWidth="1"/>
    <col min="5648" max="5648" width="12" style="209" customWidth="1"/>
    <col min="5649" max="5649" width="10.7109375" style="209" customWidth="1"/>
    <col min="5650" max="5652" width="0" style="209" hidden="1" customWidth="1"/>
    <col min="5653" max="5880" width="9.140625" style="209"/>
    <col min="5881" max="5881" width="5.140625" style="209" customWidth="1"/>
    <col min="5882" max="5882" width="32.42578125" style="209" customWidth="1"/>
    <col min="5883" max="5885" width="10.28515625" style="209" customWidth="1"/>
    <col min="5886" max="5887" width="12.42578125" style="209" customWidth="1"/>
    <col min="5888" max="5888" width="11.28515625" style="209" customWidth="1"/>
    <col min="5889" max="5889" width="12.42578125" style="209" customWidth="1"/>
    <col min="5890" max="5890" width="11.28515625" style="209" customWidth="1"/>
    <col min="5891" max="5891" width="12.42578125" style="209" customWidth="1"/>
    <col min="5892" max="5892" width="11.28515625" style="209" customWidth="1"/>
    <col min="5893" max="5893" width="12.42578125" style="209" customWidth="1"/>
    <col min="5894" max="5894" width="11.28515625" style="209" customWidth="1"/>
    <col min="5895" max="5895" width="12.42578125" style="209" customWidth="1"/>
    <col min="5896" max="5896" width="11.28515625" style="209" customWidth="1"/>
    <col min="5897" max="5897" width="14.140625" style="209" customWidth="1"/>
    <col min="5898" max="5898" width="10.28515625" style="209" customWidth="1"/>
    <col min="5899" max="5899" width="17.140625" style="209" customWidth="1"/>
    <col min="5900" max="5900" width="12" style="209" customWidth="1"/>
    <col min="5901" max="5901" width="14.140625" style="209" customWidth="1"/>
    <col min="5902" max="5902" width="10.28515625" style="209" customWidth="1"/>
    <col min="5903" max="5903" width="17.140625" style="209" customWidth="1"/>
    <col min="5904" max="5904" width="12" style="209" customWidth="1"/>
    <col min="5905" max="5905" width="10.7109375" style="209" customWidth="1"/>
    <col min="5906" max="5908" width="0" style="209" hidden="1" customWidth="1"/>
    <col min="5909" max="6136" width="9.140625" style="209"/>
    <col min="6137" max="6137" width="5.140625" style="209" customWidth="1"/>
    <col min="6138" max="6138" width="32.42578125" style="209" customWidth="1"/>
    <col min="6139" max="6141" width="10.28515625" style="209" customWidth="1"/>
    <col min="6142" max="6143" width="12.42578125" style="209" customWidth="1"/>
    <col min="6144" max="6144" width="11.28515625" style="209" customWidth="1"/>
    <col min="6145" max="6145" width="12.42578125" style="209" customWidth="1"/>
    <col min="6146" max="6146" width="11.28515625" style="209" customWidth="1"/>
    <col min="6147" max="6147" width="12.42578125" style="209" customWidth="1"/>
    <col min="6148" max="6148" width="11.28515625" style="209" customWidth="1"/>
    <col min="6149" max="6149" width="12.42578125" style="209" customWidth="1"/>
    <col min="6150" max="6150" width="11.28515625" style="209" customWidth="1"/>
    <col min="6151" max="6151" width="12.42578125" style="209" customWidth="1"/>
    <col min="6152" max="6152" width="11.28515625" style="209" customWidth="1"/>
    <col min="6153" max="6153" width="14.140625" style="209" customWidth="1"/>
    <col min="6154" max="6154" width="10.28515625" style="209" customWidth="1"/>
    <col min="6155" max="6155" width="17.140625" style="209" customWidth="1"/>
    <col min="6156" max="6156" width="12" style="209" customWidth="1"/>
    <col min="6157" max="6157" width="14.140625" style="209" customWidth="1"/>
    <col min="6158" max="6158" width="10.28515625" style="209" customWidth="1"/>
    <col min="6159" max="6159" width="17.140625" style="209" customWidth="1"/>
    <col min="6160" max="6160" width="12" style="209" customWidth="1"/>
    <col min="6161" max="6161" width="10.7109375" style="209" customWidth="1"/>
    <col min="6162" max="6164" width="0" style="209" hidden="1" customWidth="1"/>
    <col min="6165" max="6392" width="9.140625" style="209"/>
    <col min="6393" max="6393" width="5.140625" style="209" customWidth="1"/>
    <col min="6394" max="6394" width="32.42578125" style="209" customWidth="1"/>
    <col min="6395" max="6397" width="10.28515625" style="209" customWidth="1"/>
    <col min="6398" max="6399" width="12.42578125" style="209" customWidth="1"/>
    <col min="6400" max="6400" width="11.28515625" style="209" customWidth="1"/>
    <col min="6401" max="6401" width="12.42578125" style="209" customWidth="1"/>
    <col min="6402" max="6402" width="11.28515625" style="209" customWidth="1"/>
    <col min="6403" max="6403" width="12.42578125" style="209" customWidth="1"/>
    <col min="6404" max="6404" width="11.28515625" style="209" customWidth="1"/>
    <col min="6405" max="6405" width="12.42578125" style="209" customWidth="1"/>
    <col min="6406" max="6406" width="11.28515625" style="209" customWidth="1"/>
    <col min="6407" max="6407" width="12.42578125" style="209" customWidth="1"/>
    <col min="6408" max="6408" width="11.28515625" style="209" customWidth="1"/>
    <col min="6409" max="6409" width="14.140625" style="209" customWidth="1"/>
    <col min="6410" max="6410" width="10.28515625" style="209" customWidth="1"/>
    <col min="6411" max="6411" width="17.140625" style="209" customWidth="1"/>
    <col min="6412" max="6412" width="12" style="209" customWidth="1"/>
    <col min="6413" max="6413" width="14.140625" style="209" customWidth="1"/>
    <col min="6414" max="6414" width="10.28515625" style="209" customWidth="1"/>
    <col min="6415" max="6415" width="17.140625" style="209" customWidth="1"/>
    <col min="6416" max="6416" width="12" style="209" customWidth="1"/>
    <col min="6417" max="6417" width="10.7109375" style="209" customWidth="1"/>
    <col min="6418" max="6420" width="0" style="209" hidden="1" customWidth="1"/>
    <col min="6421" max="6648" width="9.140625" style="209"/>
    <col min="6649" max="6649" width="5.140625" style="209" customWidth="1"/>
    <col min="6650" max="6650" width="32.42578125" style="209" customWidth="1"/>
    <col min="6651" max="6653" width="10.28515625" style="209" customWidth="1"/>
    <col min="6654" max="6655" width="12.42578125" style="209" customWidth="1"/>
    <col min="6656" max="6656" width="11.28515625" style="209" customWidth="1"/>
    <col min="6657" max="6657" width="12.42578125" style="209" customWidth="1"/>
    <col min="6658" max="6658" width="11.28515625" style="209" customWidth="1"/>
    <col min="6659" max="6659" width="12.42578125" style="209" customWidth="1"/>
    <col min="6660" max="6660" width="11.28515625" style="209" customWidth="1"/>
    <col min="6661" max="6661" width="12.42578125" style="209" customWidth="1"/>
    <col min="6662" max="6662" width="11.28515625" style="209" customWidth="1"/>
    <col min="6663" max="6663" width="12.42578125" style="209" customWidth="1"/>
    <col min="6664" max="6664" width="11.28515625" style="209" customWidth="1"/>
    <col min="6665" max="6665" width="14.140625" style="209" customWidth="1"/>
    <col min="6666" max="6666" width="10.28515625" style="209" customWidth="1"/>
    <col min="6667" max="6667" width="17.140625" style="209" customWidth="1"/>
    <col min="6668" max="6668" width="12" style="209" customWidth="1"/>
    <col min="6669" max="6669" width="14.140625" style="209" customWidth="1"/>
    <col min="6670" max="6670" width="10.28515625" style="209" customWidth="1"/>
    <col min="6671" max="6671" width="17.140625" style="209" customWidth="1"/>
    <col min="6672" max="6672" width="12" style="209" customWidth="1"/>
    <col min="6673" max="6673" width="10.7109375" style="209" customWidth="1"/>
    <col min="6674" max="6676" width="0" style="209" hidden="1" customWidth="1"/>
    <col min="6677" max="6904" width="9.140625" style="209"/>
    <col min="6905" max="6905" width="5.140625" style="209" customWidth="1"/>
    <col min="6906" max="6906" width="32.42578125" style="209" customWidth="1"/>
    <col min="6907" max="6909" width="10.28515625" style="209" customWidth="1"/>
    <col min="6910" max="6911" width="12.42578125" style="209" customWidth="1"/>
    <col min="6912" max="6912" width="11.28515625" style="209" customWidth="1"/>
    <col min="6913" max="6913" width="12.42578125" style="209" customWidth="1"/>
    <col min="6914" max="6914" width="11.28515625" style="209" customWidth="1"/>
    <col min="6915" max="6915" width="12.42578125" style="209" customWidth="1"/>
    <col min="6916" max="6916" width="11.28515625" style="209" customWidth="1"/>
    <col min="6917" max="6917" width="12.42578125" style="209" customWidth="1"/>
    <col min="6918" max="6918" width="11.28515625" style="209" customWidth="1"/>
    <col min="6919" max="6919" width="12.42578125" style="209" customWidth="1"/>
    <col min="6920" max="6920" width="11.28515625" style="209" customWidth="1"/>
    <col min="6921" max="6921" width="14.140625" style="209" customWidth="1"/>
    <col min="6922" max="6922" width="10.28515625" style="209" customWidth="1"/>
    <col min="6923" max="6923" width="17.140625" style="209" customWidth="1"/>
    <col min="6924" max="6924" width="12" style="209" customWidth="1"/>
    <col min="6925" max="6925" width="14.140625" style="209" customWidth="1"/>
    <col min="6926" max="6926" width="10.28515625" style="209" customWidth="1"/>
    <col min="6927" max="6927" width="17.140625" style="209" customWidth="1"/>
    <col min="6928" max="6928" width="12" style="209" customWidth="1"/>
    <col min="6929" max="6929" width="10.7109375" style="209" customWidth="1"/>
    <col min="6930" max="6932" width="0" style="209" hidden="1" customWidth="1"/>
    <col min="6933" max="7160" width="9.140625" style="209"/>
    <col min="7161" max="7161" width="5.140625" style="209" customWidth="1"/>
    <col min="7162" max="7162" width="32.42578125" style="209" customWidth="1"/>
    <col min="7163" max="7165" width="10.28515625" style="209" customWidth="1"/>
    <col min="7166" max="7167" width="12.42578125" style="209" customWidth="1"/>
    <col min="7168" max="7168" width="11.28515625" style="209" customWidth="1"/>
    <col min="7169" max="7169" width="12.42578125" style="209" customWidth="1"/>
    <col min="7170" max="7170" width="11.28515625" style="209" customWidth="1"/>
    <col min="7171" max="7171" width="12.42578125" style="209" customWidth="1"/>
    <col min="7172" max="7172" width="11.28515625" style="209" customWidth="1"/>
    <col min="7173" max="7173" width="12.42578125" style="209" customWidth="1"/>
    <col min="7174" max="7174" width="11.28515625" style="209" customWidth="1"/>
    <col min="7175" max="7175" width="12.42578125" style="209" customWidth="1"/>
    <col min="7176" max="7176" width="11.28515625" style="209" customWidth="1"/>
    <col min="7177" max="7177" width="14.140625" style="209" customWidth="1"/>
    <col min="7178" max="7178" width="10.28515625" style="209" customWidth="1"/>
    <col min="7179" max="7179" width="17.140625" style="209" customWidth="1"/>
    <col min="7180" max="7180" width="12" style="209" customWidth="1"/>
    <col min="7181" max="7181" width="14.140625" style="209" customWidth="1"/>
    <col min="7182" max="7182" width="10.28515625" style="209" customWidth="1"/>
    <col min="7183" max="7183" width="17.140625" style="209" customWidth="1"/>
    <col min="7184" max="7184" width="12" style="209" customWidth="1"/>
    <col min="7185" max="7185" width="10.7109375" style="209" customWidth="1"/>
    <col min="7186" max="7188" width="0" style="209" hidden="1" customWidth="1"/>
    <col min="7189" max="7416" width="9.140625" style="209"/>
    <col min="7417" max="7417" width="5.140625" style="209" customWidth="1"/>
    <col min="7418" max="7418" width="32.42578125" style="209" customWidth="1"/>
    <col min="7419" max="7421" width="10.28515625" style="209" customWidth="1"/>
    <col min="7422" max="7423" width="12.42578125" style="209" customWidth="1"/>
    <col min="7424" max="7424" width="11.28515625" style="209" customWidth="1"/>
    <col min="7425" max="7425" width="12.42578125" style="209" customWidth="1"/>
    <col min="7426" max="7426" width="11.28515625" style="209" customWidth="1"/>
    <col min="7427" max="7427" width="12.42578125" style="209" customWidth="1"/>
    <col min="7428" max="7428" width="11.28515625" style="209" customWidth="1"/>
    <col min="7429" max="7429" width="12.42578125" style="209" customWidth="1"/>
    <col min="7430" max="7430" width="11.28515625" style="209" customWidth="1"/>
    <col min="7431" max="7431" width="12.42578125" style="209" customWidth="1"/>
    <col min="7432" max="7432" width="11.28515625" style="209" customWidth="1"/>
    <col min="7433" max="7433" width="14.140625" style="209" customWidth="1"/>
    <col min="7434" max="7434" width="10.28515625" style="209" customWidth="1"/>
    <col min="7435" max="7435" width="17.140625" style="209" customWidth="1"/>
    <col min="7436" max="7436" width="12" style="209" customWidth="1"/>
    <col min="7437" max="7437" width="14.140625" style="209" customWidth="1"/>
    <col min="7438" max="7438" width="10.28515625" style="209" customWidth="1"/>
    <col min="7439" max="7439" width="17.140625" style="209" customWidth="1"/>
    <col min="7440" max="7440" width="12" style="209" customWidth="1"/>
    <col min="7441" max="7441" width="10.7109375" style="209" customWidth="1"/>
    <col min="7442" max="7444" width="0" style="209" hidden="1" customWidth="1"/>
    <col min="7445" max="7672" width="9.140625" style="209"/>
    <col min="7673" max="7673" width="5.140625" style="209" customWidth="1"/>
    <col min="7674" max="7674" width="32.42578125" style="209" customWidth="1"/>
    <col min="7675" max="7677" width="10.28515625" style="209" customWidth="1"/>
    <col min="7678" max="7679" width="12.42578125" style="209" customWidth="1"/>
    <col min="7680" max="7680" width="11.28515625" style="209" customWidth="1"/>
    <col min="7681" max="7681" width="12.42578125" style="209" customWidth="1"/>
    <col min="7682" max="7682" width="11.28515625" style="209" customWidth="1"/>
    <col min="7683" max="7683" width="12.42578125" style="209" customWidth="1"/>
    <col min="7684" max="7684" width="11.28515625" style="209" customWidth="1"/>
    <col min="7685" max="7685" width="12.42578125" style="209" customWidth="1"/>
    <col min="7686" max="7686" width="11.28515625" style="209" customWidth="1"/>
    <col min="7687" max="7687" width="12.42578125" style="209" customWidth="1"/>
    <col min="7688" max="7688" width="11.28515625" style="209" customWidth="1"/>
    <col min="7689" max="7689" width="14.140625" style="209" customWidth="1"/>
    <col min="7690" max="7690" width="10.28515625" style="209" customWidth="1"/>
    <col min="7691" max="7691" width="17.140625" style="209" customWidth="1"/>
    <col min="7692" max="7692" width="12" style="209" customWidth="1"/>
    <col min="7693" max="7693" width="14.140625" style="209" customWidth="1"/>
    <col min="7694" max="7694" width="10.28515625" style="209" customWidth="1"/>
    <col min="7695" max="7695" width="17.140625" style="209" customWidth="1"/>
    <col min="7696" max="7696" width="12" style="209" customWidth="1"/>
    <col min="7697" max="7697" width="10.7109375" style="209" customWidth="1"/>
    <col min="7698" max="7700" width="0" style="209" hidden="1" customWidth="1"/>
    <col min="7701" max="7928" width="9.140625" style="209"/>
    <col min="7929" max="7929" width="5.140625" style="209" customWidth="1"/>
    <col min="7930" max="7930" width="32.42578125" style="209" customWidth="1"/>
    <col min="7931" max="7933" width="10.28515625" style="209" customWidth="1"/>
    <col min="7934" max="7935" width="12.42578125" style="209" customWidth="1"/>
    <col min="7936" max="7936" width="11.28515625" style="209" customWidth="1"/>
    <col min="7937" max="7937" width="12.42578125" style="209" customWidth="1"/>
    <col min="7938" max="7938" width="11.28515625" style="209" customWidth="1"/>
    <col min="7939" max="7939" width="12.42578125" style="209" customWidth="1"/>
    <col min="7940" max="7940" width="11.28515625" style="209" customWidth="1"/>
    <col min="7941" max="7941" width="12.42578125" style="209" customWidth="1"/>
    <col min="7942" max="7942" width="11.28515625" style="209" customWidth="1"/>
    <col min="7943" max="7943" width="12.42578125" style="209" customWidth="1"/>
    <col min="7944" max="7944" width="11.28515625" style="209" customWidth="1"/>
    <col min="7945" max="7945" width="14.140625" style="209" customWidth="1"/>
    <col min="7946" max="7946" width="10.28515625" style="209" customWidth="1"/>
    <col min="7947" max="7947" width="17.140625" style="209" customWidth="1"/>
    <col min="7948" max="7948" width="12" style="209" customWidth="1"/>
    <col min="7949" max="7949" width="14.140625" style="209" customWidth="1"/>
    <col min="7950" max="7950" width="10.28515625" style="209" customWidth="1"/>
    <col min="7951" max="7951" width="17.140625" style="209" customWidth="1"/>
    <col min="7952" max="7952" width="12" style="209" customWidth="1"/>
    <col min="7953" max="7953" width="10.7109375" style="209" customWidth="1"/>
    <col min="7954" max="7956" width="0" style="209" hidden="1" customWidth="1"/>
    <col min="7957" max="8184" width="9.140625" style="209"/>
    <col min="8185" max="8185" width="5.140625" style="209" customWidth="1"/>
    <col min="8186" max="8186" width="32.42578125" style="209" customWidth="1"/>
    <col min="8187" max="8189" width="10.28515625" style="209" customWidth="1"/>
    <col min="8190" max="8191" width="12.42578125" style="209" customWidth="1"/>
    <col min="8192" max="8192" width="11.28515625" style="209" customWidth="1"/>
    <col min="8193" max="8193" width="12.42578125" style="209" customWidth="1"/>
    <col min="8194" max="8194" width="11.28515625" style="209" customWidth="1"/>
    <col min="8195" max="8195" width="12.42578125" style="209" customWidth="1"/>
    <col min="8196" max="8196" width="11.28515625" style="209" customWidth="1"/>
    <col min="8197" max="8197" width="12.42578125" style="209" customWidth="1"/>
    <col min="8198" max="8198" width="11.28515625" style="209" customWidth="1"/>
    <col min="8199" max="8199" width="12.42578125" style="209" customWidth="1"/>
    <col min="8200" max="8200" width="11.28515625" style="209" customWidth="1"/>
    <col min="8201" max="8201" width="14.140625" style="209" customWidth="1"/>
    <col min="8202" max="8202" width="10.28515625" style="209" customWidth="1"/>
    <col min="8203" max="8203" width="17.140625" style="209" customWidth="1"/>
    <col min="8204" max="8204" width="12" style="209" customWidth="1"/>
    <col min="8205" max="8205" width="14.140625" style="209" customWidth="1"/>
    <col min="8206" max="8206" width="10.28515625" style="209" customWidth="1"/>
    <col min="8207" max="8207" width="17.140625" style="209" customWidth="1"/>
    <col min="8208" max="8208" width="12" style="209" customWidth="1"/>
    <col min="8209" max="8209" width="10.7109375" style="209" customWidth="1"/>
    <col min="8210" max="8212" width="0" style="209" hidden="1" customWidth="1"/>
    <col min="8213" max="8440" width="9.140625" style="209"/>
    <col min="8441" max="8441" width="5.140625" style="209" customWidth="1"/>
    <col min="8442" max="8442" width="32.42578125" style="209" customWidth="1"/>
    <col min="8443" max="8445" width="10.28515625" style="209" customWidth="1"/>
    <col min="8446" max="8447" width="12.42578125" style="209" customWidth="1"/>
    <col min="8448" max="8448" width="11.28515625" style="209" customWidth="1"/>
    <col min="8449" max="8449" width="12.42578125" style="209" customWidth="1"/>
    <col min="8450" max="8450" width="11.28515625" style="209" customWidth="1"/>
    <col min="8451" max="8451" width="12.42578125" style="209" customWidth="1"/>
    <col min="8452" max="8452" width="11.28515625" style="209" customWidth="1"/>
    <col min="8453" max="8453" width="12.42578125" style="209" customWidth="1"/>
    <col min="8454" max="8454" width="11.28515625" style="209" customWidth="1"/>
    <col min="8455" max="8455" width="12.42578125" style="209" customWidth="1"/>
    <col min="8456" max="8456" width="11.28515625" style="209" customWidth="1"/>
    <col min="8457" max="8457" width="14.140625" style="209" customWidth="1"/>
    <col min="8458" max="8458" width="10.28515625" style="209" customWidth="1"/>
    <col min="8459" max="8459" width="17.140625" style="209" customWidth="1"/>
    <col min="8460" max="8460" width="12" style="209" customWidth="1"/>
    <col min="8461" max="8461" width="14.140625" style="209" customWidth="1"/>
    <col min="8462" max="8462" width="10.28515625" style="209" customWidth="1"/>
    <col min="8463" max="8463" width="17.140625" style="209" customWidth="1"/>
    <col min="8464" max="8464" width="12" style="209" customWidth="1"/>
    <col min="8465" max="8465" width="10.7109375" style="209" customWidth="1"/>
    <col min="8466" max="8468" width="0" style="209" hidden="1" customWidth="1"/>
    <col min="8469" max="8696" width="9.140625" style="209"/>
    <col min="8697" max="8697" width="5.140625" style="209" customWidth="1"/>
    <col min="8698" max="8698" width="32.42578125" style="209" customWidth="1"/>
    <col min="8699" max="8701" width="10.28515625" style="209" customWidth="1"/>
    <col min="8702" max="8703" width="12.42578125" style="209" customWidth="1"/>
    <col min="8704" max="8704" width="11.28515625" style="209" customWidth="1"/>
    <col min="8705" max="8705" width="12.42578125" style="209" customWidth="1"/>
    <col min="8706" max="8706" width="11.28515625" style="209" customWidth="1"/>
    <col min="8707" max="8707" width="12.42578125" style="209" customWidth="1"/>
    <col min="8708" max="8708" width="11.28515625" style="209" customWidth="1"/>
    <col min="8709" max="8709" width="12.42578125" style="209" customWidth="1"/>
    <col min="8710" max="8710" width="11.28515625" style="209" customWidth="1"/>
    <col min="8711" max="8711" width="12.42578125" style="209" customWidth="1"/>
    <col min="8712" max="8712" width="11.28515625" style="209" customWidth="1"/>
    <col min="8713" max="8713" width="14.140625" style="209" customWidth="1"/>
    <col min="8714" max="8714" width="10.28515625" style="209" customWidth="1"/>
    <col min="8715" max="8715" width="17.140625" style="209" customWidth="1"/>
    <col min="8716" max="8716" width="12" style="209" customWidth="1"/>
    <col min="8717" max="8717" width="14.140625" style="209" customWidth="1"/>
    <col min="8718" max="8718" width="10.28515625" style="209" customWidth="1"/>
    <col min="8719" max="8719" width="17.140625" style="209" customWidth="1"/>
    <col min="8720" max="8720" width="12" style="209" customWidth="1"/>
    <col min="8721" max="8721" width="10.7109375" style="209" customWidth="1"/>
    <col min="8722" max="8724" width="0" style="209" hidden="1" customWidth="1"/>
    <col min="8725" max="8952" width="9.140625" style="209"/>
    <col min="8953" max="8953" width="5.140625" style="209" customWidth="1"/>
    <col min="8954" max="8954" width="32.42578125" style="209" customWidth="1"/>
    <col min="8955" max="8957" width="10.28515625" style="209" customWidth="1"/>
    <col min="8958" max="8959" width="12.42578125" style="209" customWidth="1"/>
    <col min="8960" max="8960" width="11.28515625" style="209" customWidth="1"/>
    <col min="8961" max="8961" width="12.42578125" style="209" customWidth="1"/>
    <col min="8962" max="8962" width="11.28515625" style="209" customWidth="1"/>
    <col min="8963" max="8963" width="12.42578125" style="209" customWidth="1"/>
    <col min="8964" max="8964" width="11.28515625" style="209" customWidth="1"/>
    <col min="8965" max="8965" width="12.42578125" style="209" customWidth="1"/>
    <col min="8966" max="8966" width="11.28515625" style="209" customWidth="1"/>
    <col min="8967" max="8967" width="12.42578125" style="209" customWidth="1"/>
    <col min="8968" max="8968" width="11.28515625" style="209" customWidth="1"/>
    <col min="8969" max="8969" width="14.140625" style="209" customWidth="1"/>
    <col min="8970" max="8970" width="10.28515625" style="209" customWidth="1"/>
    <col min="8971" max="8971" width="17.140625" style="209" customWidth="1"/>
    <col min="8972" max="8972" width="12" style="209" customWidth="1"/>
    <col min="8973" max="8973" width="14.140625" style="209" customWidth="1"/>
    <col min="8974" max="8974" width="10.28515625" style="209" customWidth="1"/>
    <col min="8975" max="8975" width="17.140625" style="209" customWidth="1"/>
    <col min="8976" max="8976" width="12" style="209" customWidth="1"/>
    <col min="8977" max="8977" width="10.7109375" style="209" customWidth="1"/>
    <col min="8978" max="8980" width="0" style="209" hidden="1" customWidth="1"/>
    <col min="8981" max="9208" width="9.140625" style="209"/>
    <col min="9209" max="9209" width="5.140625" style="209" customWidth="1"/>
    <col min="9210" max="9210" width="32.42578125" style="209" customWidth="1"/>
    <col min="9211" max="9213" width="10.28515625" style="209" customWidth="1"/>
    <col min="9214" max="9215" width="12.42578125" style="209" customWidth="1"/>
    <col min="9216" max="9216" width="11.28515625" style="209" customWidth="1"/>
    <col min="9217" max="9217" width="12.42578125" style="209" customWidth="1"/>
    <col min="9218" max="9218" width="11.28515625" style="209" customWidth="1"/>
    <col min="9219" max="9219" width="12.42578125" style="209" customWidth="1"/>
    <col min="9220" max="9220" width="11.28515625" style="209" customWidth="1"/>
    <col min="9221" max="9221" width="12.42578125" style="209" customWidth="1"/>
    <col min="9222" max="9222" width="11.28515625" style="209" customWidth="1"/>
    <col min="9223" max="9223" width="12.42578125" style="209" customWidth="1"/>
    <col min="9224" max="9224" width="11.28515625" style="209" customWidth="1"/>
    <col min="9225" max="9225" width="14.140625" style="209" customWidth="1"/>
    <col min="9226" max="9226" width="10.28515625" style="209" customWidth="1"/>
    <col min="9227" max="9227" width="17.140625" style="209" customWidth="1"/>
    <col min="9228" max="9228" width="12" style="209" customWidth="1"/>
    <col min="9229" max="9229" width="14.140625" style="209" customWidth="1"/>
    <col min="9230" max="9230" width="10.28515625" style="209" customWidth="1"/>
    <col min="9231" max="9231" width="17.140625" style="209" customWidth="1"/>
    <col min="9232" max="9232" width="12" style="209" customWidth="1"/>
    <col min="9233" max="9233" width="10.7109375" style="209" customWidth="1"/>
    <col min="9234" max="9236" width="0" style="209" hidden="1" customWidth="1"/>
    <col min="9237" max="9464" width="9.140625" style="209"/>
    <col min="9465" max="9465" width="5.140625" style="209" customWidth="1"/>
    <col min="9466" max="9466" width="32.42578125" style="209" customWidth="1"/>
    <col min="9467" max="9469" width="10.28515625" style="209" customWidth="1"/>
    <col min="9470" max="9471" width="12.42578125" style="209" customWidth="1"/>
    <col min="9472" max="9472" width="11.28515625" style="209" customWidth="1"/>
    <col min="9473" max="9473" width="12.42578125" style="209" customWidth="1"/>
    <col min="9474" max="9474" width="11.28515625" style="209" customWidth="1"/>
    <col min="9475" max="9475" width="12.42578125" style="209" customWidth="1"/>
    <col min="9476" max="9476" width="11.28515625" style="209" customWidth="1"/>
    <col min="9477" max="9477" width="12.42578125" style="209" customWidth="1"/>
    <col min="9478" max="9478" width="11.28515625" style="209" customWidth="1"/>
    <col min="9479" max="9479" width="12.42578125" style="209" customWidth="1"/>
    <col min="9480" max="9480" width="11.28515625" style="209" customWidth="1"/>
    <col min="9481" max="9481" width="14.140625" style="209" customWidth="1"/>
    <col min="9482" max="9482" width="10.28515625" style="209" customWidth="1"/>
    <col min="9483" max="9483" width="17.140625" style="209" customWidth="1"/>
    <col min="9484" max="9484" width="12" style="209" customWidth="1"/>
    <col min="9485" max="9485" width="14.140625" style="209" customWidth="1"/>
    <col min="9486" max="9486" width="10.28515625" style="209" customWidth="1"/>
    <col min="9487" max="9487" width="17.140625" style="209" customWidth="1"/>
    <col min="9488" max="9488" width="12" style="209" customWidth="1"/>
    <col min="9489" max="9489" width="10.7109375" style="209" customWidth="1"/>
    <col min="9490" max="9492" width="0" style="209" hidden="1" customWidth="1"/>
    <col min="9493" max="9720" width="9.140625" style="209"/>
    <col min="9721" max="9721" width="5.140625" style="209" customWidth="1"/>
    <col min="9722" max="9722" width="32.42578125" style="209" customWidth="1"/>
    <col min="9723" max="9725" width="10.28515625" style="209" customWidth="1"/>
    <col min="9726" max="9727" width="12.42578125" style="209" customWidth="1"/>
    <col min="9728" max="9728" width="11.28515625" style="209" customWidth="1"/>
    <col min="9729" max="9729" width="12.42578125" style="209" customWidth="1"/>
    <col min="9730" max="9730" width="11.28515625" style="209" customWidth="1"/>
    <col min="9731" max="9731" width="12.42578125" style="209" customWidth="1"/>
    <col min="9732" max="9732" width="11.28515625" style="209" customWidth="1"/>
    <col min="9733" max="9733" width="12.42578125" style="209" customWidth="1"/>
    <col min="9734" max="9734" width="11.28515625" style="209" customWidth="1"/>
    <col min="9735" max="9735" width="12.42578125" style="209" customWidth="1"/>
    <col min="9736" max="9736" width="11.28515625" style="209" customWidth="1"/>
    <col min="9737" max="9737" width="14.140625" style="209" customWidth="1"/>
    <col min="9738" max="9738" width="10.28515625" style="209" customWidth="1"/>
    <col min="9739" max="9739" width="17.140625" style="209" customWidth="1"/>
    <col min="9740" max="9740" width="12" style="209" customWidth="1"/>
    <col min="9741" max="9741" width="14.140625" style="209" customWidth="1"/>
    <col min="9742" max="9742" width="10.28515625" style="209" customWidth="1"/>
    <col min="9743" max="9743" width="17.140625" style="209" customWidth="1"/>
    <col min="9744" max="9744" width="12" style="209" customWidth="1"/>
    <col min="9745" max="9745" width="10.7109375" style="209" customWidth="1"/>
    <col min="9746" max="9748" width="0" style="209" hidden="1" customWidth="1"/>
    <col min="9749" max="9976" width="9.140625" style="209"/>
    <col min="9977" max="9977" width="5.140625" style="209" customWidth="1"/>
    <col min="9978" max="9978" width="32.42578125" style="209" customWidth="1"/>
    <col min="9979" max="9981" width="10.28515625" style="209" customWidth="1"/>
    <col min="9982" max="9983" width="12.42578125" style="209" customWidth="1"/>
    <col min="9984" max="9984" width="11.28515625" style="209" customWidth="1"/>
    <col min="9985" max="9985" width="12.42578125" style="209" customWidth="1"/>
    <col min="9986" max="9986" width="11.28515625" style="209" customWidth="1"/>
    <col min="9987" max="9987" width="12.42578125" style="209" customWidth="1"/>
    <col min="9988" max="9988" width="11.28515625" style="209" customWidth="1"/>
    <col min="9989" max="9989" width="12.42578125" style="209" customWidth="1"/>
    <col min="9990" max="9990" width="11.28515625" style="209" customWidth="1"/>
    <col min="9991" max="9991" width="12.42578125" style="209" customWidth="1"/>
    <col min="9992" max="9992" width="11.28515625" style="209" customWidth="1"/>
    <col min="9993" max="9993" width="14.140625" style="209" customWidth="1"/>
    <col min="9994" max="9994" width="10.28515625" style="209" customWidth="1"/>
    <col min="9995" max="9995" width="17.140625" style="209" customWidth="1"/>
    <col min="9996" max="9996" width="12" style="209" customWidth="1"/>
    <col min="9997" max="9997" width="14.140625" style="209" customWidth="1"/>
    <col min="9998" max="9998" width="10.28515625" style="209" customWidth="1"/>
    <col min="9999" max="9999" width="17.140625" style="209" customWidth="1"/>
    <col min="10000" max="10000" width="12" style="209" customWidth="1"/>
    <col min="10001" max="10001" width="10.7109375" style="209" customWidth="1"/>
    <col min="10002" max="10004" width="0" style="209" hidden="1" customWidth="1"/>
    <col min="10005" max="10232" width="9.140625" style="209"/>
    <col min="10233" max="10233" width="5.140625" style="209" customWidth="1"/>
    <col min="10234" max="10234" width="32.42578125" style="209" customWidth="1"/>
    <col min="10235" max="10237" width="10.28515625" style="209" customWidth="1"/>
    <col min="10238" max="10239" width="12.42578125" style="209" customWidth="1"/>
    <col min="10240" max="10240" width="11.28515625" style="209" customWidth="1"/>
    <col min="10241" max="10241" width="12.42578125" style="209" customWidth="1"/>
    <col min="10242" max="10242" width="11.28515625" style="209" customWidth="1"/>
    <col min="10243" max="10243" width="12.42578125" style="209" customWidth="1"/>
    <col min="10244" max="10244" width="11.28515625" style="209" customWidth="1"/>
    <col min="10245" max="10245" width="12.42578125" style="209" customWidth="1"/>
    <col min="10246" max="10246" width="11.28515625" style="209" customWidth="1"/>
    <col min="10247" max="10247" width="12.42578125" style="209" customWidth="1"/>
    <col min="10248" max="10248" width="11.28515625" style="209" customWidth="1"/>
    <col min="10249" max="10249" width="14.140625" style="209" customWidth="1"/>
    <col min="10250" max="10250" width="10.28515625" style="209" customWidth="1"/>
    <col min="10251" max="10251" width="17.140625" style="209" customWidth="1"/>
    <col min="10252" max="10252" width="12" style="209" customWidth="1"/>
    <col min="10253" max="10253" width="14.140625" style="209" customWidth="1"/>
    <col min="10254" max="10254" width="10.28515625" style="209" customWidth="1"/>
    <col min="10255" max="10255" width="17.140625" style="209" customWidth="1"/>
    <col min="10256" max="10256" width="12" style="209" customWidth="1"/>
    <col min="10257" max="10257" width="10.7109375" style="209" customWidth="1"/>
    <col min="10258" max="10260" width="0" style="209" hidden="1" customWidth="1"/>
    <col min="10261" max="10488" width="9.140625" style="209"/>
    <col min="10489" max="10489" width="5.140625" style="209" customWidth="1"/>
    <col min="10490" max="10490" width="32.42578125" style="209" customWidth="1"/>
    <col min="10491" max="10493" width="10.28515625" style="209" customWidth="1"/>
    <col min="10494" max="10495" width="12.42578125" style="209" customWidth="1"/>
    <col min="10496" max="10496" width="11.28515625" style="209" customWidth="1"/>
    <col min="10497" max="10497" width="12.42578125" style="209" customWidth="1"/>
    <col min="10498" max="10498" width="11.28515625" style="209" customWidth="1"/>
    <col min="10499" max="10499" width="12.42578125" style="209" customWidth="1"/>
    <col min="10500" max="10500" width="11.28515625" style="209" customWidth="1"/>
    <col min="10501" max="10501" width="12.42578125" style="209" customWidth="1"/>
    <col min="10502" max="10502" width="11.28515625" style="209" customWidth="1"/>
    <col min="10503" max="10503" width="12.42578125" style="209" customWidth="1"/>
    <col min="10504" max="10504" width="11.28515625" style="209" customWidth="1"/>
    <col min="10505" max="10505" width="14.140625" style="209" customWidth="1"/>
    <col min="10506" max="10506" width="10.28515625" style="209" customWidth="1"/>
    <col min="10507" max="10507" width="17.140625" style="209" customWidth="1"/>
    <col min="10508" max="10508" width="12" style="209" customWidth="1"/>
    <col min="10509" max="10509" width="14.140625" style="209" customWidth="1"/>
    <col min="10510" max="10510" width="10.28515625" style="209" customWidth="1"/>
    <col min="10511" max="10511" width="17.140625" style="209" customWidth="1"/>
    <col min="10512" max="10512" width="12" style="209" customWidth="1"/>
    <col min="10513" max="10513" width="10.7109375" style="209" customWidth="1"/>
    <col min="10514" max="10516" width="0" style="209" hidden="1" customWidth="1"/>
    <col min="10517" max="10744" width="9.140625" style="209"/>
    <col min="10745" max="10745" width="5.140625" style="209" customWidth="1"/>
    <col min="10746" max="10746" width="32.42578125" style="209" customWidth="1"/>
    <col min="10747" max="10749" width="10.28515625" style="209" customWidth="1"/>
    <col min="10750" max="10751" width="12.42578125" style="209" customWidth="1"/>
    <col min="10752" max="10752" width="11.28515625" style="209" customWidth="1"/>
    <col min="10753" max="10753" width="12.42578125" style="209" customWidth="1"/>
    <col min="10754" max="10754" width="11.28515625" style="209" customWidth="1"/>
    <col min="10755" max="10755" width="12.42578125" style="209" customWidth="1"/>
    <col min="10756" max="10756" width="11.28515625" style="209" customWidth="1"/>
    <col min="10757" max="10757" width="12.42578125" style="209" customWidth="1"/>
    <col min="10758" max="10758" width="11.28515625" style="209" customWidth="1"/>
    <col min="10759" max="10759" width="12.42578125" style="209" customWidth="1"/>
    <col min="10760" max="10760" width="11.28515625" style="209" customWidth="1"/>
    <col min="10761" max="10761" width="14.140625" style="209" customWidth="1"/>
    <col min="10762" max="10762" width="10.28515625" style="209" customWidth="1"/>
    <col min="10763" max="10763" width="17.140625" style="209" customWidth="1"/>
    <col min="10764" max="10764" width="12" style="209" customWidth="1"/>
    <col min="10765" max="10765" width="14.140625" style="209" customWidth="1"/>
    <col min="10766" max="10766" width="10.28515625" style="209" customWidth="1"/>
    <col min="10767" max="10767" width="17.140625" style="209" customWidth="1"/>
    <col min="10768" max="10768" width="12" style="209" customWidth="1"/>
    <col min="10769" max="10769" width="10.7109375" style="209" customWidth="1"/>
    <col min="10770" max="10772" width="0" style="209" hidden="1" customWidth="1"/>
    <col min="10773" max="11000" width="9.140625" style="209"/>
    <col min="11001" max="11001" width="5.140625" style="209" customWidth="1"/>
    <col min="11002" max="11002" width="32.42578125" style="209" customWidth="1"/>
    <col min="11003" max="11005" width="10.28515625" style="209" customWidth="1"/>
    <col min="11006" max="11007" width="12.42578125" style="209" customWidth="1"/>
    <col min="11008" max="11008" width="11.28515625" style="209" customWidth="1"/>
    <col min="11009" max="11009" width="12.42578125" style="209" customWidth="1"/>
    <col min="11010" max="11010" width="11.28515625" style="209" customWidth="1"/>
    <col min="11011" max="11011" width="12.42578125" style="209" customWidth="1"/>
    <col min="11012" max="11012" width="11.28515625" style="209" customWidth="1"/>
    <col min="11013" max="11013" width="12.42578125" style="209" customWidth="1"/>
    <col min="11014" max="11014" width="11.28515625" style="209" customWidth="1"/>
    <col min="11015" max="11015" width="12.42578125" style="209" customWidth="1"/>
    <col min="11016" max="11016" width="11.28515625" style="209" customWidth="1"/>
    <col min="11017" max="11017" width="14.140625" style="209" customWidth="1"/>
    <col min="11018" max="11018" width="10.28515625" style="209" customWidth="1"/>
    <col min="11019" max="11019" width="17.140625" style="209" customWidth="1"/>
    <col min="11020" max="11020" width="12" style="209" customWidth="1"/>
    <col min="11021" max="11021" width="14.140625" style="209" customWidth="1"/>
    <col min="11022" max="11022" width="10.28515625" style="209" customWidth="1"/>
    <col min="11023" max="11023" width="17.140625" style="209" customWidth="1"/>
    <col min="11024" max="11024" width="12" style="209" customWidth="1"/>
    <col min="11025" max="11025" width="10.7109375" style="209" customWidth="1"/>
    <col min="11026" max="11028" width="0" style="209" hidden="1" customWidth="1"/>
    <col min="11029" max="11256" width="9.140625" style="209"/>
    <col min="11257" max="11257" width="5.140625" style="209" customWidth="1"/>
    <col min="11258" max="11258" width="32.42578125" style="209" customWidth="1"/>
    <col min="11259" max="11261" width="10.28515625" style="209" customWidth="1"/>
    <col min="11262" max="11263" width="12.42578125" style="209" customWidth="1"/>
    <col min="11264" max="11264" width="11.28515625" style="209" customWidth="1"/>
    <col min="11265" max="11265" width="12.42578125" style="209" customWidth="1"/>
    <col min="11266" max="11266" width="11.28515625" style="209" customWidth="1"/>
    <col min="11267" max="11267" width="12.42578125" style="209" customWidth="1"/>
    <col min="11268" max="11268" width="11.28515625" style="209" customWidth="1"/>
    <col min="11269" max="11269" width="12.42578125" style="209" customWidth="1"/>
    <col min="11270" max="11270" width="11.28515625" style="209" customWidth="1"/>
    <col min="11271" max="11271" width="12.42578125" style="209" customWidth="1"/>
    <col min="11272" max="11272" width="11.28515625" style="209" customWidth="1"/>
    <col min="11273" max="11273" width="14.140625" style="209" customWidth="1"/>
    <col min="11274" max="11274" width="10.28515625" style="209" customWidth="1"/>
    <col min="11275" max="11275" width="17.140625" style="209" customWidth="1"/>
    <col min="11276" max="11276" width="12" style="209" customWidth="1"/>
    <col min="11277" max="11277" width="14.140625" style="209" customWidth="1"/>
    <col min="11278" max="11278" width="10.28515625" style="209" customWidth="1"/>
    <col min="11279" max="11279" width="17.140625" style="209" customWidth="1"/>
    <col min="11280" max="11280" width="12" style="209" customWidth="1"/>
    <col min="11281" max="11281" width="10.7109375" style="209" customWidth="1"/>
    <col min="11282" max="11284" width="0" style="209" hidden="1" customWidth="1"/>
    <col min="11285" max="11512" width="9.140625" style="209"/>
    <col min="11513" max="11513" width="5.140625" style="209" customWidth="1"/>
    <col min="11514" max="11514" width="32.42578125" style="209" customWidth="1"/>
    <col min="11515" max="11517" width="10.28515625" style="209" customWidth="1"/>
    <col min="11518" max="11519" width="12.42578125" style="209" customWidth="1"/>
    <col min="11520" max="11520" width="11.28515625" style="209" customWidth="1"/>
    <col min="11521" max="11521" width="12.42578125" style="209" customWidth="1"/>
    <col min="11522" max="11522" width="11.28515625" style="209" customWidth="1"/>
    <col min="11523" max="11523" width="12.42578125" style="209" customWidth="1"/>
    <col min="11524" max="11524" width="11.28515625" style="209" customWidth="1"/>
    <col min="11525" max="11525" width="12.42578125" style="209" customWidth="1"/>
    <col min="11526" max="11526" width="11.28515625" style="209" customWidth="1"/>
    <col min="11527" max="11527" width="12.42578125" style="209" customWidth="1"/>
    <col min="11528" max="11528" width="11.28515625" style="209" customWidth="1"/>
    <col min="11529" max="11529" width="14.140625" style="209" customWidth="1"/>
    <col min="11530" max="11530" width="10.28515625" style="209" customWidth="1"/>
    <col min="11531" max="11531" width="17.140625" style="209" customWidth="1"/>
    <col min="11532" max="11532" width="12" style="209" customWidth="1"/>
    <col min="11533" max="11533" width="14.140625" style="209" customWidth="1"/>
    <col min="11534" max="11534" width="10.28515625" style="209" customWidth="1"/>
    <col min="11535" max="11535" width="17.140625" style="209" customWidth="1"/>
    <col min="11536" max="11536" width="12" style="209" customWidth="1"/>
    <col min="11537" max="11537" width="10.7109375" style="209" customWidth="1"/>
    <col min="11538" max="11540" width="0" style="209" hidden="1" customWidth="1"/>
    <col min="11541" max="11768" width="9.140625" style="209"/>
    <col min="11769" max="11769" width="5.140625" style="209" customWidth="1"/>
    <col min="11770" max="11770" width="32.42578125" style="209" customWidth="1"/>
    <col min="11771" max="11773" width="10.28515625" style="209" customWidth="1"/>
    <col min="11774" max="11775" width="12.42578125" style="209" customWidth="1"/>
    <col min="11776" max="11776" width="11.28515625" style="209" customWidth="1"/>
    <col min="11777" max="11777" width="12.42578125" style="209" customWidth="1"/>
    <col min="11778" max="11778" width="11.28515625" style="209" customWidth="1"/>
    <col min="11779" max="11779" width="12.42578125" style="209" customWidth="1"/>
    <col min="11780" max="11780" width="11.28515625" style="209" customWidth="1"/>
    <col min="11781" max="11781" width="12.42578125" style="209" customWidth="1"/>
    <col min="11782" max="11782" width="11.28515625" style="209" customWidth="1"/>
    <col min="11783" max="11783" width="12.42578125" style="209" customWidth="1"/>
    <col min="11784" max="11784" width="11.28515625" style="209" customWidth="1"/>
    <col min="11785" max="11785" width="14.140625" style="209" customWidth="1"/>
    <col min="11786" max="11786" width="10.28515625" style="209" customWidth="1"/>
    <col min="11787" max="11787" width="17.140625" style="209" customWidth="1"/>
    <col min="11788" max="11788" width="12" style="209" customWidth="1"/>
    <col min="11789" max="11789" width="14.140625" style="209" customWidth="1"/>
    <col min="11790" max="11790" width="10.28515625" style="209" customWidth="1"/>
    <col min="11791" max="11791" width="17.140625" style="209" customWidth="1"/>
    <col min="11792" max="11792" width="12" style="209" customWidth="1"/>
    <col min="11793" max="11793" width="10.7109375" style="209" customWidth="1"/>
    <col min="11794" max="11796" width="0" style="209" hidden="1" customWidth="1"/>
    <col min="11797" max="12024" width="9.140625" style="209"/>
    <col min="12025" max="12025" width="5.140625" style="209" customWidth="1"/>
    <col min="12026" max="12026" width="32.42578125" style="209" customWidth="1"/>
    <col min="12027" max="12029" width="10.28515625" style="209" customWidth="1"/>
    <col min="12030" max="12031" width="12.42578125" style="209" customWidth="1"/>
    <col min="12032" max="12032" width="11.28515625" style="209" customWidth="1"/>
    <col min="12033" max="12033" width="12.42578125" style="209" customWidth="1"/>
    <col min="12034" max="12034" width="11.28515625" style="209" customWidth="1"/>
    <col min="12035" max="12035" width="12.42578125" style="209" customWidth="1"/>
    <col min="12036" max="12036" width="11.28515625" style="209" customWidth="1"/>
    <col min="12037" max="12037" width="12.42578125" style="209" customWidth="1"/>
    <col min="12038" max="12038" width="11.28515625" style="209" customWidth="1"/>
    <col min="12039" max="12039" width="12.42578125" style="209" customWidth="1"/>
    <col min="12040" max="12040" width="11.28515625" style="209" customWidth="1"/>
    <col min="12041" max="12041" width="14.140625" style="209" customWidth="1"/>
    <col min="12042" max="12042" width="10.28515625" style="209" customWidth="1"/>
    <col min="12043" max="12043" width="17.140625" style="209" customWidth="1"/>
    <col min="12044" max="12044" width="12" style="209" customWidth="1"/>
    <col min="12045" max="12045" width="14.140625" style="209" customWidth="1"/>
    <col min="12046" max="12046" width="10.28515625" style="209" customWidth="1"/>
    <col min="12047" max="12047" width="17.140625" style="209" customWidth="1"/>
    <col min="12048" max="12048" width="12" style="209" customWidth="1"/>
    <col min="12049" max="12049" width="10.7109375" style="209" customWidth="1"/>
    <col min="12050" max="12052" width="0" style="209" hidden="1" customWidth="1"/>
    <col min="12053" max="12280" width="9.140625" style="209"/>
    <col min="12281" max="12281" width="5.140625" style="209" customWidth="1"/>
    <col min="12282" max="12282" width="32.42578125" style="209" customWidth="1"/>
    <col min="12283" max="12285" width="10.28515625" style="209" customWidth="1"/>
    <col min="12286" max="12287" width="12.42578125" style="209" customWidth="1"/>
    <col min="12288" max="12288" width="11.28515625" style="209" customWidth="1"/>
    <col min="12289" max="12289" width="12.42578125" style="209" customWidth="1"/>
    <col min="12290" max="12290" width="11.28515625" style="209" customWidth="1"/>
    <col min="12291" max="12291" width="12.42578125" style="209" customWidth="1"/>
    <col min="12292" max="12292" width="11.28515625" style="209" customWidth="1"/>
    <col min="12293" max="12293" width="12.42578125" style="209" customWidth="1"/>
    <col min="12294" max="12294" width="11.28515625" style="209" customWidth="1"/>
    <col min="12295" max="12295" width="12.42578125" style="209" customWidth="1"/>
    <col min="12296" max="12296" width="11.28515625" style="209" customWidth="1"/>
    <col min="12297" max="12297" width="14.140625" style="209" customWidth="1"/>
    <col min="12298" max="12298" width="10.28515625" style="209" customWidth="1"/>
    <col min="12299" max="12299" width="17.140625" style="209" customWidth="1"/>
    <col min="12300" max="12300" width="12" style="209" customWidth="1"/>
    <col min="12301" max="12301" width="14.140625" style="209" customWidth="1"/>
    <col min="12302" max="12302" width="10.28515625" style="209" customWidth="1"/>
    <col min="12303" max="12303" width="17.140625" style="209" customWidth="1"/>
    <col min="12304" max="12304" width="12" style="209" customWidth="1"/>
    <col min="12305" max="12305" width="10.7109375" style="209" customWidth="1"/>
    <col min="12306" max="12308" width="0" style="209" hidden="1" customWidth="1"/>
    <col min="12309" max="12536" width="9.140625" style="209"/>
    <col min="12537" max="12537" width="5.140625" style="209" customWidth="1"/>
    <col min="12538" max="12538" width="32.42578125" style="209" customWidth="1"/>
    <col min="12539" max="12541" width="10.28515625" style="209" customWidth="1"/>
    <col min="12542" max="12543" width="12.42578125" style="209" customWidth="1"/>
    <col min="12544" max="12544" width="11.28515625" style="209" customWidth="1"/>
    <col min="12545" max="12545" width="12.42578125" style="209" customWidth="1"/>
    <col min="12546" max="12546" width="11.28515625" style="209" customWidth="1"/>
    <col min="12547" max="12547" width="12.42578125" style="209" customWidth="1"/>
    <col min="12548" max="12548" width="11.28515625" style="209" customWidth="1"/>
    <col min="12549" max="12549" width="12.42578125" style="209" customWidth="1"/>
    <col min="12550" max="12550" width="11.28515625" style="209" customWidth="1"/>
    <col min="12551" max="12551" width="12.42578125" style="209" customWidth="1"/>
    <col min="12552" max="12552" width="11.28515625" style="209" customWidth="1"/>
    <col min="12553" max="12553" width="14.140625" style="209" customWidth="1"/>
    <col min="12554" max="12554" width="10.28515625" style="209" customWidth="1"/>
    <col min="12555" max="12555" width="17.140625" style="209" customWidth="1"/>
    <col min="12556" max="12556" width="12" style="209" customWidth="1"/>
    <col min="12557" max="12557" width="14.140625" style="209" customWidth="1"/>
    <col min="12558" max="12558" width="10.28515625" style="209" customWidth="1"/>
    <col min="12559" max="12559" width="17.140625" style="209" customWidth="1"/>
    <col min="12560" max="12560" width="12" style="209" customWidth="1"/>
    <col min="12561" max="12561" width="10.7109375" style="209" customWidth="1"/>
    <col min="12562" max="12564" width="0" style="209" hidden="1" customWidth="1"/>
    <col min="12565" max="12792" width="9.140625" style="209"/>
    <col min="12793" max="12793" width="5.140625" style="209" customWidth="1"/>
    <col min="12794" max="12794" width="32.42578125" style="209" customWidth="1"/>
    <col min="12795" max="12797" width="10.28515625" style="209" customWidth="1"/>
    <col min="12798" max="12799" width="12.42578125" style="209" customWidth="1"/>
    <col min="12800" max="12800" width="11.28515625" style="209" customWidth="1"/>
    <col min="12801" max="12801" width="12.42578125" style="209" customWidth="1"/>
    <col min="12802" max="12802" width="11.28515625" style="209" customWidth="1"/>
    <col min="12803" max="12803" width="12.42578125" style="209" customWidth="1"/>
    <col min="12804" max="12804" width="11.28515625" style="209" customWidth="1"/>
    <col min="12805" max="12805" width="12.42578125" style="209" customWidth="1"/>
    <col min="12806" max="12806" width="11.28515625" style="209" customWidth="1"/>
    <col min="12807" max="12807" width="12.42578125" style="209" customWidth="1"/>
    <col min="12808" max="12808" width="11.28515625" style="209" customWidth="1"/>
    <col min="12809" max="12809" width="14.140625" style="209" customWidth="1"/>
    <col min="12810" max="12810" width="10.28515625" style="209" customWidth="1"/>
    <col min="12811" max="12811" width="17.140625" style="209" customWidth="1"/>
    <col min="12812" max="12812" width="12" style="209" customWidth="1"/>
    <col min="12813" max="12813" width="14.140625" style="209" customWidth="1"/>
    <col min="12814" max="12814" width="10.28515625" style="209" customWidth="1"/>
    <col min="12815" max="12815" width="17.140625" style="209" customWidth="1"/>
    <col min="12816" max="12816" width="12" style="209" customWidth="1"/>
    <col min="12817" max="12817" width="10.7109375" style="209" customWidth="1"/>
    <col min="12818" max="12820" width="0" style="209" hidden="1" customWidth="1"/>
    <col min="12821" max="13048" width="9.140625" style="209"/>
    <col min="13049" max="13049" width="5.140625" style="209" customWidth="1"/>
    <col min="13050" max="13050" width="32.42578125" style="209" customWidth="1"/>
    <col min="13051" max="13053" width="10.28515625" style="209" customWidth="1"/>
    <col min="13054" max="13055" width="12.42578125" style="209" customWidth="1"/>
    <col min="13056" max="13056" width="11.28515625" style="209" customWidth="1"/>
    <col min="13057" max="13057" width="12.42578125" style="209" customWidth="1"/>
    <col min="13058" max="13058" width="11.28515625" style="209" customWidth="1"/>
    <col min="13059" max="13059" width="12.42578125" style="209" customWidth="1"/>
    <col min="13060" max="13060" width="11.28515625" style="209" customWidth="1"/>
    <col min="13061" max="13061" width="12.42578125" style="209" customWidth="1"/>
    <col min="13062" max="13062" width="11.28515625" style="209" customWidth="1"/>
    <col min="13063" max="13063" width="12.42578125" style="209" customWidth="1"/>
    <col min="13064" max="13064" width="11.28515625" style="209" customWidth="1"/>
    <col min="13065" max="13065" width="14.140625" style="209" customWidth="1"/>
    <col min="13066" max="13066" width="10.28515625" style="209" customWidth="1"/>
    <col min="13067" max="13067" width="17.140625" style="209" customWidth="1"/>
    <col min="13068" max="13068" width="12" style="209" customWidth="1"/>
    <col min="13069" max="13069" width="14.140625" style="209" customWidth="1"/>
    <col min="13070" max="13070" width="10.28515625" style="209" customWidth="1"/>
    <col min="13071" max="13071" width="17.140625" style="209" customWidth="1"/>
    <col min="13072" max="13072" width="12" style="209" customWidth="1"/>
    <col min="13073" max="13073" width="10.7109375" style="209" customWidth="1"/>
    <col min="13074" max="13076" width="0" style="209" hidden="1" customWidth="1"/>
    <col min="13077" max="13304" width="9.140625" style="209"/>
    <col min="13305" max="13305" width="5.140625" style="209" customWidth="1"/>
    <col min="13306" max="13306" width="32.42578125" style="209" customWidth="1"/>
    <col min="13307" max="13309" width="10.28515625" style="209" customWidth="1"/>
    <col min="13310" max="13311" width="12.42578125" style="209" customWidth="1"/>
    <col min="13312" max="13312" width="11.28515625" style="209" customWidth="1"/>
    <col min="13313" max="13313" width="12.42578125" style="209" customWidth="1"/>
    <col min="13314" max="13314" width="11.28515625" style="209" customWidth="1"/>
    <col min="13315" max="13315" width="12.42578125" style="209" customWidth="1"/>
    <col min="13316" max="13316" width="11.28515625" style="209" customWidth="1"/>
    <col min="13317" max="13317" width="12.42578125" style="209" customWidth="1"/>
    <col min="13318" max="13318" width="11.28515625" style="209" customWidth="1"/>
    <col min="13319" max="13319" width="12.42578125" style="209" customWidth="1"/>
    <col min="13320" max="13320" width="11.28515625" style="209" customWidth="1"/>
    <col min="13321" max="13321" width="14.140625" style="209" customWidth="1"/>
    <col min="13322" max="13322" width="10.28515625" style="209" customWidth="1"/>
    <col min="13323" max="13323" width="17.140625" style="209" customWidth="1"/>
    <col min="13324" max="13324" width="12" style="209" customWidth="1"/>
    <col min="13325" max="13325" width="14.140625" style="209" customWidth="1"/>
    <col min="13326" max="13326" width="10.28515625" style="209" customWidth="1"/>
    <col min="13327" max="13327" width="17.140625" style="209" customWidth="1"/>
    <col min="13328" max="13328" width="12" style="209" customWidth="1"/>
    <col min="13329" max="13329" width="10.7109375" style="209" customWidth="1"/>
    <col min="13330" max="13332" width="0" style="209" hidden="1" customWidth="1"/>
    <col min="13333" max="13560" width="9.140625" style="209"/>
    <col min="13561" max="13561" width="5.140625" style="209" customWidth="1"/>
    <col min="13562" max="13562" width="32.42578125" style="209" customWidth="1"/>
    <col min="13563" max="13565" width="10.28515625" style="209" customWidth="1"/>
    <col min="13566" max="13567" width="12.42578125" style="209" customWidth="1"/>
    <col min="13568" max="13568" width="11.28515625" style="209" customWidth="1"/>
    <col min="13569" max="13569" width="12.42578125" style="209" customWidth="1"/>
    <col min="13570" max="13570" width="11.28515625" style="209" customWidth="1"/>
    <col min="13571" max="13571" width="12.42578125" style="209" customWidth="1"/>
    <col min="13572" max="13572" width="11.28515625" style="209" customWidth="1"/>
    <col min="13573" max="13573" width="12.42578125" style="209" customWidth="1"/>
    <col min="13574" max="13574" width="11.28515625" style="209" customWidth="1"/>
    <col min="13575" max="13575" width="12.42578125" style="209" customWidth="1"/>
    <col min="13576" max="13576" width="11.28515625" style="209" customWidth="1"/>
    <col min="13577" max="13577" width="14.140625" style="209" customWidth="1"/>
    <col min="13578" max="13578" width="10.28515625" style="209" customWidth="1"/>
    <col min="13579" max="13579" width="17.140625" style="209" customWidth="1"/>
    <col min="13580" max="13580" width="12" style="209" customWidth="1"/>
    <col min="13581" max="13581" width="14.140625" style="209" customWidth="1"/>
    <col min="13582" max="13582" width="10.28515625" style="209" customWidth="1"/>
    <col min="13583" max="13583" width="17.140625" style="209" customWidth="1"/>
    <col min="13584" max="13584" width="12" style="209" customWidth="1"/>
    <col min="13585" max="13585" width="10.7109375" style="209" customWidth="1"/>
    <col min="13586" max="13588" width="0" style="209" hidden="1" customWidth="1"/>
    <col min="13589" max="13816" width="9.140625" style="209"/>
    <col min="13817" max="13817" width="5.140625" style="209" customWidth="1"/>
    <col min="13818" max="13818" width="32.42578125" style="209" customWidth="1"/>
    <col min="13819" max="13821" width="10.28515625" style="209" customWidth="1"/>
    <col min="13822" max="13823" width="12.42578125" style="209" customWidth="1"/>
    <col min="13824" max="13824" width="11.28515625" style="209" customWidth="1"/>
    <col min="13825" max="13825" width="12.42578125" style="209" customWidth="1"/>
    <col min="13826" max="13826" width="11.28515625" style="209" customWidth="1"/>
    <col min="13827" max="13827" width="12.42578125" style="209" customWidth="1"/>
    <col min="13828" max="13828" width="11.28515625" style="209" customWidth="1"/>
    <col min="13829" max="13829" width="12.42578125" style="209" customWidth="1"/>
    <col min="13830" max="13830" width="11.28515625" style="209" customWidth="1"/>
    <col min="13831" max="13831" width="12.42578125" style="209" customWidth="1"/>
    <col min="13832" max="13832" width="11.28515625" style="209" customWidth="1"/>
    <col min="13833" max="13833" width="14.140625" style="209" customWidth="1"/>
    <col min="13834" max="13834" width="10.28515625" style="209" customWidth="1"/>
    <col min="13835" max="13835" width="17.140625" style="209" customWidth="1"/>
    <col min="13836" max="13836" width="12" style="209" customWidth="1"/>
    <col min="13837" max="13837" width="14.140625" style="209" customWidth="1"/>
    <col min="13838" max="13838" width="10.28515625" style="209" customWidth="1"/>
    <col min="13839" max="13839" width="17.140625" style="209" customWidth="1"/>
    <col min="13840" max="13840" width="12" style="209" customWidth="1"/>
    <col min="13841" max="13841" width="10.7109375" style="209" customWidth="1"/>
    <col min="13842" max="13844" width="0" style="209" hidden="1" customWidth="1"/>
    <col min="13845" max="14072" width="9.140625" style="209"/>
    <col min="14073" max="14073" width="5.140625" style="209" customWidth="1"/>
    <col min="14074" max="14074" width="32.42578125" style="209" customWidth="1"/>
    <col min="14075" max="14077" width="10.28515625" style="209" customWidth="1"/>
    <col min="14078" max="14079" width="12.42578125" style="209" customWidth="1"/>
    <col min="14080" max="14080" width="11.28515625" style="209" customWidth="1"/>
    <col min="14081" max="14081" width="12.42578125" style="209" customWidth="1"/>
    <col min="14082" max="14082" width="11.28515625" style="209" customWidth="1"/>
    <col min="14083" max="14083" width="12.42578125" style="209" customWidth="1"/>
    <col min="14084" max="14084" width="11.28515625" style="209" customWidth="1"/>
    <col min="14085" max="14085" width="12.42578125" style="209" customWidth="1"/>
    <col min="14086" max="14086" width="11.28515625" style="209" customWidth="1"/>
    <col min="14087" max="14087" width="12.42578125" style="209" customWidth="1"/>
    <col min="14088" max="14088" width="11.28515625" style="209" customWidth="1"/>
    <col min="14089" max="14089" width="14.140625" style="209" customWidth="1"/>
    <col min="14090" max="14090" width="10.28515625" style="209" customWidth="1"/>
    <col min="14091" max="14091" width="17.140625" style="209" customWidth="1"/>
    <col min="14092" max="14092" width="12" style="209" customWidth="1"/>
    <col min="14093" max="14093" width="14.140625" style="209" customWidth="1"/>
    <col min="14094" max="14094" width="10.28515625" style="209" customWidth="1"/>
    <col min="14095" max="14095" width="17.140625" style="209" customWidth="1"/>
    <col min="14096" max="14096" width="12" style="209" customWidth="1"/>
    <col min="14097" max="14097" width="10.7109375" style="209" customWidth="1"/>
    <col min="14098" max="14100" width="0" style="209" hidden="1" customWidth="1"/>
    <col min="14101" max="14328" width="9.140625" style="209"/>
    <col min="14329" max="14329" width="5.140625" style="209" customWidth="1"/>
    <col min="14330" max="14330" width="32.42578125" style="209" customWidth="1"/>
    <col min="14331" max="14333" width="10.28515625" style="209" customWidth="1"/>
    <col min="14334" max="14335" width="12.42578125" style="209" customWidth="1"/>
    <col min="14336" max="14336" width="11.28515625" style="209" customWidth="1"/>
    <col min="14337" max="14337" width="12.42578125" style="209" customWidth="1"/>
    <col min="14338" max="14338" width="11.28515625" style="209" customWidth="1"/>
    <col min="14339" max="14339" width="12.42578125" style="209" customWidth="1"/>
    <col min="14340" max="14340" width="11.28515625" style="209" customWidth="1"/>
    <col min="14341" max="14341" width="12.42578125" style="209" customWidth="1"/>
    <col min="14342" max="14342" width="11.28515625" style="209" customWidth="1"/>
    <col min="14343" max="14343" width="12.42578125" style="209" customWidth="1"/>
    <col min="14344" max="14344" width="11.28515625" style="209" customWidth="1"/>
    <col min="14345" max="14345" width="14.140625" style="209" customWidth="1"/>
    <col min="14346" max="14346" width="10.28515625" style="209" customWidth="1"/>
    <col min="14347" max="14347" width="17.140625" style="209" customWidth="1"/>
    <col min="14348" max="14348" width="12" style="209" customWidth="1"/>
    <col min="14349" max="14349" width="14.140625" style="209" customWidth="1"/>
    <col min="14350" max="14350" width="10.28515625" style="209" customWidth="1"/>
    <col min="14351" max="14351" width="17.140625" style="209" customWidth="1"/>
    <col min="14352" max="14352" width="12" style="209" customWidth="1"/>
    <col min="14353" max="14353" width="10.7109375" style="209" customWidth="1"/>
    <col min="14354" max="14356" width="0" style="209" hidden="1" customWidth="1"/>
    <col min="14357" max="14584" width="9.140625" style="209"/>
    <col min="14585" max="14585" width="5.140625" style="209" customWidth="1"/>
    <col min="14586" max="14586" width="32.42578125" style="209" customWidth="1"/>
    <col min="14587" max="14589" width="10.28515625" style="209" customWidth="1"/>
    <col min="14590" max="14591" width="12.42578125" style="209" customWidth="1"/>
    <col min="14592" max="14592" width="11.28515625" style="209" customWidth="1"/>
    <col min="14593" max="14593" width="12.42578125" style="209" customWidth="1"/>
    <col min="14594" max="14594" width="11.28515625" style="209" customWidth="1"/>
    <col min="14595" max="14595" width="12.42578125" style="209" customWidth="1"/>
    <col min="14596" max="14596" width="11.28515625" style="209" customWidth="1"/>
    <col min="14597" max="14597" width="12.42578125" style="209" customWidth="1"/>
    <col min="14598" max="14598" width="11.28515625" style="209" customWidth="1"/>
    <col min="14599" max="14599" width="12.42578125" style="209" customWidth="1"/>
    <col min="14600" max="14600" width="11.28515625" style="209" customWidth="1"/>
    <col min="14601" max="14601" width="14.140625" style="209" customWidth="1"/>
    <col min="14602" max="14602" width="10.28515625" style="209" customWidth="1"/>
    <col min="14603" max="14603" width="17.140625" style="209" customWidth="1"/>
    <col min="14604" max="14604" width="12" style="209" customWidth="1"/>
    <col min="14605" max="14605" width="14.140625" style="209" customWidth="1"/>
    <col min="14606" max="14606" width="10.28515625" style="209" customWidth="1"/>
    <col min="14607" max="14607" width="17.140625" style="209" customWidth="1"/>
    <col min="14608" max="14608" width="12" style="209" customWidth="1"/>
    <col min="14609" max="14609" width="10.7109375" style="209" customWidth="1"/>
    <col min="14610" max="14612" width="0" style="209" hidden="1" customWidth="1"/>
    <col min="14613" max="14840" width="9.140625" style="209"/>
    <col min="14841" max="14841" width="5.140625" style="209" customWidth="1"/>
    <col min="14842" max="14842" width="32.42578125" style="209" customWidth="1"/>
    <col min="14843" max="14845" width="10.28515625" style="209" customWidth="1"/>
    <col min="14846" max="14847" width="12.42578125" style="209" customWidth="1"/>
    <col min="14848" max="14848" width="11.28515625" style="209" customWidth="1"/>
    <col min="14849" max="14849" width="12.42578125" style="209" customWidth="1"/>
    <col min="14850" max="14850" width="11.28515625" style="209" customWidth="1"/>
    <col min="14851" max="14851" width="12.42578125" style="209" customWidth="1"/>
    <col min="14852" max="14852" width="11.28515625" style="209" customWidth="1"/>
    <col min="14853" max="14853" width="12.42578125" style="209" customWidth="1"/>
    <col min="14854" max="14854" width="11.28515625" style="209" customWidth="1"/>
    <col min="14855" max="14855" width="12.42578125" style="209" customWidth="1"/>
    <col min="14856" max="14856" width="11.28515625" style="209" customWidth="1"/>
    <col min="14857" max="14857" width="14.140625" style="209" customWidth="1"/>
    <col min="14858" max="14858" width="10.28515625" style="209" customWidth="1"/>
    <col min="14859" max="14859" width="17.140625" style="209" customWidth="1"/>
    <col min="14860" max="14860" width="12" style="209" customWidth="1"/>
    <col min="14861" max="14861" width="14.140625" style="209" customWidth="1"/>
    <col min="14862" max="14862" width="10.28515625" style="209" customWidth="1"/>
    <col min="14863" max="14863" width="17.140625" style="209" customWidth="1"/>
    <col min="14864" max="14864" width="12" style="209" customWidth="1"/>
    <col min="14865" max="14865" width="10.7109375" style="209" customWidth="1"/>
    <col min="14866" max="14868" width="0" style="209" hidden="1" customWidth="1"/>
    <col min="14869" max="15096" width="9.140625" style="209"/>
    <col min="15097" max="15097" width="5.140625" style="209" customWidth="1"/>
    <col min="15098" max="15098" width="32.42578125" style="209" customWidth="1"/>
    <col min="15099" max="15101" width="10.28515625" style="209" customWidth="1"/>
    <col min="15102" max="15103" width="12.42578125" style="209" customWidth="1"/>
    <col min="15104" max="15104" width="11.28515625" style="209" customWidth="1"/>
    <col min="15105" max="15105" width="12.42578125" style="209" customWidth="1"/>
    <col min="15106" max="15106" width="11.28515625" style="209" customWidth="1"/>
    <col min="15107" max="15107" width="12.42578125" style="209" customWidth="1"/>
    <col min="15108" max="15108" width="11.28515625" style="209" customWidth="1"/>
    <col min="15109" max="15109" width="12.42578125" style="209" customWidth="1"/>
    <col min="15110" max="15110" width="11.28515625" style="209" customWidth="1"/>
    <col min="15111" max="15111" width="12.42578125" style="209" customWidth="1"/>
    <col min="15112" max="15112" width="11.28515625" style="209" customWidth="1"/>
    <col min="15113" max="15113" width="14.140625" style="209" customWidth="1"/>
    <col min="15114" max="15114" width="10.28515625" style="209" customWidth="1"/>
    <col min="15115" max="15115" width="17.140625" style="209" customWidth="1"/>
    <col min="15116" max="15116" width="12" style="209" customWidth="1"/>
    <col min="15117" max="15117" width="14.140625" style="209" customWidth="1"/>
    <col min="15118" max="15118" width="10.28515625" style="209" customWidth="1"/>
    <col min="15119" max="15119" width="17.140625" style="209" customWidth="1"/>
    <col min="15120" max="15120" width="12" style="209" customWidth="1"/>
    <col min="15121" max="15121" width="10.7109375" style="209" customWidth="1"/>
    <col min="15122" max="15124" width="0" style="209" hidden="1" customWidth="1"/>
    <col min="15125" max="15352" width="9.140625" style="209"/>
    <col min="15353" max="15353" width="5.140625" style="209" customWidth="1"/>
    <col min="15354" max="15354" width="32.42578125" style="209" customWidth="1"/>
    <col min="15355" max="15357" width="10.28515625" style="209" customWidth="1"/>
    <col min="15358" max="15359" width="12.42578125" style="209" customWidth="1"/>
    <col min="15360" max="15360" width="11.28515625" style="209" customWidth="1"/>
    <col min="15361" max="15361" width="12.42578125" style="209" customWidth="1"/>
    <col min="15362" max="15362" width="11.28515625" style="209" customWidth="1"/>
    <col min="15363" max="15363" width="12.42578125" style="209" customWidth="1"/>
    <col min="15364" max="15364" width="11.28515625" style="209" customWidth="1"/>
    <col min="15365" max="15365" width="12.42578125" style="209" customWidth="1"/>
    <col min="15366" max="15366" width="11.28515625" style="209" customWidth="1"/>
    <col min="15367" max="15367" width="12.42578125" style="209" customWidth="1"/>
    <col min="15368" max="15368" width="11.28515625" style="209" customWidth="1"/>
    <col min="15369" max="15369" width="14.140625" style="209" customWidth="1"/>
    <col min="15370" max="15370" width="10.28515625" style="209" customWidth="1"/>
    <col min="15371" max="15371" width="17.140625" style="209" customWidth="1"/>
    <col min="15372" max="15372" width="12" style="209" customWidth="1"/>
    <col min="15373" max="15373" width="14.140625" style="209" customWidth="1"/>
    <col min="15374" max="15374" width="10.28515625" style="209" customWidth="1"/>
    <col min="15375" max="15375" width="17.140625" style="209" customWidth="1"/>
    <col min="15376" max="15376" width="12" style="209" customWidth="1"/>
    <col min="15377" max="15377" width="10.7109375" style="209" customWidth="1"/>
    <col min="15378" max="15380" width="0" style="209" hidden="1" customWidth="1"/>
    <col min="15381" max="15608" width="9.140625" style="209"/>
    <col min="15609" max="15609" width="5.140625" style="209" customWidth="1"/>
    <col min="15610" max="15610" width="32.42578125" style="209" customWidth="1"/>
    <col min="15611" max="15613" width="10.28515625" style="209" customWidth="1"/>
    <col min="15614" max="15615" width="12.42578125" style="209" customWidth="1"/>
    <col min="15616" max="15616" width="11.28515625" style="209" customWidth="1"/>
    <col min="15617" max="15617" width="12.42578125" style="209" customWidth="1"/>
    <col min="15618" max="15618" width="11.28515625" style="209" customWidth="1"/>
    <col min="15619" max="15619" width="12.42578125" style="209" customWidth="1"/>
    <col min="15620" max="15620" width="11.28515625" style="209" customWidth="1"/>
    <col min="15621" max="15621" width="12.42578125" style="209" customWidth="1"/>
    <col min="15622" max="15622" width="11.28515625" style="209" customWidth="1"/>
    <col min="15623" max="15623" width="12.42578125" style="209" customWidth="1"/>
    <col min="15624" max="15624" width="11.28515625" style="209" customWidth="1"/>
    <col min="15625" max="15625" width="14.140625" style="209" customWidth="1"/>
    <col min="15626" max="15626" width="10.28515625" style="209" customWidth="1"/>
    <col min="15627" max="15627" width="17.140625" style="209" customWidth="1"/>
    <col min="15628" max="15628" width="12" style="209" customWidth="1"/>
    <col min="15629" max="15629" width="14.140625" style="209" customWidth="1"/>
    <col min="15630" max="15630" width="10.28515625" style="209" customWidth="1"/>
    <col min="15631" max="15631" width="17.140625" style="209" customWidth="1"/>
    <col min="15632" max="15632" width="12" style="209" customWidth="1"/>
    <col min="15633" max="15633" width="10.7109375" style="209" customWidth="1"/>
    <col min="15634" max="15636" width="0" style="209" hidden="1" customWidth="1"/>
    <col min="15637" max="15864" width="9.140625" style="209"/>
    <col min="15865" max="15865" width="5.140625" style="209" customWidth="1"/>
    <col min="15866" max="15866" width="32.42578125" style="209" customWidth="1"/>
    <col min="15867" max="15869" width="10.28515625" style="209" customWidth="1"/>
    <col min="15870" max="15871" width="12.42578125" style="209" customWidth="1"/>
    <col min="15872" max="15872" width="11.28515625" style="209" customWidth="1"/>
    <col min="15873" max="15873" width="12.42578125" style="209" customWidth="1"/>
    <col min="15874" max="15874" width="11.28515625" style="209" customWidth="1"/>
    <col min="15875" max="15875" width="12.42578125" style="209" customWidth="1"/>
    <col min="15876" max="15876" width="11.28515625" style="209" customWidth="1"/>
    <col min="15877" max="15877" width="12.42578125" style="209" customWidth="1"/>
    <col min="15878" max="15878" width="11.28515625" style="209" customWidth="1"/>
    <col min="15879" max="15879" width="12.42578125" style="209" customWidth="1"/>
    <col min="15880" max="15880" width="11.28515625" style="209" customWidth="1"/>
    <col min="15881" max="15881" width="14.140625" style="209" customWidth="1"/>
    <col min="15882" max="15882" width="10.28515625" style="209" customWidth="1"/>
    <col min="15883" max="15883" width="17.140625" style="209" customWidth="1"/>
    <col min="15884" max="15884" width="12" style="209" customWidth="1"/>
    <col min="15885" max="15885" width="14.140625" style="209" customWidth="1"/>
    <col min="15886" max="15886" width="10.28515625" style="209" customWidth="1"/>
    <col min="15887" max="15887" width="17.140625" style="209" customWidth="1"/>
    <col min="15888" max="15888" width="12" style="209" customWidth="1"/>
    <col min="15889" max="15889" width="10.7109375" style="209" customWidth="1"/>
    <col min="15890" max="15892" width="0" style="209" hidden="1" customWidth="1"/>
    <col min="15893" max="16120" width="9.140625" style="209"/>
    <col min="16121" max="16121" width="5.140625" style="209" customWidth="1"/>
    <col min="16122" max="16122" width="32.42578125" style="209" customWidth="1"/>
    <col min="16123" max="16125" width="10.28515625" style="209" customWidth="1"/>
    <col min="16126" max="16127" width="12.42578125" style="209" customWidth="1"/>
    <col min="16128" max="16128" width="11.28515625" style="209" customWidth="1"/>
    <col min="16129" max="16129" width="12.42578125" style="209" customWidth="1"/>
    <col min="16130" max="16130" width="11.28515625" style="209" customWidth="1"/>
    <col min="16131" max="16131" width="12.42578125" style="209" customWidth="1"/>
    <col min="16132" max="16132" width="11.28515625" style="209" customWidth="1"/>
    <col min="16133" max="16133" width="12.42578125" style="209" customWidth="1"/>
    <col min="16134" max="16134" width="11.28515625" style="209" customWidth="1"/>
    <col min="16135" max="16135" width="12.42578125" style="209" customWidth="1"/>
    <col min="16136" max="16136" width="11.28515625" style="209" customWidth="1"/>
    <col min="16137" max="16137" width="14.140625" style="209" customWidth="1"/>
    <col min="16138" max="16138" width="10.28515625" style="209" customWidth="1"/>
    <col min="16139" max="16139" width="17.140625" style="209" customWidth="1"/>
    <col min="16140" max="16140" width="12" style="209" customWidth="1"/>
    <col min="16141" max="16141" width="14.140625" style="209" customWidth="1"/>
    <col min="16142" max="16142" width="10.28515625" style="209" customWidth="1"/>
    <col min="16143" max="16143" width="17.140625" style="209" customWidth="1"/>
    <col min="16144" max="16144" width="12" style="209" customWidth="1"/>
    <col min="16145" max="16145" width="10.7109375" style="209" customWidth="1"/>
    <col min="16146" max="16148" width="0" style="209" hidden="1" customWidth="1"/>
    <col min="16149" max="16361" width="9.140625" style="209"/>
    <col min="16362" max="16384" width="8.7109375" style="209" customWidth="1"/>
  </cols>
  <sheetData>
    <row r="1" spans="1:33" ht="30.2" customHeight="1">
      <c r="A1" s="1229" t="s">
        <v>224</v>
      </c>
      <c r="B1" s="1229"/>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1229"/>
      <c r="AB1" s="1229"/>
      <c r="AC1" s="1229"/>
      <c r="AD1" s="1229"/>
      <c r="AE1" s="1229"/>
      <c r="AF1" s="1229"/>
      <c r="AG1" s="1229"/>
    </row>
    <row r="2" spans="1:33" ht="30.2" customHeight="1">
      <c r="A2" s="1230" t="s">
        <v>1555</v>
      </c>
      <c r="B2" s="1230"/>
      <c r="C2" s="1230"/>
      <c r="D2" s="1230"/>
      <c r="E2" s="1230"/>
      <c r="F2" s="1230"/>
      <c r="G2" s="1230"/>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row>
    <row r="3" spans="1:33" ht="54" customHeight="1">
      <c r="A3" s="1230" t="s">
        <v>1760</v>
      </c>
      <c r="B3" s="1230"/>
      <c r="C3" s="1230"/>
      <c r="D3" s="1230"/>
      <c r="E3" s="1230"/>
      <c r="F3" s="1230"/>
      <c r="G3" s="1230"/>
      <c r="H3" s="1230"/>
      <c r="I3" s="1230"/>
      <c r="J3" s="1230"/>
      <c r="K3" s="1230"/>
      <c r="L3" s="1230"/>
      <c r="M3" s="1230"/>
      <c r="N3" s="1230"/>
      <c r="O3" s="1230"/>
      <c r="P3" s="1230"/>
      <c r="Q3" s="1230"/>
      <c r="R3" s="1230"/>
      <c r="S3" s="1230"/>
      <c r="T3" s="1230"/>
      <c r="U3" s="1230"/>
      <c r="V3" s="1230"/>
      <c r="W3" s="1230"/>
      <c r="X3" s="1230"/>
      <c r="Y3" s="1230"/>
      <c r="Z3" s="1230"/>
      <c r="AA3" s="1230"/>
      <c r="AB3" s="1230"/>
      <c r="AC3" s="1230"/>
      <c r="AD3" s="1230"/>
      <c r="AE3" s="1230"/>
      <c r="AF3" s="1230"/>
      <c r="AG3" s="1230"/>
    </row>
    <row r="4" spans="1:33" ht="36" customHeight="1">
      <c r="A4" s="1246" t="str">
        <f>'Bieu TH34'!A4:AD4</f>
        <v>(kèm theo Nghị quyết số 144/NQ-HĐND ngày 06 tháng 12 năm 2019 của HĐND tỉnh Điện Biên)</v>
      </c>
      <c r="B4" s="1246"/>
      <c r="C4" s="1246"/>
      <c r="D4" s="1246"/>
      <c r="E4" s="1246"/>
      <c r="F4" s="1246"/>
      <c r="G4" s="1246"/>
      <c r="H4" s="1246"/>
      <c r="I4" s="1246"/>
      <c r="J4" s="1246"/>
      <c r="K4" s="1246"/>
      <c r="L4" s="1246"/>
      <c r="M4" s="1246"/>
      <c r="N4" s="1246"/>
      <c r="O4" s="1246"/>
      <c r="P4" s="1246"/>
      <c r="Q4" s="1246"/>
      <c r="R4" s="1246"/>
      <c r="S4" s="1246"/>
      <c r="T4" s="1246"/>
      <c r="U4" s="1246"/>
      <c r="V4" s="1246"/>
      <c r="W4" s="1246"/>
      <c r="X4" s="1246"/>
      <c r="Y4" s="1246"/>
      <c r="Z4" s="1246"/>
      <c r="AA4" s="1246"/>
      <c r="AB4" s="1246"/>
      <c r="AC4" s="1246"/>
      <c r="AD4" s="1246"/>
      <c r="AE4" s="1246"/>
      <c r="AF4" s="1246"/>
      <c r="AG4" s="1246"/>
    </row>
    <row r="5" spans="1:33" ht="24.6" customHeight="1">
      <c r="A5" s="1233" t="s">
        <v>25</v>
      </c>
      <c r="B5" s="1233"/>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c r="AC5" s="1233"/>
      <c r="AD5" s="1233"/>
      <c r="AE5" s="1233"/>
      <c r="AF5" s="1233"/>
      <c r="AG5" s="1233"/>
    </row>
    <row r="6" spans="1:33" s="676" customFormat="1" ht="27" customHeight="1">
      <c r="A6" s="1243" t="s">
        <v>1</v>
      </c>
      <c r="B6" s="1243" t="s">
        <v>34</v>
      </c>
      <c r="C6" s="1243" t="s">
        <v>257</v>
      </c>
      <c r="D6" s="1243" t="s">
        <v>2</v>
      </c>
      <c r="E6" s="1243" t="s">
        <v>3</v>
      </c>
      <c r="F6" s="1243" t="s">
        <v>4</v>
      </c>
      <c r="G6" s="1243" t="s">
        <v>258</v>
      </c>
      <c r="H6" s="1243"/>
      <c r="I6" s="1243"/>
      <c r="J6" s="1243" t="s">
        <v>76</v>
      </c>
      <c r="K6" s="1243"/>
      <c r="L6" s="1243"/>
      <c r="M6" s="1243" t="s">
        <v>259</v>
      </c>
      <c r="N6" s="1243"/>
      <c r="O6" s="1243"/>
      <c r="P6" s="1243"/>
      <c r="Q6" s="1243"/>
      <c r="R6" s="1243"/>
      <c r="S6" s="1243" t="s">
        <v>260</v>
      </c>
      <c r="T6" s="1243"/>
      <c r="U6" s="1243" t="s">
        <v>1456</v>
      </c>
      <c r="V6" s="1243"/>
      <c r="W6" s="1243"/>
      <c r="X6" s="1243"/>
      <c r="Y6" s="1243" t="s">
        <v>1650</v>
      </c>
      <c r="Z6" s="1243"/>
      <c r="AA6" s="1237" t="s">
        <v>1761</v>
      </c>
      <c r="AB6" s="1241"/>
      <c r="AC6" s="1241"/>
      <c r="AD6" s="1238"/>
      <c r="AE6" s="1237" t="s">
        <v>1557</v>
      </c>
      <c r="AF6" s="1238"/>
      <c r="AG6" s="1243" t="s">
        <v>6</v>
      </c>
    </row>
    <row r="7" spans="1:33" s="676" customFormat="1" ht="23.25" customHeight="1">
      <c r="A7" s="1243"/>
      <c r="B7" s="1243"/>
      <c r="C7" s="1243"/>
      <c r="D7" s="1243"/>
      <c r="E7" s="1243"/>
      <c r="F7" s="1243"/>
      <c r="G7" s="1243" t="s">
        <v>109</v>
      </c>
      <c r="H7" s="1243" t="s">
        <v>8</v>
      </c>
      <c r="I7" s="1243"/>
      <c r="J7" s="1243" t="s">
        <v>109</v>
      </c>
      <c r="K7" s="1243" t="s">
        <v>8</v>
      </c>
      <c r="L7" s="1243"/>
      <c r="M7" s="1243" t="s">
        <v>262</v>
      </c>
      <c r="N7" s="1243"/>
      <c r="O7" s="1243" t="s">
        <v>263</v>
      </c>
      <c r="P7" s="1243"/>
      <c r="Q7" s="1243" t="s">
        <v>264</v>
      </c>
      <c r="R7" s="1243"/>
      <c r="S7" s="1243"/>
      <c r="T7" s="1243"/>
      <c r="U7" s="1243"/>
      <c r="V7" s="1243"/>
      <c r="W7" s="1243"/>
      <c r="X7" s="1243"/>
      <c r="Y7" s="1243"/>
      <c r="Z7" s="1243"/>
      <c r="AA7" s="1239"/>
      <c r="AB7" s="1242"/>
      <c r="AC7" s="1242"/>
      <c r="AD7" s="1240"/>
      <c r="AE7" s="1239"/>
      <c r="AF7" s="1240"/>
      <c r="AG7" s="1243"/>
    </row>
    <row r="8" spans="1:33" s="676" customFormat="1" ht="28.5" customHeight="1">
      <c r="A8" s="1243"/>
      <c r="B8" s="1243"/>
      <c r="C8" s="1243"/>
      <c r="D8" s="1243"/>
      <c r="E8" s="1243"/>
      <c r="F8" s="1243"/>
      <c r="G8" s="1243"/>
      <c r="H8" s="1243" t="s">
        <v>27</v>
      </c>
      <c r="I8" s="1243" t="s">
        <v>265</v>
      </c>
      <c r="J8" s="1243"/>
      <c r="K8" s="1243" t="s">
        <v>27</v>
      </c>
      <c r="L8" s="1243" t="s">
        <v>266</v>
      </c>
      <c r="M8" s="1243"/>
      <c r="N8" s="1243"/>
      <c r="O8" s="1243"/>
      <c r="P8" s="1243"/>
      <c r="Q8" s="1243"/>
      <c r="R8" s="1243"/>
      <c r="S8" s="1243"/>
      <c r="T8" s="1243"/>
      <c r="U8" s="1243" t="s">
        <v>27</v>
      </c>
      <c r="V8" s="1243" t="s">
        <v>265</v>
      </c>
      <c r="W8" s="1243"/>
      <c r="X8" s="1243"/>
      <c r="Y8" s="1243" t="s">
        <v>9</v>
      </c>
      <c r="Z8" s="1243" t="s">
        <v>265</v>
      </c>
      <c r="AA8" s="1234" t="s">
        <v>463</v>
      </c>
      <c r="AB8" s="1243" t="s">
        <v>265</v>
      </c>
      <c r="AC8" s="1243"/>
      <c r="AD8" s="1243"/>
      <c r="AE8" s="1234" t="s">
        <v>1558</v>
      </c>
      <c r="AF8" s="1234" t="s">
        <v>1559</v>
      </c>
      <c r="AG8" s="1243"/>
    </row>
    <row r="9" spans="1:33" s="676" customFormat="1" ht="19.5">
      <c r="A9" s="1243"/>
      <c r="B9" s="1243"/>
      <c r="C9" s="1243"/>
      <c r="D9" s="1243"/>
      <c r="E9" s="1243"/>
      <c r="F9" s="1243"/>
      <c r="G9" s="1243"/>
      <c r="H9" s="1243"/>
      <c r="I9" s="1245"/>
      <c r="J9" s="1243"/>
      <c r="K9" s="1243"/>
      <c r="L9" s="1243"/>
      <c r="M9" s="1243" t="s">
        <v>27</v>
      </c>
      <c r="N9" s="1243" t="s">
        <v>110</v>
      </c>
      <c r="O9" s="1243" t="s">
        <v>27</v>
      </c>
      <c r="P9" s="1243" t="s">
        <v>110</v>
      </c>
      <c r="Q9" s="1243" t="s">
        <v>27</v>
      </c>
      <c r="R9" s="1243" t="s">
        <v>110</v>
      </c>
      <c r="S9" s="1243" t="s">
        <v>27</v>
      </c>
      <c r="T9" s="1243" t="s">
        <v>110</v>
      </c>
      <c r="U9" s="1243"/>
      <c r="V9" s="1243" t="s">
        <v>9</v>
      </c>
      <c r="W9" s="1244" t="s">
        <v>31</v>
      </c>
      <c r="X9" s="1244"/>
      <c r="Y9" s="1243"/>
      <c r="Z9" s="1245"/>
      <c r="AA9" s="1235"/>
      <c r="AB9" s="1243" t="s">
        <v>9</v>
      </c>
      <c r="AC9" s="1244" t="s">
        <v>31</v>
      </c>
      <c r="AD9" s="1244"/>
      <c r="AE9" s="1235"/>
      <c r="AF9" s="1235"/>
      <c r="AG9" s="1243"/>
    </row>
    <row r="10" spans="1:33" s="676" customFormat="1" ht="136.5">
      <c r="A10" s="1243"/>
      <c r="B10" s="1243"/>
      <c r="C10" s="1243"/>
      <c r="D10" s="1243"/>
      <c r="E10" s="1243"/>
      <c r="F10" s="1243"/>
      <c r="G10" s="1243"/>
      <c r="H10" s="1243"/>
      <c r="I10" s="1245"/>
      <c r="J10" s="1243"/>
      <c r="K10" s="1243"/>
      <c r="L10" s="1243"/>
      <c r="M10" s="1243"/>
      <c r="N10" s="1243"/>
      <c r="O10" s="1243"/>
      <c r="P10" s="1243"/>
      <c r="Q10" s="1243"/>
      <c r="R10" s="1243"/>
      <c r="S10" s="1243"/>
      <c r="T10" s="1243"/>
      <c r="U10" s="1243"/>
      <c r="V10" s="1243"/>
      <c r="W10" s="677" t="s">
        <v>267</v>
      </c>
      <c r="X10" s="677" t="s">
        <v>0</v>
      </c>
      <c r="Y10" s="1243"/>
      <c r="Z10" s="1245"/>
      <c r="AA10" s="1236"/>
      <c r="AB10" s="1243"/>
      <c r="AC10" s="677" t="s">
        <v>267</v>
      </c>
      <c r="AD10" s="677" t="s">
        <v>0</v>
      </c>
      <c r="AE10" s="1236"/>
      <c r="AF10" s="1236"/>
      <c r="AG10" s="1243"/>
    </row>
    <row r="11" spans="1:33" s="213" customFormat="1" ht="30.75" customHeight="1">
      <c r="A11" s="212">
        <v>1</v>
      </c>
      <c r="B11" s="212">
        <f>A11+1</f>
        <v>2</v>
      </c>
      <c r="C11" s="212">
        <v>3</v>
      </c>
      <c r="D11" s="212">
        <f>B11+1</f>
        <v>3</v>
      </c>
      <c r="E11" s="212">
        <f t="shared" ref="E11:T11" si="0">D11+1</f>
        <v>4</v>
      </c>
      <c r="F11" s="212">
        <f t="shared" si="0"/>
        <v>5</v>
      </c>
      <c r="G11" s="212">
        <v>4</v>
      </c>
      <c r="H11" s="212">
        <f t="shared" ref="H11:I11" si="1">G11+1</f>
        <v>5</v>
      </c>
      <c r="I11" s="212">
        <f t="shared" si="1"/>
        <v>6</v>
      </c>
      <c r="J11" s="212">
        <v>7</v>
      </c>
      <c r="K11" s="212">
        <f t="shared" si="0"/>
        <v>8</v>
      </c>
      <c r="L11" s="212">
        <f t="shared" si="0"/>
        <v>9</v>
      </c>
      <c r="M11" s="212">
        <f t="shared" si="0"/>
        <v>10</v>
      </c>
      <c r="N11" s="212">
        <f t="shared" si="0"/>
        <v>11</v>
      </c>
      <c r="O11" s="212">
        <f t="shared" si="0"/>
        <v>12</v>
      </c>
      <c r="P11" s="212">
        <f t="shared" si="0"/>
        <v>13</v>
      </c>
      <c r="Q11" s="212">
        <v>11</v>
      </c>
      <c r="R11" s="212">
        <f t="shared" si="0"/>
        <v>12</v>
      </c>
      <c r="S11" s="212">
        <f t="shared" si="0"/>
        <v>13</v>
      </c>
      <c r="T11" s="212">
        <f t="shared" si="0"/>
        <v>14</v>
      </c>
      <c r="U11" s="212">
        <v>7</v>
      </c>
      <c r="V11" s="212">
        <v>8</v>
      </c>
      <c r="W11" s="212">
        <v>9</v>
      </c>
      <c r="X11" s="212">
        <v>10</v>
      </c>
      <c r="Y11" s="212">
        <v>11</v>
      </c>
      <c r="Z11" s="212">
        <v>12</v>
      </c>
      <c r="AA11" s="212">
        <v>13</v>
      </c>
      <c r="AB11" s="212">
        <v>14</v>
      </c>
      <c r="AC11" s="212">
        <v>15</v>
      </c>
      <c r="AD11" s="212">
        <v>16</v>
      </c>
      <c r="AE11" s="212">
        <v>15</v>
      </c>
      <c r="AF11" s="212">
        <v>16</v>
      </c>
      <c r="AG11" s="212">
        <v>17</v>
      </c>
    </row>
    <row r="12" spans="1:33" s="213" customFormat="1" ht="41.25" customHeight="1">
      <c r="A12" s="212"/>
      <c r="B12" s="216" t="s">
        <v>28</v>
      </c>
      <c r="C12" s="212"/>
      <c r="D12" s="212"/>
      <c r="E12" s="212"/>
      <c r="F12" s="212"/>
      <c r="G12" s="212"/>
      <c r="H12" s="678">
        <f t="shared" ref="H12:AD12" si="2">+H13+H40</f>
        <v>222332.00200000001</v>
      </c>
      <c r="I12" s="678">
        <f t="shared" si="2"/>
        <v>221760.00200000001</v>
      </c>
      <c r="J12" s="678">
        <f t="shared" si="2"/>
        <v>0</v>
      </c>
      <c r="K12" s="678">
        <f t="shared" si="2"/>
        <v>0</v>
      </c>
      <c r="L12" s="678">
        <f t="shared" si="2"/>
        <v>0</v>
      </c>
      <c r="M12" s="678">
        <f t="shared" si="2"/>
        <v>0</v>
      </c>
      <c r="N12" s="678">
        <f t="shared" si="2"/>
        <v>0</v>
      </c>
      <c r="O12" s="678">
        <f t="shared" si="2"/>
        <v>0</v>
      </c>
      <c r="P12" s="678">
        <f t="shared" si="2"/>
        <v>0</v>
      </c>
      <c r="Q12" s="678">
        <f t="shared" si="2"/>
        <v>0</v>
      </c>
      <c r="R12" s="678">
        <f t="shared" si="2"/>
        <v>0</v>
      </c>
      <c r="S12" s="678">
        <f t="shared" si="2"/>
        <v>0</v>
      </c>
      <c r="T12" s="678">
        <f t="shared" si="2"/>
        <v>0</v>
      </c>
      <c r="U12" s="678">
        <f t="shared" si="2"/>
        <v>192342.00200000001</v>
      </c>
      <c r="V12" s="678">
        <f t="shared" si="2"/>
        <v>191832.00200000001</v>
      </c>
      <c r="W12" s="678">
        <f t="shared" si="2"/>
        <v>0</v>
      </c>
      <c r="X12" s="678">
        <f t="shared" si="2"/>
        <v>0</v>
      </c>
      <c r="Y12" s="678">
        <f t="shared" si="2"/>
        <v>46608</v>
      </c>
      <c r="Z12" s="678">
        <f t="shared" si="2"/>
        <v>46608</v>
      </c>
      <c r="AA12" s="678">
        <f t="shared" si="2"/>
        <v>55970.002</v>
      </c>
      <c r="AB12" s="678">
        <f t="shared" si="2"/>
        <v>52970.002</v>
      </c>
      <c r="AC12" s="678">
        <f t="shared" si="2"/>
        <v>0</v>
      </c>
      <c r="AD12" s="678">
        <f t="shared" si="2"/>
        <v>0</v>
      </c>
      <c r="AE12" s="212"/>
      <c r="AF12" s="212"/>
      <c r="AG12" s="212"/>
    </row>
    <row r="13" spans="1:33" s="217" customFormat="1" ht="60.75" customHeight="1">
      <c r="A13" s="214" t="s">
        <v>12</v>
      </c>
      <c r="B13" s="215" t="s">
        <v>1560</v>
      </c>
      <c r="C13" s="215"/>
      <c r="D13" s="216"/>
      <c r="E13" s="216"/>
      <c r="F13" s="216"/>
      <c r="G13" s="216"/>
      <c r="H13" s="678">
        <f>+H14+H25</f>
        <v>182342.00200000001</v>
      </c>
      <c r="I13" s="678">
        <f t="shared" ref="I13:AA13" si="3">+I14+I25</f>
        <v>181832.00200000001</v>
      </c>
      <c r="J13" s="678">
        <f t="shared" si="3"/>
        <v>0</v>
      </c>
      <c r="K13" s="678">
        <f t="shared" si="3"/>
        <v>0</v>
      </c>
      <c r="L13" s="678">
        <f t="shared" si="3"/>
        <v>0</v>
      </c>
      <c r="M13" s="678">
        <f t="shared" si="3"/>
        <v>0</v>
      </c>
      <c r="N13" s="678">
        <f t="shared" si="3"/>
        <v>0</v>
      </c>
      <c r="O13" s="678">
        <f t="shared" si="3"/>
        <v>0</v>
      </c>
      <c r="P13" s="678">
        <f t="shared" si="3"/>
        <v>0</v>
      </c>
      <c r="Q13" s="678">
        <f t="shared" si="3"/>
        <v>0</v>
      </c>
      <c r="R13" s="678">
        <f t="shared" si="3"/>
        <v>0</v>
      </c>
      <c r="S13" s="678">
        <f t="shared" si="3"/>
        <v>0</v>
      </c>
      <c r="T13" s="678">
        <f t="shared" si="3"/>
        <v>0</v>
      </c>
      <c r="U13" s="678">
        <f t="shared" si="3"/>
        <v>182342.00200000001</v>
      </c>
      <c r="V13" s="678">
        <f t="shared" si="3"/>
        <v>181832.00200000001</v>
      </c>
      <c r="W13" s="678">
        <f t="shared" si="3"/>
        <v>0</v>
      </c>
      <c r="X13" s="678">
        <f t="shared" si="3"/>
        <v>0</v>
      </c>
      <c r="Y13" s="678">
        <f t="shared" si="3"/>
        <v>46608</v>
      </c>
      <c r="Z13" s="678">
        <f t="shared" si="3"/>
        <v>46608</v>
      </c>
      <c r="AA13" s="678">
        <f t="shared" si="3"/>
        <v>50970.002</v>
      </c>
      <c r="AB13" s="678">
        <f>+AB14+AB25</f>
        <v>47970.002</v>
      </c>
      <c r="AC13" s="678">
        <f>+AC14+AC25</f>
        <v>0</v>
      </c>
      <c r="AD13" s="678">
        <f t="shared" ref="AD13" si="4">+AD14+AD25</f>
        <v>0</v>
      </c>
      <c r="AE13" s="678">
        <f>AE14+AE25</f>
        <v>226096</v>
      </c>
      <c r="AF13" s="678">
        <f>AF14+AF25</f>
        <v>100795.4</v>
      </c>
      <c r="AG13" s="678"/>
    </row>
    <row r="14" spans="1:33" s="217" customFormat="1" ht="36.75" customHeight="1">
      <c r="A14" s="214" t="s">
        <v>13</v>
      </c>
      <c r="B14" s="262" t="s">
        <v>1787</v>
      </c>
      <c r="C14" s="262"/>
      <c r="D14" s="216"/>
      <c r="E14" s="216"/>
      <c r="F14" s="216"/>
      <c r="G14" s="216"/>
      <c r="H14" s="678">
        <f>H15</f>
        <v>73899</v>
      </c>
      <c r="I14" s="678">
        <f t="shared" ref="I14:AF14" si="5">I15</f>
        <v>73899</v>
      </c>
      <c r="J14" s="678">
        <f t="shared" si="5"/>
        <v>0</v>
      </c>
      <c r="K14" s="678">
        <f t="shared" si="5"/>
        <v>0</v>
      </c>
      <c r="L14" s="678">
        <f t="shared" si="5"/>
        <v>0</v>
      </c>
      <c r="M14" s="678">
        <f t="shared" si="5"/>
        <v>0</v>
      </c>
      <c r="N14" s="678">
        <f t="shared" si="5"/>
        <v>0</v>
      </c>
      <c r="O14" s="678">
        <f t="shared" si="5"/>
        <v>0</v>
      </c>
      <c r="P14" s="678">
        <f t="shared" si="5"/>
        <v>0</v>
      </c>
      <c r="Q14" s="678">
        <f t="shared" si="5"/>
        <v>0</v>
      </c>
      <c r="R14" s="678">
        <f t="shared" si="5"/>
        <v>0</v>
      </c>
      <c r="S14" s="678">
        <f t="shared" si="5"/>
        <v>0</v>
      </c>
      <c r="T14" s="678">
        <f t="shared" si="5"/>
        <v>0</v>
      </c>
      <c r="U14" s="678">
        <f t="shared" si="5"/>
        <v>73899</v>
      </c>
      <c r="V14" s="678">
        <f t="shared" si="5"/>
        <v>73899</v>
      </c>
      <c r="W14" s="678">
        <f t="shared" si="5"/>
        <v>0</v>
      </c>
      <c r="X14" s="678">
        <f t="shared" si="5"/>
        <v>0</v>
      </c>
      <c r="Y14" s="678">
        <f t="shared" si="5"/>
        <v>46608</v>
      </c>
      <c r="Z14" s="678">
        <f t="shared" si="5"/>
        <v>46608</v>
      </c>
      <c r="AA14" s="678">
        <f t="shared" si="5"/>
        <v>27291</v>
      </c>
      <c r="AB14" s="678">
        <f t="shared" si="5"/>
        <v>24291</v>
      </c>
      <c r="AC14" s="678"/>
      <c r="AD14" s="678"/>
      <c r="AE14" s="678">
        <f t="shared" si="5"/>
        <v>0</v>
      </c>
      <c r="AF14" s="678">
        <f t="shared" si="5"/>
        <v>0</v>
      </c>
      <c r="AG14" s="678"/>
    </row>
    <row r="15" spans="1:33" s="217" customFormat="1" ht="34.5" customHeight="1">
      <c r="A15" s="220"/>
      <c r="B15" s="218" t="s">
        <v>379</v>
      </c>
      <c r="C15" s="218"/>
      <c r="D15" s="216"/>
      <c r="E15" s="216"/>
      <c r="F15" s="216"/>
      <c r="G15" s="216"/>
      <c r="H15" s="678">
        <f t="shared" ref="H15:AA15" si="6">SUM(H16:H24)</f>
        <v>73899</v>
      </c>
      <c r="I15" s="678">
        <f t="shared" si="6"/>
        <v>73899</v>
      </c>
      <c r="J15" s="678">
        <f t="shared" si="6"/>
        <v>0</v>
      </c>
      <c r="K15" s="678">
        <f t="shared" si="6"/>
        <v>0</v>
      </c>
      <c r="L15" s="678">
        <f t="shared" si="6"/>
        <v>0</v>
      </c>
      <c r="M15" s="678">
        <f t="shared" si="6"/>
        <v>0</v>
      </c>
      <c r="N15" s="678">
        <f t="shared" si="6"/>
        <v>0</v>
      </c>
      <c r="O15" s="678">
        <f t="shared" si="6"/>
        <v>0</v>
      </c>
      <c r="P15" s="678">
        <f t="shared" si="6"/>
        <v>0</v>
      </c>
      <c r="Q15" s="678">
        <f t="shared" si="6"/>
        <v>0</v>
      </c>
      <c r="R15" s="678">
        <f t="shared" si="6"/>
        <v>0</v>
      </c>
      <c r="S15" s="678">
        <f t="shared" si="6"/>
        <v>0</v>
      </c>
      <c r="T15" s="678">
        <f t="shared" si="6"/>
        <v>0</v>
      </c>
      <c r="U15" s="678">
        <f t="shared" si="6"/>
        <v>73899</v>
      </c>
      <c r="V15" s="678">
        <f t="shared" si="6"/>
        <v>73899</v>
      </c>
      <c r="W15" s="678">
        <f t="shared" si="6"/>
        <v>0</v>
      </c>
      <c r="X15" s="678">
        <f t="shared" si="6"/>
        <v>0</v>
      </c>
      <c r="Y15" s="678">
        <f t="shared" si="6"/>
        <v>46608</v>
      </c>
      <c r="Z15" s="678">
        <f t="shared" si="6"/>
        <v>46608</v>
      </c>
      <c r="AA15" s="678">
        <f t="shared" si="6"/>
        <v>27291</v>
      </c>
      <c r="AB15" s="678">
        <f>SUM(AB16:AB24)</f>
        <v>24291</v>
      </c>
      <c r="AC15" s="678"/>
      <c r="AD15" s="678"/>
      <c r="AE15" s="678">
        <f t="shared" ref="AE15:AF15" si="7">SUM(AE16:AE23)</f>
        <v>0</v>
      </c>
      <c r="AF15" s="678">
        <f t="shared" si="7"/>
        <v>0</v>
      </c>
      <c r="AG15" s="678"/>
    </row>
    <row r="16" spans="1:33" s="217" customFormat="1" ht="46.5" customHeight="1">
      <c r="A16" s="675" t="s">
        <v>36</v>
      </c>
      <c r="B16" s="219" t="s">
        <v>1322</v>
      </c>
      <c r="C16" s="679"/>
      <c r="D16" s="216"/>
      <c r="E16" s="216"/>
      <c r="F16" s="216"/>
      <c r="G16" s="680" t="s">
        <v>1323</v>
      </c>
      <c r="H16" s="681">
        <v>5000</v>
      </c>
      <c r="I16" s="681">
        <v>5000</v>
      </c>
      <c r="J16" s="678"/>
      <c r="K16" s="678"/>
      <c r="L16" s="678"/>
      <c r="M16" s="678"/>
      <c r="N16" s="678"/>
      <c r="O16" s="678"/>
      <c r="P16" s="678"/>
      <c r="Q16" s="678"/>
      <c r="R16" s="678"/>
      <c r="S16" s="678"/>
      <c r="T16" s="678"/>
      <c r="U16" s="681">
        <v>5000</v>
      </c>
      <c r="V16" s="681">
        <v>5000</v>
      </c>
      <c r="W16" s="678"/>
      <c r="X16" s="678"/>
      <c r="Y16" s="681">
        <v>4000</v>
      </c>
      <c r="Z16" s="681">
        <v>4000</v>
      </c>
      <c r="AA16" s="815">
        <f t="shared" ref="AA16:AA91" si="8">H16-Y16</f>
        <v>1000</v>
      </c>
      <c r="AB16" s="681">
        <v>1000</v>
      </c>
      <c r="AC16" s="681"/>
      <c r="AD16" s="681"/>
      <c r="AE16" s="678"/>
      <c r="AF16" s="678"/>
      <c r="AG16" s="266"/>
    </row>
    <row r="17" spans="1:33" s="217" customFormat="1" ht="53.45" customHeight="1">
      <c r="A17" s="675" t="s">
        <v>23</v>
      </c>
      <c r="B17" s="219" t="s">
        <v>1330</v>
      </c>
      <c r="C17" s="679"/>
      <c r="D17" s="216"/>
      <c r="E17" s="216"/>
      <c r="F17" s="216"/>
      <c r="G17" s="682" t="s">
        <v>1331</v>
      </c>
      <c r="H17" s="681">
        <v>26000</v>
      </c>
      <c r="I17" s="681">
        <v>26000</v>
      </c>
      <c r="J17" s="678"/>
      <c r="K17" s="678"/>
      <c r="L17" s="678"/>
      <c r="M17" s="678"/>
      <c r="N17" s="678"/>
      <c r="O17" s="678"/>
      <c r="P17" s="678"/>
      <c r="Q17" s="678"/>
      <c r="R17" s="678"/>
      <c r="S17" s="678"/>
      <c r="T17" s="678"/>
      <c r="U17" s="681">
        <v>26000</v>
      </c>
      <c r="V17" s="681">
        <v>26000</v>
      </c>
      <c r="W17" s="678"/>
      <c r="X17" s="678"/>
      <c r="Y17" s="681">
        <v>16305</v>
      </c>
      <c r="Z17" s="681">
        <v>16305</v>
      </c>
      <c r="AA17" s="815">
        <f t="shared" si="8"/>
        <v>9695</v>
      </c>
      <c r="AB17" s="681">
        <f t="shared" ref="AB17:AB22" si="9">AA17</f>
        <v>9695</v>
      </c>
      <c r="AC17" s="681"/>
      <c r="AD17" s="681"/>
      <c r="AE17" s="678"/>
      <c r="AF17" s="678"/>
      <c r="AG17" s="266"/>
    </row>
    <row r="18" spans="1:33" s="217" customFormat="1" ht="65.25" customHeight="1">
      <c r="A18" s="675" t="s">
        <v>281</v>
      </c>
      <c r="B18" s="683" t="s">
        <v>1324</v>
      </c>
      <c r="C18" s="679"/>
      <c r="D18" s="216"/>
      <c r="E18" s="216"/>
      <c r="F18" s="216"/>
      <c r="G18" s="720" t="s">
        <v>1457</v>
      </c>
      <c r="H18" s="681">
        <v>10000</v>
      </c>
      <c r="I18" s="681">
        <v>10000</v>
      </c>
      <c r="J18" s="678"/>
      <c r="K18" s="678"/>
      <c r="L18" s="678"/>
      <c r="M18" s="678"/>
      <c r="N18" s="678"/>
      <c r="O18" s="678"/>
      <c r="P18" s="678"/>
      <c r="Q18" s="678"/>
      <c r="R18" s="678"/>
      <c r="S18" s="678"/>
      <c r="T18" s="678"/>
      <c r="U18" s="681">
        <v>10000</v>
      </c>
      <c r="V18" s="681">
        <v>10000</v>
      </c>
      <c r="W18" s="678"/>
      <c r="X18" s="678"/>
      <c r="Y18" s="681">
        <v>6000</v>
      </c>
      <c r="Z18" s="681">
        <v>6000</v>
      </c>
      <c r="AA18" s="815">
        <f t="shared" si="8"/>
        <v>4000</v>
      </c>
      <c r="AB18" s="681">
        <f t="shared" si="9"/>
        <v>4000</v>
      </c>
      <c r="AC18" s="681"/>
      <c r="AD18" s="681"/>
      <c r="AE18" s="678"/>
      <c r="AF18" s="678"/>
      <c r="AG18" s="266"/>
    </row>
    <row r="19" spans="1:33" s="217" customFormat="1" ht="58.7" customHeight="1">
      <c r="A19" s="675" t="s">
        <v>283</v>
      </c>
      <c r="B19" s="683" t="s">
        <v>1321</v>
      </c>
      <c r="C19" s="679"/>
      <c r="D19" s="216"/>
      <c r="E19" s="216"/>
      <c r="F19" s="216"/>
      <c r="G19" s="684" t="s">
        <v>1458</v>
      </c>
      <c r="H19" s="681">
        <v>8250</v>
      </c>
      <c r="I19" s="681">
        <v>8250</v>
      </c>
      <c r="J19" s="678"/>
      <c r="K19" s="678"/>
      <c r="L19" s="678"/>
      <c r="M19" s="678"/>
      <c r="N19" s="678"/>
      <c r="O19" s="678"/>
      <c r="P19" s="678"/>
      <c r="Q19" s="678"/>
      <c r="R19" s="678"/>
      <c r="S19" s="678"/>
      <c r="T19" s="678"/>
      <c r="U19" s="681">
        <v>8250</v>
      </c>
      <c r="V19" s="681">
        <v>8250</v>
      </c>
      <c r="W19" s="678"/>
      <c r="X19" s="678"/>
      <c r="Y19" s="681">
        <v>7550</v>
      </c>
      <c r="Z19" s="681">
        <v>7550</v>
      </c>
      <c r="AA19" s="815">
        <f t="shared" si="8"/>
        <v>700</v>
      </c>
      <c r="AB19" s="681">
        <f t="shared" si="9"/>
        <v>700</v>
      </c>
      <c r="AC19" s="681"/>
      <c r="AD19" s="681"/>
      <c r="AE19" s="678"/>
      <c r="AF19" s="678"/>
      <c r="AG19" s="266"/>
    </row>
    <row r="20" spans="1:33" s="217" customFormat="1" ht="46.5" customHeight="1">
      <c r="A20" s="675" t="s">
        <v>646</v>
      </c>
      <c r="B20" s="219" t="s">
        <v>1459</v>
      </c>
      <c r="C20" s="679"/>
      <c r="D20" s="216"/>
      <c r="E20" s="216"/>
      <c r="F20" s="216"/>
      <c r="G20" s="680" t="s">
        <v>1460</v>
      </c>
      <c r="H20" s="681">
        <v>6120</v>
      </c>
      <c r="I20" s="681">
        <v>6120</v>
      </c>
      <c r="J20" s="678"/>
      <c r="K20" s="678"/>
      <c r="L20" s="678"/>
      <c r="M20" s="678"/>
      <c r="N20" s="678"/>
      <c r="O20" s="678"/>
      <c r="P20" s="678"/>
      <c r="Q20" s="678"/>
      <c r="R20" s="678"/>
      <c r="S20" s="678"/>
      <c r="T20" s="678"/>
      <c r="U20" s="681">
        <v>6120</v>
      </c>
      <c r="V20" s="681">
        <v>6120</v>
      </c>
      <c r="W20" s="678"/>
      <c r="X20" s="678"/>
      <c r="Y20" s="681">
        <v>4900</v>
      </c>
      <c r="Z20" s="681">
        <v>4900</v>
      </c>
      <c r="AA20" s="815">
        <f t="shared" si="8"/>
        <v>1220</v>
      </c>
      <c r="AB20" s="681">
        <f t="shared" si="9"/>
        <v>1220</v>
      </c>
      <c r="AC20" s="681"/>
      <c r="AD20" s="681"/>
      <c r="AE20" s="678"/>
      <c r="AF20" s="678"/>
      <c r="AG20" s="266"/>
    </row>
    <row r="21" spans="1:33" s="217" customFormat="1" ht="48.2" customHeight="1">
      <c r="A21" s="675" t="s">
        <v>913</v>
      </c>
      <c r="B21" s="219" t="s">
        <v>1325</v>
      </c>
      <c r="C21" s="679"/>
      <c r="D21" s="216"/>
      <c r="E21" s="216"/>
      <c r="F21" s="216"/>
      <c r="G21" s="682" t="s">
        <v>1326</v>
      </c>
      <c r="H21" s="681">
        <v>1364</v>
      </c>
      <c r="I21" s="681">
        <v>1364</v>
      </c>
      <c r="J21" s="678"/>
      <c r="K21" s="678"/>
      <c r="L21" s="678"/>
      <c r="M21" s="678"/>
      <c r="N21" s="678"/>
      <c r="O21" s="678"/>
      <c r="P21" s="678"/>
      <c r="Q21" s="678"/>
      <c r="R21" s="678"/>
      <c r="S21" s="678"/>
      <c r="T21" s="678"/>
      <c r="U21" s="681">
        <v>1364</v>
      </c>
      <c r="V21" s="681">
        <v>1364</v>
      </c>
      <c r="W21" s="678"/>
      <c r="X21" s="678"/>
      <c r="Y21" s="681">
        <v>900</v>
      </c>
      <c r="Z21" s="681">
        <v>900</v>
      </c>
      <c r="AA21" s="815">
        <f t="shared" si="8"/>
        <v>464</v>
      </c>
      <c r="AB21" s="681">
        <f t="shared" si="9"/>
        <v>464</v>
      </c>
      <c r="AC21" s="681"/>
      <c r="AD21" s="681"/>
      <c r="AE21" s="678"/>
      <c r="AF21" s="678"/>
      <c r="AG21" s="266"/>
    </row>
    <row r="22" spans="1:33" s="217" customFormat="1" ht="51.75" customHeight="1">
      <c r="A22" s="675" t="s">
        <v>1461</v>
      </c>
      <c r="B22" s="219" t="s">
        <v>1327</v>
      </c>
      <c r="C22" s="679"/>
      <c r="D22" s="216"/>
      <c r="E22" s="216"/>
      <c r="F22" s="216"/>
      <c r="G22" s="682" t="s">
        <v>1328</v>
      </c>
      <c r="H22" s="681">
        <v>5095</v>
      </c>
      <c r="I22" s="681">
        <v>5095</v>
      </c>
      <c r="J22" s="678"/>
      <c r="K22" s="678"/>
      <c r="L22" s="678"/>
      <c r="M22" s="678"/>
      <c r="N22" s="678"/>
      <c r="O22" s="678"/>
      <c r="P22" s="678"/>
      <c r="Q22" s="678"/>
      <c r="R22" s="678"/>
      <c r="S22" s="678"/>
      <c r="T22" s="678"/>
      <c r="U22" s="681">
        <v>5095</v>
      </c>
      <c r="V22" s="681">
        <v>5095</v>
      </c>
      <c r="W22" s="678"/>
      <c r="X22" s="678"/>
      <c r="Y22" s="681">
        <v>2400</v>
      </c>
      <c r="Z22" s="681">
        <v>2400</v>
      </c>
      <c r="AA22" s="815">
        <f t="shared" si="8"/>
        <v>2695</v>
      </c>
      <c r="AB22" s="681">
        <f t="shared" si="9"/>
        <v>2695</v>
      </c>
      <c r="AC22" s="681"/>
      <c r="AD22" s="681"/>
      <c r="AE22" s="678"/>
      <c r="AF22" s="678"/>
      <c r="AG22" s="266"/>
    </row>
    <row r="23" spans="1:33" s="217" customFormat="1" ht="44.45" customHeight="1">
      <c r="A23" s="675" t="s">
        <v>1462</v>
      </c>
      <c r="B23" s="219" t="s">
        <v>1329</v>
      </c>
      <c r="C23" s="679"/>
      <c r="D23" s="216"/>
      <c r="E23" s="216"/>
      <c r="F23" s="216"/>
      <c r="G23" s="682" t="s">
        <v>1463</v>
      </c>
      <c r="H23" s="681">
        <v>10290</v>
      </c>
      <c r="I23" s="681">
        <v>10290</v>
      </c>
      <c r="J23" s="678"/>
      <c r="K23" s="678"/>
      <c r="L23" s="678"/>
      <c r="M23" s="678"/>
      <c r="N23" s="678"/>
      <c r="O23" s="678"/>
      <c r="P23" s="678"/>
      <c r="Q23" s="678"/>
      <c r="R23" s="678"/>
      <c r="S23" s="678"/>
      <c r="T23" s="678"/>
      <c r="U23" s="681">
        <v>10290</v>
      </c>
      <c r="V23" s="681">
        <v>10290</v>
      </c>
      <c r="W23" s="678"/>
      <c r="X23" s="678"/>
      <c r="Y23" s="681">
        <v>3000</v>
      </c>
      <c r="Z23" s="681">
        <v>3000</v>
      </c>
      <c r="AA23" s="815">
        <f t="shared" si="8"/>
        <v>7290</v>
      </c>
      <c r="AB23" s="681">
        <v>4290</v>
      </c>
      <c r="AC23" s="681"/>
      <c r="AD23" s="681"/>
      <c r="AE23" s="678"/>
      <c r="AF23" s="678"/>
      <c r="AG23" s="266"/>
    </row>
    <row r="24" spans="1:33" s="217" customFormat="1" ht="44.45" customHeight="1">
      <c r="A24" s="675" t="s">
        <v>1654</v>
      </c>
      <c r="B24" s="219" t="s">
        <v>1655</v>
      </c>
      <c r="C24" s="679"/>
      <c r="D24" s="216"/>
      <c r="E24" s="216"/>
      <c r="F24" s="216"/>
      <c r="G24" s="682" t="s">
        <v>1656</v>
      </c>
      <c r="H24" s="681">
        <v>1780</v>
      </c>
      <c r="I24" s="681">
        <v>1780</v>
      </c>
      <c r="J24" s="678"/>
      <c r="K24" s="678"/>
      <c r="L24" s="678"/>
      <c r="M24" s="678"/>
      <c r="N24" s="678"/>
      <c r="O24" s="678"/>
      <c r="P24" s="678"/>
      <c r="Q24" s="678"/>
      <c r="R24" s="678"/>
      <c r="S24" s="678"/>
      <c r="T24" s="678"/>
      <c r="U24" s="681">
        <f>+V24</f>
        <v>1780</v>
      </c>
      <c r="V24" s="681">
        <v>1780</v>
      </c>
      <c r="W24" s="678"/>
      <c r="X24" s="678"/>
      <c r="Y24" s="681">
        <f>+Z24</f>
        <v>1553</v>
      </c>
      <c r="Z24" s="681">
        <f>+V24-AB24</f>
        <v>1553</v>
      </c>
      <c r="AA24" s="815">
        <f>+AB24</f>
        <v>227</v>
      </c>
      <c r="AB24" s="681">
        <v>227</v>
      </c>
      <c r="AC24" s="681"/>
      <c r="AD24" s="681"/>
      <c r="AE24" s="678"/>
      <c r="AF24" s="678"/>
      <c r="AG24" s="266"/>
    </row>
    <row r="25" spans="1:33" s="217" customFormat="1" ht="40.700000000000003" customHeight="1">
      <c r="A25" s="214" t="s">
        <v>15</v>
      </c>
      <c r="B25" s="262" t="s">
        <v>317</v>
      </c>
      <c r="C25" s="262"/>
      <c r="D25" s="216"/>
      <c r="E25" s="216"/>
      <c r="F25" s="216"/>
      <c r="G25" s="216"/>
      <c r="H25" s="678">
        <f>+H27+H31</f>
        <v>108443.00200000001</v>
      </c>
      <c r="I25" s="678">
        <f t="shared" ref="I25:AA25" si="10">+I27+I31</f>
        <v>107933.00200000001</v>
      </c>
      <c r="J25" s="678">
        <f t="shared" si="10"/>
        <v>0</v>
      </c>
      <c r="K25" s="678">
        <f t="shared" si="10"/>
        <v>0</v>
      </c>
      <c r="L25" s="678">
        <f t="shared" si="10"/>
        <v>0</v>
      </c>
      <c r="M25" s="678">
        <f t="shared" si="10"/>
        <v>0</v>
      </c>
      <c r="N25" s="678">
        <f t="shared" si="10"/>
        <v>0</v>
      </c>
      <c r="O25" s="678">
        <f t="shared" si="10"/>
        <v>0</v>
      </c>
      <c r="P25" s="678">
        <f t="shared" si="10"/>
        <v>0</v>
      </c>
      <c r="Q25" s="678">
        <f t="shared" si="10"/>
        <v>0</v>
      </c>
      <c r="R25" s="678">
        <f t="shared" si="10"/>
        <v>0</v>
      </c>
      <c r="S25" s="678">
        <f t="shared" si="10"/>
        <v>0</v>
      </c>
      <c r="T25" s="678">
        <f t="shared" si="10"/>
        <v>0</v>
      </c>
      <c r="U25" s="678">
        <f t="shared" si="10"/>
        <v>108443.00200000001</v>
      </c>
      <c r="V25" s="678">
        <f t="shared" si="10"/>
        <v>107933.00200000001</v>
      </c>
      <c r="W25" s="678">
        <f t="shared" si="10"/>
        <v>0</v>
      </c>
      <c r="X25" s="678">
        <f t="shared" si="10"/>
        <v>0</v>
      </c>
      <c r="Y25" s="678">
        <f t="shared" si="10"/>
        <v>0</v>
      </c>
      <c r="Z25" s="678">
        <f t="shared" si="10"/>
        <v>0</v>
      </c>
      <c r="AA25" s="678">
        <f t="shared" si="10"/>
        <v>23679.002</v>
      </c>
      <c r="AB25" s="678">
        <f>+AB27+AB31</f>
        <v>23679.002</v>
      </c>
      <c r="AC25" s="678"/>
      <c r="AD25" s="678"/>
      <c r="AE25" s="678">
        <f t="shared" ref="AE25:AG25" si="11">AE26</f>
        <v>226096</v>
      </c>
      <c r="AF25" s="678">
        <f t="shared" si="11"/>
        <v>100795.4</v>
      </c>
      <c r="AG25" s="975">
        <f t="shared" si="11"/>
        <v>0</v>
      </c>
    </row>
    <row r="26" spans="1:33" s="217" customFormat="1" ht="30.75" customHeight="1">
      <c r="A26" s="220"/>
      <c r="B26" s="218" t="s">
        <v>379</v>
      </c>
      <c r="C26" s="262"/>
      <c r="D26" s="216"/>
      <c r="E26" s="216"/>
      <c r="F26" s="216"/>
      <c r="G26" s="216"/>
      <c r="H26" s="678"/>
      <c r="I26" s="678"/>
      <c r="J26" s="678"/>
      <c r="K26" s="678"/>
      <c r="L26" s="678"/>
      <c r="M26" s="678"/>
      <c r="N26" s="678"/>
      <c r="O26" s="678"/>
      <c r="P26" s="678"/>
      <c r="Q26" s="678"/>
      <c r="R26" s="678"/>
      <c r="S26" s="678"/>
      <c r="T26" s="678"/>
      <c r="U26" s="678"/>
      <c r="V26" s="678"/>
      <c r="W26" s="678"/>
      <c r="X26" s="678"/>
      <c r="Y26" s="678"/>
      <c r="Z26" s="678"/>
      <c r="AA26" s="816"/>
      <c r="AB26" s="678"/>
      <c r="AC26" s="678"/>
      <c r="AD26" s="678"/>
      <c r="AE26" s="678">
        <f>AE27+AE45</f>
        <v>226096</v>
      </c>
      <c r="AF26" s="678">
        <f>AF27+AF45</f>
        <v>100795.4</v>
      </c>
      <c r="AG26" s="975">
        <f>AG27+AG45</f>
        <v>0</v>
      </c>
    </row>
    <row r="27" spans="1:33" s="217" customFormat="1" ht="38.25" customHeight="1">
      <c r="A27" s="220" t="s">
        <v>223</v>
      </c>
      <c r="B27" s="218" t="s">
        <v>1561</v>
      </c>
      <c r="C27" s="262"/>
      <c r="D27" s="216"/>
      <c r="E27" s="216"/>
      <c r="F27" s="216"/>
      <c r="G27" s="216"/>
      <c r="H27" s="678">
        <f>H28+H29+H30</f>
        <v>9993.0020000000004</v>
      </c>
      <c r="I27" s="678">
        <f t="shared" ref="I27:AA27" si="12">I28+I29+I30</f>
        <v>9483.0020000000004</v>
      </c>
      <c r="J27" s="678">
        <f t="shared" si="12"/>
        <v>0</v>
      </c>
      <c r="K27" s="678">
        <f t="shared" si="12"/>
        <v>0</v>
      </c>
      <c r="L27" s="678">
        <f t="shared" si="12"/>
        <v>0</v>
      </c>
      <c r="M27" s="678">
        <f t="shared" si="12"/>
        <v>0</v>
      </c>
      <c r="N27" s="678">
        <f t="shared" si="12"/>
        <v>0</v>
      </c>
      <c r="O27" s="678">
        <f t="shared" si="12"/>
        <v>0</v>
      </c>
      <c r="P27" s="678">
        <f t="shared" si="12"/>
        <v>0</v>
      </c>
      <c r="Q27" s="678">
        <f t="shared" si="12"/>
        <v>0</v>
      </c>
      <c r="R27" s="678">
        <f t="shared" si="12"/>
        <v>0</v>
      </c>
      <c r="S27" s="678">
        <f t="shared" si="12"/>
        <v>0</v>
      </c>
      <c r="T27" s="678">
        <f t="shared" si="12"/>
        <v>0</v>
      </c>
      <c r="U27" s="678">
        <f t="shared" si="12"/>
        <v>9993.0020000000004</v>
      </c>
      <c r="V27" s="678">
        <f t="shared" si="12"/>
        <v>9483.0020000000004</v>
      </c>
      <c r="W27" s="678">
        <f t="shared" si="12"/>
        <v>0</v>
      </c>
      <c r="X27" s="678">
        <f t="shared" si="12"/>
        <v>0</v>
      </c>
      <c r="Y27" s="678">
        <f t="shared" si="12"/>
        <v>0</v>
      </c>
      <c r="Z27" s="678">
        <f t="shared" si="12"/>
        <v>0</v>
      </c>
      <c r="AA27" s="678">
        <f t="shared" si="12"/>
        <v>5463.0020000000004</v>
      </c>
      <c r="AB27" s="678">
        <f>AB28+AB29+AB30</f>
        <v>5463.0020000000004</v>
      </c>
      <c r="AC27" s="678"/>
      <c r="AD27" s="678"/>
      <c r="AE27" s="678">
        <f t="shared" ref="AE27:AG27" si="13">AE28+AE29</f>
        <v>4000</v>
      </c>
      <c r="AF27" s="678">
        <f t="shared" si="13"/>
        <v>-4000</v>
      </c>
      <c r="AG27" s="975">
        <f t="shared" si="13"/>
        <v>0</v>
      </c>
    </row>
    <row r="28" spans="1:33" ht="37.5">
      <c r="A28" s="675" t="s">
        <v>36</v>
      </c>
      <c r="B28" s="219" t="s">
        <v>1332</v>
      </c>
      <c r="C28" s="679"/>
      <c r="D28" s="221"/>
      <c r="E28" s="221"/>
      <c r="F28" s="221"/>
      <c r="G28" s="682" t="s">
        <v>1333</v>
      </c>
      <c r="H28" s="681">
        <v>7020</v>
      </c>
      <c r="I28" s="681">
        <v>7020</v>
      </c>
      <c r="J28" s="681"/>
      <c r="K28" s="681"/>
      <c r="L28" s="681"/>
      <c r="M28" s="681"/>
      <c r="N28" s="681"/>
      <c r="O28" s="681"/>
      <c r="P28" s="681"/>
      <c r="Q28" s="681"/>
      <c r="R28" s="681"/>
      <c r="S28" s="681"/>
      <c r="T28" s="681"/>
      <c r="U28" s="681">
        <f>H28</f>
        <v>7020</v>
      </c>
      <c r="V28" s="681">
        <f>I28</f>
        <v>7020</v>
      </c>
      <c r="W28" s="681"/>
      <c r="X28" s="681"/>
      <c r="Y28" s="681"/>
      <c r="Z28" s="681"/>
      <c r="AA28" s="815">
        <f>+AB28</f>
        <v>3000</v>
      </c>
      <c r="AB28" s="681">
        <v>3000</v>
      </c>
      <c r="AC28" s="681"/>
      <c r="AD28" s="681"/>
      <c r="AE28" s="681">
        <v>4000</v>
      </c>
      <c r="AF28" s="681">
        <f>AA28-AB28-AE28</f>
        <v>-4000</v>
      </c>
      <c r="AG28" s="263"/>
    </row>
    <row r="29" spans="1:33" ht="37.5">
      <c r="A29" s="675" t="s">
        <v>23</v>
      </c>
      <c r="B29" s="219" t="s">
        <v>1334</v>
      </c>
      <c r="C29" s="679"/>
      <c r="D29" s="221"/>
      <c r="E29" s="221"/>
      <c r="F29" s="221"/>
      <c r="G29" s="682" t="s">
        <v>1333</v>
      </c>
      <c r="H29" s="681">
        <v>793.00199999999995</v>
      </c>
      <c r="I29" s="681">
        <f>H29</f>
        <v>793.00199999999995</v>
      </c>
      <c r="J29" s="681"/>
      <c r="K29" s="681"/>
      <c r="L29" s="681"/>
      <c r="M29" s="681"/>
      <c r="N29" s="681"/>
      <c r="O29" s="681"/>
      <c r="P29" s="681"/>
      <c r="Q29" s="681"/>
      <c r="R29" s="681"/>
      <c r="S29" s="681"/>
      <c r="T29" s="681"/>
      <c r="U29" s="681">
        <f>H29</f>
        <v>793.00199999999995</v>
      </c>
      <c r="V29" s="681">
        <f>U29</f>
        <v>793.00199999999995</v>
      </c>
      <c r="W29" s="681"/>
      <c r="X29" s="681"/>
      <c r="Y29" s="681"/>
      <c r="Z29" s="681"/>
      <c r="AA29" s="815">
        <f t="shared" si="8"/>
        <v>793.00199999999995</v>
      </c>
      <c r="AB29" s="681">
        <f>AA29</f>
        <v>793.00199999999995</v>
      </c>
      <c r="AC29" s="681"/>
      <c r="AD29" s="681"/>
      <c r="AE29" s="681"/>
      <c r="AF29" s="681"/>
      <c r="AG29" s="263"/>
    </row>
    <row r="30" spans="1:33" s="685" customFormat="1" ht="37.5">
      <c r="A30" s="719" t="s">
        <v>281</v>
      </c>
      <c r="B30" s="685" t="s">
        <v>1335</v>
      </c>
      <c r="G30" s="719" t="s">
        <v>1336</v>
      </c>
      <c r="H30" s="681">
        <v>2180</v>
      </c>
      <c r="I30" s="681">
        <f>H30-510</f>
        <v>1670</v>
      </c>
      <c r="J30" s="681"/>
      <c r="K30" s="681"/>
      <c r="L30" s="681"/>
      <c r="M30" s="681"/>
      <c r="N30" s="681"/>
      <c r="O30" s="681"/>
      <c r="P30" s="681"/>
      <c r="Q30" s="681"/>
      <c r="R30" s="681"/>
      <c r="S30" s="681"/>
      <c r="T30" s="681"/>
      <c r="U30" s="681">
        <f>H30</f>
        <v>2180</v>
      </c>
      <c r="V30" s="681">
        <f>I30</f>
        <v>1670</v>
      </c>
      <c r="W30" s="686"/>
      <c r="X30" s="686"/>
      <c r="Y30" s="686"/>
      <c r="Z30" s="686"/>
      <c r="AA30" s="815">
        <f>+AB30</f>
        <v>1670</v>
      </c>
      <c r="AB30" s="687">
        <f>+V30</f>
        <v>1670</v>
      </c>
      <c r="AC30" s="687"/>
      <c r="AD30" s="687"/>
      <c r="AE30" s="688">
        <f>AA30/2</f>
        <v>835</v>
      </c>
    </row>
    <row r="31" spans="1:33" s="733" customFormat="1" ht="41.25" customHeight="1">
      <c r="A31" s="728" t="s">
        <v>1562</v>
      </c>
      <c r="B31" s="729" t="s">
        <v>1563</v>
      </c>
      <c r="C31" s="729"/>
      <c r="D31" s="729"/>
      <c r="E31" s="729"/>
      <c r="F31" s="729"/>
      <c r="G31" s="728"/>
      <c r="H31" s="730">
        <f>+H32+H35</f>
        <v>98450</v>
      </c>
      <c r="I31" s="730">
        <f t="shared" ref="I31:AA31" si="14">+I32+I35</f>
        <v>98450</v>
      </c>
      <c r="J31" s="730">
        <f t="shared" si="14"/>
        <v>0</v>
      </c>
      <c r="K31" s="730">
        <f t="shared" si="14"/>
        <v>0</v>
      </c>
      <c r="L31" s="730">
        <f t="shared" si="14"/>
        <v>0</v>
      </c>
      <c r="M31" s="730">
        <f t="shared" si="14"/>
        <v>0</v>
      </c>
      <c r="N31" s="730">
        <f t="shared" si="14"/>
        <v>0</v>
      </c>
      <c r="O31" s="730">
        <f t="shared" si="14"/>
        <v>0</v>
      </c>
      <c r="P31" s="730">
        <f t="shared" si="14"/>
        <v>0</v>
      </c>
      <c r="Q31" s="730">
        <f t="shared" si="14"/>
        <v>0</v>
      </c>
      <c r="R31" s="730">
        <f t="shared" si="14"/>
        <v>0</v>
      </c>
      <c r="S31" s="730">
        <f t="shared" si="14"/>
        <v>0</v>
      </c>
      <c r="T31" s="730">
        <f t="shared" si="14"/>
        <v>0</v>
      </c>
      <c r="U31" s="730">
        <f t="shared" si="14"/>
        <v>98450</v>
      </c>
      <c r="V31" s="730">
        <f t="shared" si="14"/>
        <v>98450</v>
      </c>
      <c r="W31" s="730">
        <f t="shared" si="14"/>
        <v>0</v>
      </c>
      <c r="X31" s="730">
        <f t="shared" si="14"/>
        <v>0</v>
      </c>
      <c r="Y31" s="730">
        <f t="shared" si="14"/>
        <v>0</v>
      </c>
      <c r="Z31" s="730">
        <f t="shared" si="14"/>
        <v>0</v>
      </c>
      <c r="AA31" s="730">
        <f t="shared" si="14"/>
        <v>18216</v>
      </c>
      <c r="AB31" s="730">
        <f>+AB32+AB35</f>
        <v>18216</v>
      </c>
      <c r="AC31" s="731"/>
      <c r="AD31" s="731"/>
      <c r="AE31" s="732"/>
      <c r="AF31" s="729"/>
      <c r="AG31" s="732"/>
    </row>
    <row r="32" spans="1:33" ht="28.5" customHeight="1">
      <c r="A32" s="715"/>
      <c r="B32" s="697" t="s">
        <v>1369</v>
      </c>
      <c r="C32" s="713"/>
      <c r="D32" s="713"/>
      <c r="E32" s="713"/>
      <c r="F32" s="713"/>
      <c r="G32" s="713"/>
      <c r="H32" s="689">
        <f>+H33</f>
        <v>9000</v>
      </c>
      <c r="I32" s="689">
        <f t="shared" ref="I32:AB32" si="15">+I33</f>
        <v>9000</v>
      </c>
      <c r="J32" s="689">
        <f t="shared" si="15"/>
        <v>0</v>
      </c>
      <c r="K32" s="689">
        <f t="shared" si="15"/>
        <v>0</v>
      </c>
      <c r="L32" s="689">
        <f t="shared" si="15"/>
        <v>0</v>
      </c>
      <c r="M32" s="689">
        <f t="shared" si="15"/>
        <v>0</v>
      </c>
      <c r="N32" s="689">
        <f t="shared" si="15"/>
        <v>0</v>
      </c>
      <c r="O32" s="689">
        <f t="shared" si="15"/>
        <v>0</v>
      </c>
      <c r="P32" s="689">
        <f t="shared" si="15"/>
        <v>0</v>
      </c>
      <c r="Q32" s="689">
        <f t="shared" si="15"/>
        <v>0</v>
      </c>
      <c r="R32" s="689">
        <f t="shared" si="15"/>
        <v>0</v>
      </c>
      <c r="S32" s="689">
        <f t="shared" si="15"/>
        <v>0</v>
      </c>
      <c r="T32" s="689">
        <f t="shared" si="15"/>
        <v>0</v>
      </c>
      <c r="U32" s="689">
        <f t="shared" si="15"/>
        <v>9000</v>
      </c>
      <c r="V32" s="689">
        <f t="shared" si="15"/>
        <v>9000</v>
      </c>
      <c r="W32" s="689">
        <f t="shared" si="15"/>
        <v>0</v>
      </c>
      <c r="X32" s="689">
        <f t="shared" si="15"/>
        <v>0</v>
      </c>
      <c r="Y32" s="689">
        <f t="shared" si="15"/>
        <v>0</v>
      </c>
      <c r="Z32" s="689">
        <f t="shared" si="15"/>
        <v>0</v>
      </c>
      <c r="AA32" s="689">
        <f t="shared" si="15"/>
        <v>6400</v>
      </c>
      <c r="AB32" s="689">
        <f t="shared" si="15"/>
        <v>6400</v>
      </c>
      <c r="AC32" s="689"/>
      <c r="AD32" s="689"/>
      <c r="AE32" s="689">
        <f>AE33+AE35+AE39+AE41+AE45</f>
        <v>289803</v>
      </c>
      <c r="AF32" s="689">
        <f>AF33+AF35+AF39+AF41+AF45</f>
        <v>91044.4</v>
      </c>
      <c r="AG32" s="689"/>
    </row>
    <row r="33" spans="1:33" ht="31.7" customHeight="1">
      <c r="A33" s="700"/>
      <c r="B33" s="697" t="s">
        <v>1540</v>
      </c>
      <c r="C33" s="713"/>
      <c r="D33" s="713"/>
      <c r="E33" s="713"/>
      <c r="F33" s="713"/>
      <c r="G33" s="713"/>
      <c r="H33" s="689">
        <f>SUM(H34:H34)</f>
        <v>9000</v>
      </c>
      <c r="I33" s="689">
        <f>SUM(I34:I34)</f>
        <v>9000</v>
      </c>
      <c r="J33" s="681"/>
      <c r="K33" s="681"/>
      <c r="L33" s="681"/>
      <c r="M33" s="681"/>
      <c r="N33" s="681"/>
      <c r="O33" s="681"/>
      <c r="P33" s="681"/>
      <c r="Q33" s="681"/>
      <c r="R33" s="681"/>
      <c r="S33" s="681"/>
      <c r="T33" s="681"/>
      <c r="U33" s="689">
        <f t="shared" ref="U33:AB33" si="16">SUM(U34:U34)</f>
        <v>9000</v>
      </c>
      <c r="V33" s="689">
        <f t="shared" si="16"/>
        <v>9000</v>
      </c>
      <c r="W33" s="689">
        <f t="shared" si="16"/>
        <v>0</v>
      </c>
      <c r="X33" s="689">
        <f t="shared" si="16"/>
        <v>0</v>
      </c>
      <c r="Y33" s="689">
        <f t="shared" si="16"/>
        <v>0</v>
      </c>
      <c r="Z33" s="689">
        <f t="shared" si="16"/>
        <v>0</v>
      </c>
      <c r="AA33" s="689">
        <f t="shared" si="16"/>
        <v>6400</v>
      </c>
      <c r="AB33" s="689">
        <f t="shared" si="16"/>
        <v>6400</v>
      </c>
      <c r="AC33" s="689"/>
      <c r="AD33" s="689"/>
      <c r="AE33" s="689">
        <f>SUM(AE34:AE34)</f>
        <v>3000</v>
      </c>
      <c r="AF33" s="689">
        <f>SUM(AF34:AF34)</f>
        <v>-3000</v>
      </c>
      <c r="AG33" s="689"/>
    </row>
    <row r="34" spans="1:33" ht="31.7" customHeight="1">
      <c r="A34" s="708">
        <v>1</v>
      </c>
      <c r="B34" s="710" t="s">
        <v>1370</v>
      </c>
      <c r="C34" s="713"/>
      <c r="D34" s="713"/>
      <c r="E34" s="713"/>
      <c r="F34" s="713"/>
      <c r="G34" s="713"/>
      <c r="H34" s="693">
        <v>9000</v>
      </c>
      <c r="I34" s="693">
        <v>9000</v>
      </c>
      <c r="J34" s="681"/>
      <c r="K34" s="681"/>
      <c r="L34" s="681"/>
      <c r="M34" s="681"/>
      <c r="N34" s="681"/>
      <c r="O34" s="681"/>
      <c r="P34" s="681"/>
      <c r="Q34" s="681"/>
      <c r="R34" s="681"/>
      <c r="S34" s="681"/>
      <c r="T34" s="681"/>
      <c r="U34" s="693">
        <v>9000</v>
      </c>
      <c r="V34" s="693">
        <v>9000</v>
      </c>
      <c r="W34" s="681"/>
      <c r="X34" s="681"/>
      <c r="Y34" s="681"/>
      <c r="Z34" s="681"/>
      <c r="AA34" s="815">
        <f>+AB34</f>
        <v>6400</v>
      </c>
      <c r="AB34" s="681">
        <v>6400</v>
      </c>
      <c r="AC34" s="681"/>
      <c r="AD34" s="681"/>
      <c r="AE34" s="681">
        <v>3000</v>
      </c>
      <c r="AF34" s="681">
        <f>AA34-AB34-AE34</f>
        <v>-3000</v>
      </c>
      <c r="AG34" s="713"/>
    </row>
    <row r="35" spans="1:33" ht="28.5" customHeight="1">
      <c r="A35" s="715"/>
      <c r="B35" s="697" t="s">
        <v>1382</v>
      </c>
      <c r="C35" s="713"/>
      <c r="D35" s="713"/>
      <c r="E35" s="713"/>
      <c r="F35" s="713"/>
      <c r="G35" s="713"/>
      <c r="H35" s="689">
        <f>+H36</f>
        <v>89450</v>
      </c>
      <c r="I35" s="689">
        <f t="shared" ref="I35:AB35" si="17">+I36</f>
        <v>89450</v>
      </c>
      <c r="J35" s="689">
        <f t="shared" si="17"/>
        <v>0</v>
      </c>
      <c r="K35" s="689">
        <f t="shared" si="17"/>
        <v>0</v>
      </c>
      <c r="L35" s="689">
        <f t="shared" si="17"/>
        <v>0</v>
      </c>
      <c r="M35" s="689">
        <f t="shared" si="17"/>
        <v>0</v>
      </c>
      <c r="N35" s="689">
        <f t="shared" si="17"/>
        <v>0</v>
      </c>
      <c r="O35" s="689">
        <f t="shared" si="17"/>
        <v>0</v>
      </c>
      <c r="P35" s="689">
        <f t="shared" si="17"/>
        <v>0</v>
      </c>
      <c r="Q35" s="689">
        <f t="shared" si="17"/>
        <v>0</v>
      </c>
      <c r="R35" s="689">
        <f t="shared" si="17"/>
        <v>0</v>
      </c>
      <c r="S35" s="689">
        <f t="shared" si="17"/>
        <v>0</v>
      </c>
      <c r="T35" s="689">
        <f t="shared" si="17"/>
        <v>0</v>
      </c>
      <c r="U35" s="689">
        <f t="shared" si="17"/>
        <v>89450</v>
      </c>
      <c r="V35" s="689">
        <f t="shared" si="17"/>
        <v>89450</v>
      </c>
      <c r="W35" s="689">
        <f t="shared" si="17"/>
        <v>0</v>
      </c>
      <c r="X35" s="689">
        <f t="shared" si="17"/>
        <v>0</v>
      </c>
      <c r="Y35" s="689">
        <f t="shared" si="17"/>
        <v>0</v>
      </c>
      <c r="Z35" s="689">
        <f t="shared" si="17"/>
        <v>0</v>
      </c>
      <c r="AA35" s="689">
        <f t="shared" si="17"/>
        <v>11816</v>
      </c>
      <c r="AB35" s="689">
        <f t="shared" si="17"/>
        <v>11816</v>
      </c>
      <c r="AC35" s="689"/>
      <c r="AD35" s="689"/>
      <c r="AE35" s="689">
        <f>AE36+AE40+AE43+AE46</f>
        <v>64707</v>
      </c>
      <c r="AF35" s="689">
        <f>AF36+AF40+AF43+AF46</f>
        <v>-10751</v>
      </c>
      <c r="AG35" s="689"/>
    </row>
    <row r="36" spans="1:33" ht="34.5" customHeight="1">
      <c r="A36" s="700"/>
      <c r="B36" s="697" t="s">
        <v>1540</v>
      </c>
      <c r="C36" s="713"/>
      <c r="D36" s="713"/>
      <c r="E36" s="713"/>
      <c r="F36" s="713"/>
      <c r="G36" s="713"/>
      <c r="H36" s="689">
        <f>SUM(H37:H38)</f>
        <v>89450</v>
      </c>
      <c r="I36" s="689">
        <f t="shared" ref="I36:AB36" si="18">SUM(I37:I38)</f>
        <v>89450</v>
      </c>
      <c r="J36" s="689">
        <f t="shared" si="18"/>
        <v>0</v>
      </c>
      <c r="K36" s="689">
        <f t="shared" si="18"/>
        <v>0</v>
      </c>
      <c r="L36" s="689">
        <f t="shared" si="18"/>
        <v>0</v>
      </c>
      <c r="M36" s="689">
        <f t="shared" si="18"/>
        <v>0</v>
      </c>
      <c r="N36" s="689">
        <f t="shared" si="18"/>
        <v>0</v>
      </c>
      <c r="O36" s="689">
        <f t="shared" si="18"/>
        <v>0</v>
      </c>
      <c r="P36" s="689">
        <f t="shared" si="18"/>
        <v>0</v>
      </c>
      <c r="Q36" s="689">
        <f t="shared" si="18"/>
        <v>0</v>
      </c>
      <c r="R36" s="689">
        <f t="shared" si="18"/>
        <v>0</v>
      </c>
      <c r="S36" s="689">
        <f t="shared" si="18"/>
        <v>0</v>
      </c>
      <c r="T36" s="689">
        <f t="shared" si="18"/>
        <v>0</v>
      </c>
      <c r="U36" s="689">
        <f t="shared" si="18"/>
        <v>89450</v>
      </c>
      <c r="V36" s="689">
        <f t="shared" si="18"/>
        <v>89450</v>
      </c>
      <c r="W36" s="689">
        <f t="shared" si="18"/>
        <v>0</v>
      </c>
      <c r="X36" s="689">
        <f t="shared" si="18"/>
        <v>0</v>
      </c>
      <c r="Y36" s="689">
        <f t="shared" si="18"/>
        <v>0</v>
      </c>
      <c r="Z36" s="689">
        <f t="shared" si="18"/>
        <v>0</v>
      </c>
      <c r="AA36" s="689">
        <f t="shared" si="18"/>
        <v>11816</v>
      </c>
      <c r="AB36" s="689">
        <f t="shared" si="18"/>
        <v>11816</v>
      </c>
      <c r="AC36" s="689"/>
      <c r="AD36" s="689"/>
      <c r="AE36" s="689">
        <f>SUM(AE38:AE38)</f>
        <v>28000</v>
      </c>
      <c r="AF36" s="689">
        <f>SUM(AF38:AF38)</f>
        <v>-28000</v>
      </c>
      <c r="AG36" s="689"/>
    </row>
    <row r="37" spans="1:33" ht="39.75" customHeight="1">
      <c r="A37" s="708">
        <v>2</v>
      </c>
      <c r="B37" s="706" t="s">
        <v>1383</v>
      </c>
      <c r="C37" s="713"/>
      <c r="D37" s="713"/>
      <c r="E37" s="713"/>
      <c r="F37" s="713"/>
      <c r="G37" s="713"/>
      <c r="H37" s="693">
        <f>+I37</f>
        <v>28500</v>
      </c>
      <c r="I37" s="693">
        <v>28500</v>
      </c>
      <c r="J37" s="681"/>
      <c r="K37" s="681"/>
      <c r="L37" s="681"/>
      <c r="M37" s="681"/>
      <c r="N37" s="681"/>
      <c r="O37" s="681"/>
      <c r="P37" s="681"/>
      <c r="Q37" s="681"/>
      <c r="R37" s="681"/>
      <c r="S37" s="681"/>
      <c r="T37" s="681"/>
      <c r="U37" s="693">
        <f>+V37</f>
        <v>28500</v>
      </c>
      <c r="V37" s="693">
        <v>28500</v>
      </c>
      <c r="W37" s="693"/>
      <c r="X37" s="693"/>
      <c r="Y37" s="693"/>
      <c r="Z37" s="693"/>
      <c r="AA37" s="693">
        <f>+AB37</f>
        <v>4000</v>
      </c>
      <c r="AB37" s="693">
        <v>4000</v>
      </c>
      <c r="AC37" s="693"/>
      <c r="AD37" s="693"/>
      <c r="AE37" s="693"/>
      <c r="AF37" s="693"/>
      <c r="AG37" s="693"/>
    </row>
    <row r="38" spans="1:33" ht="37.5" customHeight="1">
      <c r="A38" s="708">
        <v>3</v>
      </c>
      <c r="B38" s="706" t="s">
        <v>1384</v>
      </c>
      <c r="C38" s="713"/>
      <c r="D38" s="713"/>
      <c r="E38" s="713"/>
      <c r="F38" s="713"/>
      <c r="G38" s="713"/>
      <c r="H38" s="693">
        <v>60950</v>
      </c>
      <c r="I38" s="693">
        <v>60950</v>
      </c>
      <c r="J38" s="681"/>
      <c r="K38" s="681"/>
      <c r="L38" s="681"/>
      <c r="M38" s="681"/>
      <c r="N38" s="681"/>
      <c r="O38" s="681"/>
      <c r="P38" s="681"/>
      <c r="Q38" s="681"/>
      <c r="R38" s="681"/>
      <c r="S38" s="681"/>
      <c r="T38" s="681"/>
      <c r="U38" s="693">
        <v>60950</v>
      </c>
      <c r="V38" s="693">
        <v>60950</v>
      </c>
      <c r="W38" s="681"/>
      <c r="X38" s="681"/>
      <c r="Y38" s="681"/>
      <c r="Z38" s="681"/>
      <c r="AA38" s="815">
        <f>+AB38</f>
        <v>7816</v>
      </c>
      <c r="AB38" s="681">
        <f>8043-227</f>
        <v>7816</v>
      </c>
      <c r="AC38" s="681"/>
      <c r="AD38" s="681"/>
      <c r="AE38" s="681">
        <v>28000</v>
      </c>
      <c r="AF38" s="681">
        <f>AA38-AB38-AE38</f>
        <v>-28000</v>
      </c>
      <c r="AG38" s="713"/>
    </row>
    <row r="39" spans="1:33" ht="24.75" customHeight="1">
      <c r="A39" s="698"/>
      <c r="B39" s="706"/>
      <c r="C39" s="713"/>
      <c r="D39" s="713"/>
      <c r="E39" s="713"/>
      <c r="F39" s="713"/>
      <c r="G39" s="713"/>
      <c r="H39" s="693"/>
      <c r="I39" s="693"/>
      <c r="J39" s="681"/>
      <c r="K39" s="681"/>
      <c r="L39" s="681"/>
      <c r="M39" s="681"/>
      <c r="N39" s="681"/>
      <c r="O39" s="681"/>
      <c r="P39" s="681"/>
      <c r="Q39" s="681"/>
      <c r="R39" s="681"/>
      <c r="S39" s="681"/>
      <c r="T39" s="681"/>
      <c r="U39" s="693"/>
      <c r="V39" s="693"/>
      <c r="W39" s="681"/>
      <c r="X39" s="681"/>
      <c r="Y39" s="681"/>
      <c r="Z39" s="681"/>
      <c r="AA39" s="815"/>
      <c r="AB39" s="681"/>
      <c r="AC39" s="681"/>
      <c r="AD39" s="681"/>
      <c r="AE39" s="681"/>
      <c r="AF39" s="681"/>
      <c r="AG39" s="713"/>
    </row>
    <row r="40" spans="1:33" s="727" customFormat="1" ht="56.25">
      <c r="A40" s="722" t="s">
        <v>17</v>
      </c>
      <c r="B40" s="723" t="s">
        <v>1564</v>
      </c>
      <c r="C40" s="723"/>
      <c r="D40" s="723"/>
      <c r="E40" s="723"/>
      <c r="F40" s="723"/>
      <c r="G40" s="722"/>
      <c r="H40" s="678">
        <f>+H41</f>
        <v>39990</v>
      </c>
      <c r="I40" s="678">
        <f>+I41</f>
        <v>39928</v>
      </c>
      <c r="J40" s="678"/>
      <c r="K40" s="678"/>
      <c r="L40" s="678"/>
      <c r="M40" s="678"/>
      <c r="N40" s="678"/>
      <c r="O40" s="678"/>
      <c r="P40" s="678"/>
      <c r="Q40" s="678"/>
      <c r="R40" s="678"/>
      <c r="S40" s="678"/>
      <c r="T40" s="678"/>
      <c r="U40" s="678">
        <f>+U41</f>
        <v>10000</v>
      </c>
      <c r="V40" s="678">
        <f>+V41</f>
        <v>10000</v>
      </c>
      <c r="W40" s="724"/>
      <c r="X40" s="724"/>
      <c r="Y40" s="724"/>
      <c r="Z40" s="724"/>
      <c r="AA40" s="816">
        <f>+AA41</f>
        <v>5000</v>
      </c>
      <c r="AB40" s="678">
        <f>+AB41</f>
        <v>5000</v>
      </c>
      <c r="AC40" s="725"/>
      <c r="AD40" s="725"/>
      <c r="AE40" s="726"/>
      <c r="AF40" s="723"/>
      <c r="AG40" s="723"/>
    </row>
    <row r="41" spans="1:33" s="721" customFormat="1" ht="46.5" customHeight="1">
      <c r="A41" s="719">
        <v>1</v>
      </c>
      <c r="B41" s="685" t="s">
        <v>1565</v>
      </c>
      <c r="C41" s="685"/>
      <c r="D41" s="685"/>
      <c r="E41" s="685"/>
      <c r="F41" s="685"/>
      <c r="G41" s="719" t="s">
        <v>1573</v>
      </c>
      <c r="H41" s="681">
        <v>39990</v>
      </c>
      <c r="I41" s="681">
        <v>39928</v>
      </c>
      <c r="J41" s="681"/>
      <c r="K41" s="681"/>
      <c r="L41" s="681"/>
      <c r="M41" s="681"/>
      <c r="N41" s="681"/>
      <c r="O41" s="681"/>
      <c r="P41" s="681"/>
      <c r="Q41" s="681"/>
      <c r="R41" s="681"/>
      <c r="S41" s="681"/>
      <c r="T41" s="681"/>
      <c r="U41" s="681">
        <f>+V41</f>
        <v>10000</v>
      </c>
      <c r="V41" s="681">
        <v>10000</v>
      </c>
      <c r="W41" s="686"/>
      <c r="X41" s="686"/>
      <c r="Y41" s="686"/>
      <c r="Z41" s="686"/>
      <c r="AA41" s="815">
        <f>+AB41</f>
        <v>5000</v>
      </c>
      <c r="AB41" s="687">
        <v>5000</v>
      </c>
      <c r="AC41" s="687"/>
      <c r="AD41" s="687"/>
      <c r="AE41" s="688"/>
      <c r="AF41" s="685"/>
      <c r="AG41" s="685"/>
    </row>
    <row r="42" spans="1:33" s="849" customFormat="1" ht="42" customHeight="1">
      <c r="A42" s="841" t="s">
        <v>245</v>
      </c>
      <c r="B42" s="842" t="s">
        <v>1648</v>
      </c>
      <c r="C42" s="842"/>
      <c r="D42" s="842"/>
      <c r="E42" s="842"/>
      <c r="F42" s="842"/>
      <c r="G42" s="843" t="s">
        <v>1649</v>
      </c>
      <c r="H42" s="844">
        <v>29989</v>
      </c>
      <c r="I42" s="844">
        <v>29989</v>
      </c>
      <c r="J42" s="844"/>
      <c r="K42" s="844"/>
      <c r="L42" s="844"/>
      <c r="M42" s="844"/>
      <c r="N42" s="844"/>
      <c r="O42" s="844"/>
      <c r="P42" s="844"/>
      <c r="Q42" s="844"/>
      <c r="R42" s="844"/>
      <c r="S42" s="844"/>
      <c r="T42" s="844"/>
      <c r="U42" s="844">
        <v>20000</v>
      </c>
      <c r="V42" s="844">
        <v>20000</v>
      </c>
      <c r="W42" s="845"/>
      <c r="X42" s="845"/>
      <c r="Y42" s="846">
        <v>15000</v>
      </c>
      <c r="Z42" s="846">
        <v>15000</v>
      </c>
      <c r="AA42" s="846">
        <f>+AB42</f>
        <v>5000</v>
      </c>
      <c r="AB42" s="847">
        <v>5000</v>
      </c>
      <c r="AC42" s="847"/>
      <c r="AD42" s="847"/>
      <c r="AE42" s="848"/>
      <c r="AF42" s="842"/>
      <c r="AG42" s="842"/>
    </row>
    <row r="43" spans="1:33" s="721" customFormat="1">
      <c r="A43" s="719"/>
      <c r="B43" s="685"/>
      <c r="C43" s="685"/>
      <c r="D43" s="685"/>
      <c r="E43" s="685"/>
      <c r="F43" s="685"/>
      <c r="G43" s="719"/>
      <c r="H43" s="681"/>
      <c r="I43" s="681"/>
      <c r="J43" s="681"/>
      <c r="K43" s="681"/>
      <c r="L43" s="681"/>
      <c r="M43" s="681"/>
      <c r="N43" s="681"/>
      <c r="O43" s="681"/>
      <c r="P43" s="681"/>
      <c r="Q43" s="681"/>
      <c r="R43" s="681"/>
      <c r="S43" s="681"/>
      <c r="T43" s="681"/>
      <c r="U43" s="681"/>
      <c r="V43" s="681"/>
      <c r="W43" s="686"/>
      <c r="X43" s="686"/>
      <c r="Y43" s="686"/>
      <c r="Z43" s="686"/>
      <c r="AA43" s="815"/>
      <c r="AB43" s="687"/>
      <c r="AC43" s="687"/>
      <c r="AD43" s="687"/>
      <c r="AE43" s="688"/>
      <c r="AF43" s="685"/>
      <c r="AG43" s="685"/>
    </row>
    <row r="44" spans="1:33" s="721" customFormat="1" hidden="1">
      <c r="A44" s="719"/>
      <c r="B44" s="685"/>
      <c r="C44" s="685"/>
      <c r="D44" s="685"/>
      <c r="E44" s="685"/>
      <c r="F44" s="685"/>
      <c r="G44" s="719"/>
      <c r="H44" s="681"/>
      <c r="I44" s="681"/>
      <c r="J44" s="681"/>
      <c r="K44" s="681"/>
      <c r="L44" s="681"/>
      <c r="M44" s="681"/>
      <c r="N44" s="681"/>
      <c r="O44" s="681"/>
      <c r="P44" s="681"/>
      <c r="Q44" s="681"/>
      <c r="R44" s="681"/>
      <c r="S44" s="681"/>
      <c r="T44" s="681"/>
      <c r="U44" s="681"/>
      <c r="V44" s="681"/>
      <c r="W44" s="686"/>
      <c r="X44" s="686"/>
      <c r="Y44" s="686"/>
      <c r="Z44" s="686"/>
      <c r="AA44" s="815"/>
      <c r="AB44" s="687"/>
      <c r="AC44" s="687"/>
      <c r="AD44" s="687"/>
      <c r="AE44" s="688"/>
      <c r="AF44" s="685"/>
      <c r="AG44" s="685"/>
    </row>
    <row r="45" spans="1:33" s="217" customFormat="1" ht="28.5" hidden="1" customHeight="1">
      <c r="A45" s="214" t="s">
        <v>1360</v>
      </c>
      <c r="B45" s="262" t="s">
        <v>1464</v>
      </c>
      <c r="C45" s="262"/>
      <c r="D45" s="216"/>
      <c r="E45" s="216"/>
      <c r="F45" s="216"/>
      <c r="G45" s="216"/>
      <c r="H45" s="689">
        <f t="shared" ref="H45:AG45" si="19">SUM(H46,H96)</f>
        <v>465123.40000100003</v>
      </c>
      <c r="I45" s="689">
        <f t="shared" si="19"/>
        <v>465123.40000100003</v>
      </c>
      <c r="J45" s="689">
        <f t="shared" si="19"/>
        <v>0</v>
      </c>
      <c r="K45" s="689">
        <f t="shared" si="19"/>
        <v>0</v>
      </c>
      <c r="L45" s="689">
        <f t="shared" si="19"/>
        <v>0</v>
      </c>
      <c r="M45" s="689">
        <f t="shared" si="19"/>
        <v>0</v>
      </c>
      <c r="N45" s="689">
        <f t="shared" si="19"/>
        <v>0</v>
      </c>
      <c r="O45" s="689">
        <f t="shared" si="19"/>
        <v>0</v>
      </c>
      <c r="P45" s="689">
        <f t="shared" si="19"/>
        <v>0</v>
      </c>
      <c r="Q45" s="689">
        <f t="shared" si="19"/>
        <v>0</v>
      </c>
      <c r="R45" s="689">
        <f t="shared" si="19"/>
        <v>0</v>
      </c>
      <c r="S45" s="689">
        <f t="shared" si="19"/>
        <v>0</v>
      </c>
      <c r="T45" s="689">
        <f t="shared" si="19"/>
        <v>0</v>
      </c>
      <c r="U45" s="689">
        <f t="shared" si="19"/>
        <v>465123.40000100003</v>
      </c>
      <c r="V45" s="689">
        <f t="shared" si="19"/>
        <v>465123.40000100003</v>
      </c>
      <c r="W45" s="689">
        <f t="shared" si="19"/>
        <v>0</v>
      </c>
      <c r="X45" s="689">
        <f t="shared" si="19"/>
        <v>0</v>
      </c>
      <c r="Y45" s="689">
        <f t="shared" si="19"/>
        <v>0</v>
      </c>
      <c r="Z45" s="689">
        <f t="shared" si="19"/>
        <v>0</v>
      </c>
      <c r="AA45" s="689">
        <f t="shared" si="19"/>
        <v>465123.40000100003</v>
      </c>
      <c r="AB45" s="689">
        <f t="shared" si="19"/>
        <v>138232.00000100001</v>
      </c>
      <c r="AC45" s="689"/>
      <c r="AD45" s="689"/>
      <c r="AE45" s="689">
        <f t="shared" si="19"/>
        <v>222096</v>
      </c>
      <c r="AF45" s="689">
        <f t="shared" si="19"/>
        <v>104795.4</v>
      </c>
      <c r="AG45" s="689">
        <f t="shared" si="19"/>
        <v>0</v>
      </c>
    </row>
    <row r="46" spans="1:33" s="217" customFormat="1" ht="22.7" hidden="1" customHeight="1">
      <c r="A46" s="690" t="s">
        <v>10</v>
      </c>
      <c r="B46" s="691" t="s">
        <v>1465</v>
      </c>
      <c r="C46" s="679"/>
      <c r="D46" s="216"/>
      <c r="E46" s="216"/>
      <c r="F46" s="216"/>
      <c r="G46" s="216"/>
      <c r="H46" s="689">
        <f>SUM(H47,H54)</f>
        <v>87195.000001000008</v>
      </c>
      <c r="I46" s="689">
        <f t="shared" ref="I46:AG46" si="20">SUM(I47,I54)</f>
        <v>87195.000001000008</v>
      </c>
      <c r="J46" s="689">
        <f t="shared" si="20"/>
        <v>0</v>
      </c>
      <c r="K46" s="689">
        <f t="shared" si="20"/>
        <v>0</v>
      </c>
      <c r="L46" s="689">
        <f t="shared" si="20"/>
        <v>0</v>
      </c>
      <c r="M46" s="689">
        <f t="shared" si="20"/>
        <v>0</v>
      </c>
      <c r="N46" s="689">
        <f t="shared" si="20"/>
        <v>0</v>
      </c>
      <c r="O46" s="689">
        <f t="shared" si="20"/>
        <v>0</v>
      </c>
      <c r="P46" s="689">
        <f t="shared" si="20"/>
        <v>0</v>
      </c>
      <c r="Q46" s="689">
        <f t="shared" si="20"/>
        <v>0</v>
      </c>
      <c r="R46" s="689">
        <f t="shared" si="20"/>
        <v>0</v>
      </c>
      <c r="S46" s="689">
        <f t="shared" si="20"/>
        <v>0</v>
      </c>
      <c r="T46" s="689">
        <f t="shared" si="20"/>
        <v>0</v>
      </c>
      <c r="U46" s="689">
        <f t="shared" si="20"/>
        <v>87195.000001000008</v>
      </c>
      <c r="V46" s="689">
        <f t="shared" si="20"/>
        <v>87195.000001000008</v>
      </c>
      <c r="W46" s="689">
        <f t="shared" si="20"/>
        <v>0</v>
      </c>
      <c r="X46" s="689">
        <f t="shared" si="20"/>
        <v>0</v>
      </c>
      <c r="Y46" s="689">
        <f t="shared" si="20"/>
        <v>0</v>
      </c>
      <c r="Z46" s="689">
        <f t="shared" si="20"/>
        <v>0</v>
      </c>
      <c r="AA46" s="689">
        <f t="shared" si="20"/>
        <v>87195.000001000008</v>
      </c>
      <c r="AB46" s="689">
        <f t="shared" si="20"/>
        <v>33239.000001</v>
      </c>
      <c r="AC46" s="689"/>
      <c r="AD46" s="689"/>
      <c r="AE46" s="689">
        <f t="shared" si="20"/>
        <v>36707</v>
      </c>
      <c r="AF46" s="689">
        <f t="shared" si="20"/>
        <v>17249</v>
      </c>
      <c r="AG46" s="689">
        <f t="shared" si="20"/>
        <v>0</v>
      </c>
    </row>
    <row r="47" spans="1:33" s="217" customFormat="1" ht="37.5" hidden="1">
      <c r="A47" s="690" t="s">
        <v>1466</v>
      </c>
      <c r="B47" s="691" t="s">
        <v>1318</v>
      </c>
      <c r="C47" s="679"/>
      <c r="D47" s="216"/>
      <c r="E47" s="216"/>
      <c r="F47" s="216"/>
      <c r="G47" s="216"/>
      <c r="H47" s="689">
        <f>H48+H50+H52</f>
        <v>7991</v>
      </c>
      <c r="I47" s="689">
        <f t="shared" ref="I47:AG47" si="21">I48+I50+I52</f>
        <v>7991</v>
      </c>
      <c r="J47" s="689">
        <f t="shared" si="21"/>
        <v>0</v>
      </c>
      <c r="K47" s="689">
        <f t="shared" si="21"/>
        <v>0</v>
      </c>
      <c r="L47" s="689">
        <f t="shared" si="21"/>
        <v>0</v>
      </c>
      <c r="M47" s="689">
        <f t="shared" si="21"/>
        <v>0</v>
      </c>
      <c r="N47" s="689">
        <f t="shared" si="21"/>
        <v>0</v>
      </c>
      <c r="O47" s="689">
        <f t="shared" si="21"/>
        <v>0</v>
      </c>
      <c r="P47" s="689">
        <f t="shared" si="21"/>
        <v>0</v>
      </c>
      <c r="Q47" s="689">
        <f t="shared" si="21"/>
        <v>0</v>
      </c>
      <c r="R47" s="689">
        <f t="shared" si="21"/>
        <v>0</v>
      </c>
      <c r="S47" s="689">
        <f t="shared" si="21"/>
        <v>0</v>
      </c>
      <c r="T47" s="689">
        <f t="shared" si="21"/>
        <v>0</v>
      </c>
      <c r="U47" s="689">
        <f t="shared" si="21"/>
        <v>7991</v>
      </c>
      <c r="V47" s="689">
        <f t="shared" si="21"/>
        <v>7991</v>
      </c>
      <c r="W47" s="689">
        <f t="shared" si="21"/>
        <v>0</v>
      </c>
      <c r="X47" s="689">
        <f t="shared" si="21"/>
        <v>0</v>
      </c>
      <c r="Y47" s="689">
        <f t="shared" si="21"/>
        <v>0</v>
      </c>
      <c r="Z47" s="689">
        <f t="shared" si="21"/>
        <v>0</v>
      </c>
      <c r="AA47" s="689">
        <f t="shared" si="21"/>
        <v>7991</v>
      </c>
      <c r="AB47" s="689">
        <f t="shared" si="21"/>
        <v>3500</v>
      </c>
      <c r="AC47" s="689"/>
      <c r="AD47" s="689"/>
      <c r="AE47" s="689">
        <f t="shared" si="21"/>
        <v>3000</v>
      </c>
      <c r="AF47" s="689">
        <f t="shared" si="21"/>
        <v>1491</v>
      </c>
      <c r="AG47" s="689">
        <f t="shared" si="21"/>
        <v>0</v>
      </c>
    </row>
    <row r="48" spans="1:33" s="217" customFormat="1" hidden="1">
      <c r="A48" s="690">
        <v>1</v>
      </c>
      <c r="B48" s="691" t="s">
        <v>1337</v>
      </c>
      <c r="C48" s="679"/>
      <c r="D48" s="216"/>
      <c r="E48" s="216"/>
      <c r="F48" s="216"/>
      <c r="G48" s="216"/>
      <c r="H48" s="689">
        <f t="shared" ref="H48:AG48" si="22">SUM(H49:H49)</f>
        <v>2000</v>
      </c>
      <c r="I48" s="689">
        <f t="shared" si="22"/>
        <v>2000</v>
      </c>
      <c r="J48" s="689">
        <f t="shared" si="22"/>
        <v>0</v>
      </c>
      <c r="K48" s="689">
        <f t="shared" si="22"/>
        <v>0</v>
      </c>
      <c r="L48" s="689">
        <f t="shared" si="22"/>
        <v>0</v>
      </c>
      <c r="M48" s="689">
        <f t="shared" si="22"/>
        <v>0</v>
      </c>
      <c r="N48" s="689">
        <f t="shared" si="22"/>
        <v>0</v>
      </c>
      <c r="O48" s="689">
        <f t="shared" si="22"/>
        <v>0</v>
      </c>
      <c r="P48" s="689">
        <f t="shared" si="22"/>
        <v>0</v>
      </c>
      <c r="Q48" s="689">
        <f t="shared" si="22"/>
        <v>0</v>
      </c>
      <c r="R48" s="689">
        <f t="shared" si="22"/>
        <v>0</v>
      </c>
      <c r="S48" s="689">
        <f t="shared" si="22"/>
        <v>0</v>
      </c>
      <c r="T48" s="689">
        <f t="shared" si="22"/>
        <v>0</v>
      </c>
      <c r="U48" s="689">
        <f t="shared" si="22"/>
        <v>2000</v>
      </c>
      <c r="V48" s="689">
        <f t="shared" si="22"/>
        <v>2000</v>
      </c>
      <c r="W48" s="689">
        <f t="shared" si="22"/>
        <v>0</v>
      </c>
      <c r="X48" s="689">
        <f t="shared" si="22"/>
        <v>0</v>
      </c>
      <c r="Y48" s="689">
        <f t="shared" si="22"/>
        <v>0</v>
      </c>
      <c r="Z48" s="689">
        <f t="shared" si="22"/>
        <v>0</v>
      </c>
      <c r="AA48" s="689">
        <f t="shared" si="22"/>
        <v>2000</v>
      </c>
      <c r="AB48" s="689">
        <f t="shared" si="22"/>
        <v>1000</v>
      </c>
      <c r="AC48" s="689"/>
      <c r="AD48" s="689"/>
      <c r="AE48" s="689">
        <f t="shared" si="22"/>
        <v>1000</v>
      </c>
      <c r="AF48" s="689">
        <f t="shared" si="22"/>
        <v>0</v>
      </c>
      <c r="AG48" s="689">
        <f t="shared" si="22"/>
        <v>0</v>
      </c>
    </row>
    <row r="49" spans="1:33" hidden="1">
      <c r="A49" s="692" t="s">
        <v>245</v>
      </c>
      <c r="B49" s="685" t="s">
        <v>1467</v>
      </c>
      <c r="C49" s="679"/>
      <c r="D49" s="221"/>
      <c r="E49" s="221"/>
      <c r="F49" s="221"/>
      <c r="G49" s="221"/>
      <c r="H49" s="693">
        <v>2000</v>
      </c>
      <c r="I49" s="693">
        <v>2000</v>
      </c>
      <c r="J49" s="681"/>
      <c r="K49" s="681"/>
      <c r="L49" s="681"/>
      <c r="M49" s="681"/>
      <c r="N49" s="681"/>
      <c r="O49" s="681"/>
      <c r="P49" s="681"/>
      <c r="Q49" s="681"/>
      <c r="R49" s="681"/>
      <c r="S49" s="681"/>
      <c r="T49" s="681"/>
      <c r="U49" s="693">
        <v>2000</v>
      </c>
      <c r="V49" s="693">
        <v>2000</v>
      </c>
      <c r="W49" s="681"/>
      <c r="X49" s="681"/>
      <c r="Y49" s="681"/>
      <c r="Z49" s="681"/>
      <c r="AA49" s="815">
        <f t="shared" si="8"/>
        <v>2000</v>
      </c>
      <c r="AB49" s="681">
        <v>1000</v>
      </c>
      <c r="AC49" s="694"/>
      <c r="AD49" s="694"/>
      <c r="AE49" s="694">
        <f>AA49-AB49</f>
        <v>1000</v>
      </c>
      <c r="AF49" s="694"/>
      <c r="AG49" s="695"/>
    </row>
    <row r="50" spans="1:33" s="217" customFormat="1" ht="37.5" hidden="1">
      <c r="A50" s="690">
        <v>2</v>
      </c>
      <c r="B50" s="691" t="s">
        <v>1468</v>
      </c>
      <c r="C50" s="679"/>
      <c r="D50" s="216"/>
      <c r="E50" s="216"/>
      <c r="F50" s="216"/>
      <c r="G50" s="216"/>
      <c r="H50" s="689">
        <f t="shared" ref="H50:I50" si="23">SUM(H51:H51)</f>
        <v>4991</v>
      </c>
      <c r="I50" s="689">
        <f t="shared" si="23"/>
        <v>4991</v>
      </c>
      <c r="J50" s="678"/>
      <c r="K50" s="678"/>
      <c r="L50" s="678"/>
      <c r="M50" s="678"/>
      <c r="N50" s="678"/>
      <c r="O50" s="678"/>
      <c r="P50" s="678"/>
      <c r="Q50" s="678"/>
      <c r="R50" s="678"/>
      <c r="S50" s="678"/>
      <c r="T50" s="678"/>
      <c r="U50" s="689">
        <f t="shared" ref="U50:AG50" si="24">SUM(U51:U51)</f>
        <v>4991</v>
      </c>
      <c r="V50" s="689">
        <f t="shared" si="24"/>
        <v>4991</v>
      </c>
      <c r="W50" s="689">
        <f t="shared" si="24"/>
        <v>0</v>
      </c>
      <c r="X50" s="689">
        <f t="shared" si="24"/>
        <v>0</v>
      </c>
      <c r="Y50" s="689">
        <f t="shared" si="24"/>
        <v>0</v>
      </c>
      <c r="Z50" s="689">
        <f t="shared" si="24"/>
        <v>0</v>
      </c>
      <c r="AA50" s="689">
        <f t="shared" si="24"/>
        <v>4991</v>
      </c>
      <c r="AB50" s="689">
        <f t="shared" si="24"/>
        <v>1500</v>
      </c>
      <c r="AC50" s="689"/>
      <c r="AD50" s="689"/>
      <c r="AE50" s="689">
        <f t="shared" si="24"/>
        <v>2000</v>
      </c>
      <c r="AF50" s="689">
        <f t="shared" si="24"/>
        <v>1491</v>
      </c>
      <c r="AG50" s="689">
        <f t="shared" si="24"/>
        <v>0</v>
      </c>
    </row>
    <row r="51" spans="1:33" hidden="1">
      <c r="A51" s="692" t="s">
        <v>245</v>
      </c>
      <c r="B51" s="685" t="s">
        <v>1469</v>
      </c>
      <c r="C51" s="679"/>
      <c r="D51" s="221"/>
      <c r="E51" s="221"/>
      <c r="F51" s="221"/>
      <c r="G51" s="221"/>
      <c r="H51" s="693">
        <v>4991</v>
      </c>
      <c r="I51" s="693">
        <v>4991</v>
      </c>
      <c r="J51" s="681"/>
      <c r="K51" s="681"/>
      <c r="L51" s="681"/>
      <c r="M51" s="681"/>
      <c r="N51" s="681"/>
      <c r="O51" s="681"/>
      <c r="P51" s="681"/>
      <c r="Q51" s="681"/>
      <c r="R51" s="681"/>
      <c r="S51" s="681"/>
      <c r="T51" s="681"/>
      <c r="U51" s="693">
        <v>4991</v>
      </c>
      <c r="V51" s="693">
        <v>4991</v>
      </c>
      <c r="W51" s="681"/>
      <c r="X51" s="681"/>
      <c r="Y51" s="681"/>
      <c r="Z51" s="681"/>
      <c r="AA51" s="815">
        <f t="shared" si="8"/>
        <v>4991</v>
      </c>
      <c r="AB51" s="681">
        <v>1500</v>
      </c>
      <c r="AC51" s="694"/>
      <c r="AD51" s="694"/>
      <c r="AE51" s="694">
        <v>2000</v>
      </c>
      <c r="AF51" s="694">
        <f>AA51-AB51-AE51</f>
        <v>1491</v>
      </c>
      <c r="AG51" s="695"/>
    </row>
    <row r="52" spans="1:33" s="217" customFormat="1" hidden="1">
      <c r="A52" s="690">
        <v>3</v>
      </c>
      <c r="B52" s="691" t="s">
        <v>1470</v>
      </c>
      <c r="C52" s="679"/>
      <c r="D52" s="216"/>
      <c r="E52" s="216"/>
      <c r="F52" s="216"/>
      <c r="G52" s="216"/>
      <c r="H52" s="689">
        <f t="shared" ref="H52:I52" si="25">SUM(H53:H53)</f>
        <v>1000</v>
      </c>
      <c r="I52" s="689">
        <f t="shared" si="25"/>
        <v>1000</v>
      </c>
      <c r="J52" s="678"/>
      <c r="K52" s="678"/>
      <c r="L52" s="678"/>
      <c r="M52" s="678"/>
      <c r="N52" s="678"/>
      <c r="O52" s="678"/>
      <c r="P52" s="678"/>
      <c r="Q52" s="678"/>
      <c r="R52" s="678"/>
      <c r="S52" s="678"/>
      <c r="T52" s="678"/>
      <c r="U52" s="689">
        <f t="shared" ref="U52:AG52" si="26">SUM(U53:U53)</f>
        <v>1000</v>
      </c>
      <c r="V52" s="689">
        <f t="shared" si="26"/>
        <v>1000</v>
      </c>
      <c r="W52" s="689">
        <f t="shared" si="26"/>
        <v>0</v>
      </c>
      <c r="X52" s="689">
        <f t="shared" si="26"/>
        <v>0</v>
      </c>
      <c r="Y52" s="689">
        <f t="shared" si="26"/>
        <v>0</v>
      </c>
      <c r="Z52" s="689">
        <f t="shared" si="26"/>
        <v>0</v>
      </c>
      <c r="AA52" s="689">
        <f t="shared" si="26"/>
        <v>1000</v>
      </c>
      <c r="AB52" s="689">
        <f t="shared" si="26"/>
        <v>1000</v>
      </c>
      <c r="AC52" s="689"/>
      <c r="AD52" s="689"/>
      <c r="AE52" s="689">
        <f t="shared" si="26"/>
        <v>0</v>
      </c>
      <c r="AF52" s="689">
        <f t="shared" si="26"/>
        <v>0</v>
      </c>
      <c r="AG52" s="689">
        <f t="shared" si="26"/>
        <v>0</v>
      </c>
    </row>
    <row r="53" spans="1:33" hidden="1">
      <c r="A53" s="696" t="s">
        <v>245</v>
      </c>
      <c r="B53" s="685" t="s">
        <v>1368</v>
      </c>
      <c r="C53" s="679"/>
      <c r="D53" s="221"/>
      <c r="E53" s="221"/>
      <c r="F53" s="221"/>
      <c r="G53" s="221"/>
      <c r="H53" s="693">
        <v>1000</v>
      </c>
      <c r="I53" s="693">
        <v>1000</v>
      </c>
      <c r="J53" s="681"/>
      <c r="K53" s="681"/>
      <c r="L53" s="681"/>
      <c r="M53" s="681"/>
      <c r="N53" s="681"/>
      <c r="O53" s="681"/>
      <c r="P53" s="681"/>
      <c r="Q53" s="681"/>
      <c r="R53" s="681"/>
      <c r="S53" s="681"/>
      <c r="T53" s="681"/>
      <c r="U53" s="693">
        <v>1000</v>
      </c>
      <c r="V53" s="693">
        <v>1000</v>
      </c>
      <c r="W53" s="681"/>
      <c r="X53" s="681"/>
      <c r="Y53" s="681"/>
      <c r="Z53" s="681"/>
      <c r="AA53" s="815">
        <f t="shared" si="8"/>
        <v>1000</v>
      </c>
      <c r="AB53" s="681">
        <f>AA53</f>
        <v>1000</v>
      </c>
      <c r="AC53" s="694"/>
      <c r="AD53" s="694"/>
      <c r="AE53" s="694">
        <f>AA53-AB53</f>
        <v>0</v>
      </c>
      <c r="AF53" s="694"/>
      <c r="AG53" s="695"/>
    </row>
    <row r="54" spans="1:33" s="217" customFormat="1" ht="37.5" hidden="1">
      <c r="A54" s="690" t="s">
        <v>1471</v>
      </c>
      <c r="B54" s="691" t="s">
        <v>1472</v>
      </c>
      <c r="C54" s="679"/>
      <c r="D54" s="216"/>
      <c r="E54" s="216"/>
      <c r="F54" s="216"/>
      <c r="G54" s="216"/>
      <c r="H54" s="689">
        <f>H55+H59+H63+H65+H68+H70+H74+H78+H81+H84+H86+H88+H92</f>
        <v>79204.000001000008</v>
      </c>
      <c r="I54" s="689">
        <f>I55+I59+I63+I65+I68+I70+I74+I78+I81+I84+I86+I88+I92</f>
        <v>79204.000001000008</v>
      </c>
      <c r="J54" s="678"/>
      <c r="K54" s="678"/>
      <c r="L54" s="678"/>
      <c r="M54" s="678"/>
      <c r="N54" s="678"/>
      <c r="O54" s="678"/>
      <c r="P54" s="678"/>
      <c r="Q54" s="678"/>
      <c r="R54" s="678"/>
      <c r="S54" s="678"/>
      <c r="T54" s="678"/>
      <c r="U54" s="689">
        <f>U55+U59+U63+U65+U68+U70+U74+U78+U81+U84+U86+U88+U92</f>
        <v>79204.000001000008</v>
      </c>
      <c r="V54" s="689">
        <f t="shared" ref="V54:AG54" si="27">V55+V59+V63+V65+V68+V70+V74+V78+V81+V84+V86+V88+V92</f>
        <v>79204.000001000008</v>
      </c>
      <c r="W54" s="689">
        <f t="shared" si="27"/>
        <v>0</v>
      </c>
      <c r="X54" s="689">
        <f t="shared" si="27"/>
        <v>0</v>
      </c>
      <c r="Y54" s="689">
        <f t="shared" si="27"/>
        <v>0</v>
      </c>
      <c r="Z54" s="689">
        <f t="shared" si="27"/>
        <v>0</v>
      </c>
      <c r="AA54" s="689">
        <f t="shared" si="27"/>
        <v>79204.000001000008</v>
      </c>
      <c r="AB54" s="689">
        <f t="shared" si="27"/>
        <v>29739.000001</v>
      </c>
      <c r="AC54" s="689"/>
      <c r="AD54" s="689"/>
      <c r="AE54" s="689">
        <f t="shared" si="27"/>
        <v>33707</v>
      </c>
      <c r="AF54" s="689">
        <f t="shared" si="27"/>
        <v>15758</v>
      </c>
      <c r="AG54" s="689">
        <f t="shared" si="27"/>
        <v>0</v>
      </c>
    </row>
    <row r="55" spans="1:33" s="217" customFormat="1" hidden="1">
      <c r="A55" s="690">
        <v>1</v>
      </c>
      <c r="B55" s="697" t="s">
        <v>1339</v>
      </c>
      <c r="C55" s="679"/>
      <c r="D55" s="216"/>
      <c r="E55" s="216"/>
      <c r="F55" s="216"/>
      <c r="G55" s="216"/>
      <c r="H55" s="689">
        <f>H56+H57+H58</f>
        <v>24650</v>
      </c>
      <c r="I55" s="689">
        <f>I56+I57+I58</f>
        <v>24650</v>
      </c>
      <c r="J55" s="689">
        <f t="shared" ref="J55:AG55" si="28">J56+J57+J58</f>
        <v>0</v>
      </c>
      <c r="K55" s="689">
        <f t="shared" si="28"/>
        <v>0</v>
      </c>
      <c r="L55" s="689">
        <f t="shared" si="28"/>
        <v>0</v>
      </c>
      <c r="M55" s="689">
        <f t="shared" si="28"/>
        <v>0</v>
      </c>
      <c r="N55" s="689">
        <f t="shared" si="28"/>
        <v>0</v>
      </c>
      <c r="O55" s="689">
        <f t="shared" si="28"/>
        <v>0</v>
      </c>
      <c r="P55" s="689">
        <f t="shared" si="28"/>
        <v>0</v>
      </c>
      <c r="Q55" s="689">
        <f t="shared" si="28"/>
        <v>0</v>
      </c>
      <c r="R55" s="689">
        <f t="shared" si="28"/>
        <v>0</v>
      </c>
      <c r="S55" s="689">
        <f t="shared" si="28"/>
        <v>0</v>
      </c>
      <c r="T55" s="689">
        <f t="shared" si="28"/>
        <v>0</v>
      </c>
      <c r="U55" s="689">
        <f t="shared" si="28"/>
        <v>24650</v>
      </c>
      <c r="V55" s="689">
        <f t="shared" si="28"/>
        <v>24650</v>
      </c>
      <c r="W55" s="689">
        <f t="shared" si="28"/>
        <v>0</v>
      </c>
      <c r="X55" s="689">
        <f t="shared" si="28"/>
        <v>0</v>
      </c>
      <c r="Y55" s="689">
        <f t="shared" si="28"/>
        <v>0</v>
      </c>
      <c r="Z55" s="689">
        <f t="shared" si="28"/>
        <v>0</v>
      </c>
      <c r="AA55" s="689">
        <f t="shared" si="28"/>
        <v>24650</v>
      </c>
      <c r="AB55" s="689">
        <f t="shared" si="28"/>
        <v>7000</v>
      </c>
      <c r="AC55" s="689"/>
      <c r="AD55" s="689"/>
      <c r="AE55" s="689">
        <f t="shared" si="28"/>
        <v>9650</v>
      </c>
      <c r="AF55" s="689">
        <f t="shared" si="28"/>
        <v>8000</v>
      </c>
      <c r="AG55" s="689">
        <f t="shared" si="28"/>
        <v>0</v>
      </c>
    </row>
    <row r="56" spans="1:33" hidden="1">
      <c r="A56" s="698" t="s">
        <v>1355</v>
      </c>
      <c r="B56" s="699" t="s">
        <v>1340</v>
      </c>
      <c r="C56" s="679"/>
      <c r="D56" s="221"/>
      <c r="E56" s="221"/>
      <c r="F56" s="221"/>
      <c r="G56" s="221"/>
      <c r="H56" s="693">
        <v>20000</v>
      </c>
      <c r="I56" s="693">
        <v>20000</v>
      </c>
      <c r="J56" s="681"/>
      <c r="K56" s="681"/>
      <c r="L56" s="681"/>
      <c r="M56" s="681"/>
      <c r="N56" s="681"/>
      <c r="O56" s="681"/>
      <c r="P56" s="681"/>
      <c r="Q56" s="681"/>
      <c r="R56" s="681"/>
      <c r="S56" s="681"/>
      <c r="T56" s="681"/>
      <c r="U56" s="693">
        <v>20000</v>
      </c>
      <c r="V56" s="693">
        <v>20000</v>
      </c>
      <c r="W56" s="681"/>
      <c r="X56" s="681"/>
      <c r="Y56" s="681"/>
      <c r="Z56" s="681"/>
      <c r="AA56" s="815">
        <f t="shared" si="8"/>
        <v>20000</v>
      </c>
      <c r="AB56" s="681">
        <v>5000</v>
      </c>
      <c r="AC56" s="694"/>
      <c r="AD56" s="694"/>
      <c r="AE56" s="694">
        <v>7000</v>
      </c>
      <c r="AF56" s="694">
        <f>AA56-AB56-AE56</f>
        <v>8000</v>
      </c>
      <c r="AG56" s="695"/>
    </row>
    <row r="57" spans="1:33" hidden="1">
      <c r="A57" s="698" t="s">
        <v>1355</v>
      </c>
      <c r="B57" s="699" t="s">
        <v>1341</v>
      </c>
      <c r="C57" s="679"/>
      <c r="D57" s="221"/>
      <c r="E57" s="221"/>
      <c r="F57" s="221"/>
      <c r="G57" s="221"/>
      <c r="H57" s="693">
        <v>2800</v>
      </c>
      <c r="I57" s="693">
        <v>2800</v>
      </c>
      <c r="J57" s="681"/>
      <c r="K57" s="681"/>
      <c r="L57" s="681"/>
      <c r="M57" s="681"/>
      <c r="N57" s="681"/>
      <c r="O57" s="681"/>
      <c r="P57" s="681"/>
      <c r="Q57" s="681"/>
      <c r="R57" s="681"/>
      <c r="S57" s="681"/>
      <c r="T57" s="681"/>
      <c r="U57" s="693">
        <v>2800</v>
      </c>
      <c r="V57" s="693">
        <v>2800</v>
      </c>
      <c r="W57" s="681"/>
      <c r="X57" s="681"/>
      <c r="Y57" s="681"/>
      <c r="Z57" s="681"/>
      <c r="AA57" s="815">
        <f t="shared" si="8"/>
        <v>2800</v>
      </c>
      <c r="AB57" s="681">
        <v>1000</v>
      </c>
      <c r="AC57" s="694"/>
      <c r="AD57" s="694"/>
      <c r="AE57" s="694">
        <f>AA57-AB57</f>
        <v>1800</v>
      </c>
      <c r="AF57" s="694"/>
      <c r="AG57" s="695"/>
    </row>
    <row r="58" spans="1:33" hidden="1">
      <c r="A58" s="698" t="s">
        <v>1355</v>
      </c>
      <c r="B58" s="699" t="s">
        <v>1338</v>
      </c>
      <c r="C58" s="679"/>
      <c r="D58" s="221"/>
      <c r="E58" s="221"/>
      <c r="F58" s="221"/>
      <c r="G58" s="221"/>
      <c r="H58" s="693">
        <v>1850</v>
      </c>
      <c r="I58" s="693">
        <v>1850</v>
      </c>
      <c r="J58" s="681"/>
      <c r="K58" s="681"/>
      <c r="L58" s="681"/>
      <c r="M58" s="681"/>
      <c r="N58" s="681"/>
      <c r="O58" s="681"/>
      <c r="P58" s="681"/>
      <c r="Q58" s="681"/>
      <c r="R58" s="681"/>
      <c r="S58" s="681"/>
      <c r="T58" s="681"/>
      <c r="U58" s="693">
        <v>1850</v>
      </c>
      <c r="V58" s="693">
        <v>1850</v>
      </c>
      <c r="W58" s="681"/>
      <c r="X58" s="681"/>
      <c r="Y58" s="681"/>
      <c r="Z58" s="681"/>
      <c r="AA58" s="815">
        <f t="shared" si="8"/>
        <v>1850</v>
      </c>
      <c r="AB58" s="681">
        <v>1000</v>
      </c>
      <c r="AC58" s="694"/>
      <c r="AD58" s="694"/>
      <c r="AE58" s="694">
        <f>AA58-AB58</f>
        <v>850</v>
      </c>
      <c r="AF58" s="694"/>
      <c r="AG58" s="695"/>
    </row>
    <row r="59" spans="1:33" s="217" customFormat="1" hidden="1">
      <c r="A59" s="700">
        <v>2</v>
      </c>
      <c r="B59" s="700" t="s">
        <v>1342</v>
      </c>
      <c r="C59" s="262"/>
      <c r="D59" s="216"/>
      <c r="E59" s="216"/>
      <c r="F59" s="216"/>
      <c r="G59" s="216"/>
      <c r="H59" s="689">
        <f>H60+H61+H62</f>
        <v>5939.0000010000003</v>
      </c>
      <c r="I59" s="689">
        <f>I60+I61+I62</f>
        <v>5939.0000010000003</v>
      </c>
      <c r="J59" s="678"/>
      <c r="K59" s="678"/>
      <c r="L59" s="678"/>
      <c r="M59" s="678"/>
      <c r="N59" s="678"/>
      <c r="O59" s="678"/>
      <c r="P59" s="678"/>
      <c r="Q59" s="678"/>
      <c r="R59" s="678"/>
      <c r="S59" s="678"/>
      <c r="T59" s="678"/>
      <c r="U59" s="689">
        <f>U60+U61+U62</f>
        <v>5939.0000010000003</v>
      </c>
      <c r="V59" s="689">
        <f t="shared" ref="V59:AF59" si="29">V60+V61+V62</f>
        <v>5939.0000010000003</v>
      </c>
      <c r="W59" s="689">
        <f t="shared" si="29"/>
        <v>0</v>
      </c>
      <c r="X59" s="689">
        <f t="shared" si="29"/>
        <v>0</v>
      </c>
      <c r="Y59" s="689">
        <f t="shared" si="29"/>
        <v>0</v>
      </c>
      <c r="Z59" s="689">
        <f t="shared" si="29"/>
        <v>0</v>
      </c>
      <c r="AA59" s="689">
        <f t="shared" si="29"/>
        <v>5939.0000010000003</v>
      </c>
      <c r="AB59" s="689">
        <f t="shared" si="29"/>
        <v>2939.0000010000003</v>
      </c>
      <c r="AC59" s="689"/>
      <c r="AD59" s="689"/>
      <c r="AE59" s="689">
        <f t="shared" si="29"/>
        <v>3000</v>
      </c>
      <c r="AF59" s="689">
        <f t="shared" si="29"/>
        <v>0</v>
      </c>
      <c r="AG59" s="701"/>
    </row>
    <row r="60" spans="1:33" hidden="1">
      <c r="A60" s="698" t="s">
        <v>1355</v>
      </c>
      <c r="B60" s="699" t="s">
        <v>1343</v>
      </c>
      <c r="C60" s="679"/>
      <c r="D60" s="221"/>
      <c r="E60" s="221"/>
      <c r="F60" s="221"/>
      <c r="G60" s="221"/>
      <c r="H60" s="693">
        <v>3500</v>
      </c>
      <c r="I60" s="693">
        <v>3500</v>
      </c>
      <c r="J60" s="681"/>
      <c r="K60" s="681"/>
      <c r="L60" s="681"/>
      <c r="M60" s="681"/>
      <c r="N60" s="681"/>
      <c r="O60" s="681"/>
      <c r="P60" s="681"/>
      <c r="Q60" s="681"/>
      <c r="R60" s="681"/>
      <c r="S60" s="681"/>
      <c r="T60" s="681"/>
      <c r="U60" s="693">
        <v>3500</v>
      </c>
      <c r="V60" s="693">
        <v>3500</v>
      </c>
      <c r="W60" s="681"/>
      <c r="X60" s="681"/>
      <c r="Y60" s="681"/>
      <c r="Z60" s="681"/>
      <c r="AA60" s="815">
        <f t="shared" si="8"/>
        <v>3500</v>
      </c>
      <c r="AB60" s="681">
        <v>1200</v>
      </c>
      <c r="AC60" s="694"/>
      <c r="AD60" s="694"/>
      <c r="AE60" s="694">
        <f>AA60-AB60</f>
        <v>2300</v>
      </c>
      <c r="AF60" s="694"/>
      <c r="AG60" s="695"/>
    </row>
    <row r="61" spans="1:33" hidden="1">
      <c r="A61" s="698" t="s">
        <v>1355</v>
      </c>
      <c r="B61" s="699" t="s">
        <v>1341</v>
      </c>
      <c r="C61" s="679"/>
      <c r="D61" s="221"/>
      <c r="E61" s="221"/>
      <c r="F61" s="221"/>
      <c r="G61" s="221"/>
      <c r="H61" s="693">
        <v>939.00000100000011</v>
      </c>
      <c r="I61" s="693">
        <v>939.00000100000011</v>
      </c>
      <c r="J61" s="681"/>
      <c r="K61" s="681"/>
      <c r="L61" s="681"/>
      <c r="M61" s="681"/>
      <c r="N61" s="681"/>
      <c r="O61" s="681"/>
      <c r="P61" s="681"/>
      <c r="Q61" s="681"/>
      <c r="R61" s="681"/>
      <c r="S61" s="681"/>
      <c r="T61" s="681"/>
      <c r="U61" s="693">
        <v>939.00000100000011</v>
      </c>
      <c r="V61" s="693">
        <v>939.00000100000011</v>
      </c>
      <c r="W61" s="681"/>
      <c r="X61" s="681"/>
      <c r="Y61" s="681"/>
      <c r="Z61" s="681"/>
      <c r="AA61" s="815">
        <f t="shared" si="8"/>
        <v>939.00000100000011</v>
      </c>
      <c r="AB61" s="681">
        <f>AA61</f>
        <v>939.00000100000011</v>
      </c>
      <c r="AC61" s="694"/>
      <c r="AD61" s="694"/>
      <c r="AE61" s="694"/>
      <c r="AF61" s="694"/>
      <c r="AG61" s="695"/>
    </row>
    <row r="62" spans="1:33" hidden="1">
      <c r="A62" s="698" t="s">
        <v>1355</v>
      </c>
      <c r="B62" s="699" t="s">
        <v>1344</v>
      </c>
      <c r="C62" s="679"/>
      <c r="D62" s="221"/>
      <c r="E62" s="221"/>
      <c r="F62" s="221"/>
      <c r="G62" s="221"/>
      <c r="H62" s="693">
        <v>1500</v>
      </c>
      <c r="I62" s="693">
        <v>1500</v>
      </c>
      <c r="J62" s="681"/>
      <c r="K62" s="681"/>
      <c r="L62" s="681"/>
      <c r="M62" s="681"/>
      <c r="N62" s="681"/>
      <c r="O62" s="681"/>
      <c r="P62" s="681"/>
      <c r="Q62" s="681"/>
      <c r="R62" s="681"/>
      <c r="S62" s="681"/>
      <c r="T62" s="681"/>
      <c r="U62" s="693">
        <v>1500</v>
      </c>
      <c r="V62" s="693">
        <v>1500</v>
      </c>
      <c r="W62" s="681"/>
      <c r="X62" s="681"/>
      <c r="Y62" s="681"/>
      <c r="Z62" s="681"/>
      <c r="AA62" s="815">
        <f t="shared" si="8"/>
        <v>1500</v>
      </c>
      <c r="AB62" s="681">
        <v>800</v>
      </c>
      <c r="AC62" s="694"/>
      <c r="AD62" s="694"/>
      <c r="AE62" s="694">
        <f>AA62-AB62</f>
        <v>700</v>
      </c>
      <c r="AF62" s="694"/>
      <c r="AG62" s="695"/>
    </row>
    <row r="63" spans="1:33" s="217" customFormat="1" hidden="1">
      <c r="A63" s="700">
        <v>3</v>
      </c>
      <c r="B63" s="700" t="s">
        <v>1473</v>
      </c>
      <c r="C63" s="679"/>
      <c r="D63" s="216"/>
      <c r="E63" s="216"/>
      <c r="F63" s="216"/>
      <c r="G63" s="216"/>
      <c r="H63" s="689">
        <f>SUM(H64:H64)</f>
        <v>1900</v>
      </c>
      <c r="I63" s="689">
        <f>SUM(I64:I64)</f>
        <v>1900</v>
      </c>
      <c r="J63" s="678"/>
      <c r="K63" s="678"/>
      <c r="L63" s="678"/>
      <c r="M63" s="678"/>
      <c r="N63" s="678"/>
      <c r="O63" s="678"/>
      <c r="P63" s="678"/>
      <c r="Q63" s="678"/>
      <c r="R63" s="678"/>
      <c r="S63" s="678"/>
      <c r="T63" s="678"/>
      <c r="U63" s="689">
        <f>SUM(U64:U64)</f>
        <v>1900</v>
      </c>
      <c r="V63" s="689">
        <f t="shared" ref="V63:AG63" si="30">SUM(V64:V64)</f>
        <v>1900</v>
      </c>
      <c r="W63" s="689">
        <f t="shared" si="30"/>
        <v>0</v>
      </c>
      <c r="X63" s="689">
        <f t="shared" si="30"/>
        <v>0</v>
      </c>
      <c r="Y63" s="689">
        <f t="shared" si="30"/>
        <v>0</v>
      </c>
      <c r="Z63" s="689">
        <f t="shared" si="30"/>
        <v>0</v>
      </c>
      <c r="AA63" s="689">
        <f t="shared" si="30"/>
        <v>1900</v>
      </c>
      <c r="AB63" s="689">
        <f t="shared" si="30"/>
        <v>800</v>
      </c>
      <c r="AC63" s="689"/>
      <c r="AD63" s="689"/>
      <c r="AE63" s="689">
        <f t="shared" si="30"/>
        <v>1100</v>
      </c>
      <c r="AF63" s="689">
        <f t="shared" si="30"/>
        <v>0</v>
      </c>
      <c r="AG63" s="689">
        <f t="shared" si="30"/>
        <v>0</v>
      </c>
    </row>
    <row r="64" spans="1:33" hidden="1">
      <c r="A64" s="698" t="s">
        <v>1355</v>
      </c>
      <c r="B64" s="699" t="s">
        <v>1338</v>
      </c>
      <c r="C64" s="679"/>
      <c r="D64" s="221"/>
      <c r="E64" s="221"/>
      <c r="F64" s="221"/>
      <c r="G64" s="221"/>
      <c r="H64" s="693">
        <v>1900</v>
      </c>
      <c r="I64" s="693">
        <v>1900</v>
      </c>
      <c r="J64" s="681"/>
      <c r="K64" s="681"/>
      <c r="L64" s="681"/>
      <c r="M64" s="681"/>
      <c r="N64" s="681"/>
      <c r="O64" s="681"/>
      <c r="P64" s="681"/>
      <c r="Q64" s="681"/>
      <c r="R64" s="681"/>
      <c r="S64" s="681"/>
      <c r="T64" s="681"/>
      <c r="U64" s="693">
        <v>1900</v>
      </c>
      <c r="V64" s="693">
        <v>1900</v>
      </c>
      <c r="W64" s="681"/>
      <c r="X64" s="681"/>
      <c r="Y64" s="681"/>
      <c r="Z64" s="681"/>
      <c r="AA64" s="815">
        <f t="shared" si="8"/>
        <v>1900</v>
      </c>
      <c r="AB64" s="681">
        <v>800</v>
      </c>
      <c r="AC64" s="694"/>
      <c r="AD64" s="694"/>
      <c r="AE64" s="694">
        <f>AA64-AB64</f>
        <v>1100</v>
      </c>
      <c r="AF64" s="694"/>
      <c r="AG64" s="695"/>
    </row>
    <row r="65" spans="1:33" s="217" customFormat="1" hidden="1">
      <c r="A65" s="700">
        <v>4</v>
      </c>
      <c r="B65" s="700" t="s">
        <v>1345</v>
      </c>
      <c r="C65" s="679"/>
      <c r="D65" s="216"/>
      <c r="E65" s="216"/>
      <c r="F65" s="216"/>
      <c r="G65" s="216"/>
      <c r="H65" s="689">
        <f>SUM(H66:H67)</f>
        <v>6600</v>
      </c>
      <c r="I65" s="689">
        <f>SUM(I66:I67)</f>
        <v>6600</v>
      </c>
      <c r="J65" s="678"/>
      <c r="K65" s="678"/>
      <c r="L65" s="678"/>
      <c r="M65" s="678"/>
      <c r="N65" s="678"/>
      <c r="O65" s="678"/>
      <c r="P65" s="678"/>
      <c r="Q65" s="678"/>
      <c r="R65" s="678"/>
      <c r="S65" s="678"/>
      <c r="T65" s="678"/>
      <c r="U65" s="689">
        <f>SUM(U66:U67)</f>
        <v>6600</v>
      </c>
      <c r="V65" s="689">
        <f t="shared" ref="V65:AG65" si="31">SUM(V66:V67)</f>
        <v>6600</v>
      </c>
      <c r="W65" s="689">
        <f t="shared" si="31"/>
        <v>0</v>
      </c>
      <c r="X65" s="689">
        <f t="shared" si="31"/>
        <v>0</v>
      </c>
      <c r="Y65" s="689">
        <f t="shared" si="31"/>
        <v>0</v>
      </c>
      <c r="Z65" s="689">
        <f t="shared" si="31"/>
        <v>0</v>
      </c>
      <c r="AA65" s="689">
        <f t="shared" si="31"/>
        <v>6600</v>
      </c>
      <c r="AB65" s="689">
        <f t="shared" si="31"/>
        <v>2300</v>
      </c>
      <c r="AC65" s="689"/>
      <c r="AD65" s="689"/>
      <c r="AE65" s="689">
        <f t="shared" si="31"/>
        <v>2800</v>
      </c>
      <c r="AF65" s="689">
        <f t="shared" si="31"/>
        <v>1500</v>
      </c>
      <c r="AG65" s="689">
        <f t="shared" si="31"/>
        <v>0</v>
      </c>
    </row>
    <row r="66" spans="1:33" hidden="1">
      <c r="A66" s="703" t="s">
        <v>245</v>
      </c>
      <c r="B66" s="699" t="s">
        <v>1346</v>
      </c>
      <c r="C66" s="679"/>
      <c r="D66" s="221"/>
      <c r="E66" s="221"/>
      <c r="F66" s="221"/>
      <c r="G66" s="221"/>
      <c r="H66" s="693">
        <f>1000+200</f>
        <v>1200</v>
      </c>
      <c r="I66" s="693">
        <f>1000+200</f>
        <v>1200</v>
      </c>
      <c r="J66" s="681"/>
      <c r="K66" s="681"/>
      <c r="L66" s="681"/>
      <c r="M66" s="681"/>
      <c r="N66" s="681"/>
      <c r="O66" s="681"/>
      <c r="P66" s="681"/>
      <c r="Q66" s="681"/>
      <c r="R66" s="681"/>
      <c r="S66" s="681"/>
      <c r="T66" s="681"/>
      <c r="U66" s="693">
        <f>1000+200</f>
        <v>1200</v>
      </c>
      <c r="V66" s="693">
        <f>1000+200</f>
        <v>1200</v>
      </c>
      <c r="W66" s="681"/>
      <c r="X66" s="681"/>
      <c r="Y66" s="681"/>
      <c r="Z66" s="681"/>
      <c r="AA66" s="815">
        <f t="shared" si="8"/>
        <v>1200</v>
      </c>
      <c r="AB66" s="681">
        <v>800</v>
      </c>
      <c r="AC66" s="694"/>
      <c r="AD66" s="694"/>
      <c r="AE66" s="694">
        <f>AA66-AB66</f>
        <v>400</v>
      </c>
      <c r="AF66" s="694"/>
      <c r="AG66" s="695"/>
    </row>
    <row r="67" spans="1:33" hidden="1">
      <c r="A67" s="698" t="s">
        <v>1355</v>
      </c>
      <c r="B67" s="699" t="s">
        <v>1341</v>
      </c>
      <c r="C67" s="679"/>
      <c r="D67" s="221"/>
      <c r="E67" s="221"/>
      <c r="F67" s="221"/>
      <c r="G67" s="221"/>
      <c r="H67" s="693">
        <f>5800-400</f>
        <v>5400</v>
      </c>
      <c r="I67" s="693">
        <f>5800-400</f>
        <v>5400</v>
      </c>
      <c r="J67" s="681"/>
      <c r="K67" s="681"/>
      <c r="L67" s="681"/>
      <c r="M67" s="681"/>
      <c r="N67" s="681"/>
      <c r="O67" s="681"/>
      <c r="P67" s="681"/>
      <c r="Q67" s="681"/>
      <c r="R67" s="681"/>
      <c r="S67" s="681"/>
      <c r="T67" s="681"/>
      <c r="U67" s="693">
        <f>5800-400</f>
        <v>5400</v>
      </c>
      <c r="V67" s="693">
        <f>5800-400</f>
        <v>5400</v>
      </c>
      <c r="W67" s="681"/>
      <c r="X67" s="681"/>
      <c r="Y67" s="681"/>
      <c r="Z67" s="681"/>
      <c r="AA67" s="815">
        <f t="shared" si="8"/>
        <v>5400</v>
      </c>
      <c r="AB67" s="681">
        <v>1500</v>
      </c>
      <c r="AC67" s="694"/>
      <c r="AD67" s="694"/>
      <c r="AE67" s="694">
        <v>2400</v>
      </c>
      <c r="AF67" s="694">
        <f>AA67-AB67-AE67</f>
        <v>1500</v>
      </c>
      <c r="AG67" s="695"/>
    </row>
    <row r="68" spans="1:33" s="217" customFormat="1" hidden="1">
      <c r="A68" s="700">
        <v>5</v>
      </c>
      <c r="B68" s="697" t="s">
        <v>1474</v>
      </c>
      <c r="C68" s="262"/>
      <c r="D68" s="216"/>
      <c r="E68" s="216"/>
      <c r="F68" s="216"/>
      <c r="G68" s="216"/>
      <c r="H68" s="689">
        <f>SUM(H69:H69)</f>
        <v>2075</v>
      </c>
      <c r="I68" s="689">
        <f>SUM(I69:I69)</f>
        <v>2075</v>
      </c>
      <c r="J68" s="678"/>
      <c r="K68" s="678"/>
      <c r="L68" s="678"/>
      <c r="M68" s="678"/>
      <c r="N68" s="678"/>
      <c r="O68" s="678"/>
      <c r="P68" s="678"/>
      <c r="Q68" s="678"/>
      <c r="R68" s="678"/>
      <c r="S68" s="678"/>
      <c r="T68" s="678"/>
      <c r="U68" s="689">
        <f>SUM(U69:U69)</f>
        <v>2075</v>
      </c>
      <c r="V68" s="689">
        <f t="shared" ref="V68:AF68" si="32">SUM(V69:V69)</f>
        <v>2075</v>
      </c>
      <c r="W68" s="689">
        <f t="shared" si="32"/>
        <v>0</v>
      </c>
      <c r="X68" s="689">
        <f t="shared" si="32"/>
        <v>0</v>
      </c>
      <c r="Y68" s="689">
        <f t="shared" si="32"/>
        <v>0</v>
      </c>
      <c r="Z68" s="689">
        <f t="shared" si="32"/>
        <v>0</v>
      </c>
      <c r="AA68" s="689">
        <f t="shared" si="32"/>
        <v>2075</v>
      </c>
      <c r="AB68" s="689">
        <f t="shared" si="32"/>
        <v>1000</v>
      </c>
      <c r="AC68" s="689"/>
      <c r="AD68" s="689"/>
      <c r="AE68" s="689">
        <f t="shared" si="32"/>
        <v>1075</v>
      </c>
      <c r="AF68" s="689">
        <f t="shared" si="32"/>
        <v>0</v>
      </c>
      <c r="AG68" s="702"/>
    </row>
    <row r="69" spans="1:33" hidden="1">
      <c r="A69" s="698"/>
      <c r="B69" s="699" t="s">
        <v>1319</v>
      </c>
      <c r="C69" s="679"/>
      <c r="D69" s="221"/>
      <c r="E69" s="221"/>
      <c r="F69" s="221"/>
      <c r="G69" s="221"/>
      <c r="H69" s="693">
        <v>2075</v>
      </c>
      <c r="I69" s="693">
        <v>2075</v>
      </c>
      <c r="J69" s="681"/>
      <c r="K69" s="681"/>
      <c r="L69" s="681"/>
      <c r="M69" s="681"/>
      <c r="N69" s="681"/>
      <c r="O69" s="681"/>
      <c r="P69" s="681"/>
      <c r="Q69" s="681"/>
      <c r="R69" s="681"/>
      <c r="S69" s="681"/>
      <c r="T69" s="681"/>
      <c r="U69" s="693">
        <v>2075</v>
      </c>
      <c r="V69" s="693">
        <v>2075</v>
      </c>
      <c r="W69" s="681"/>
      <c r="X69" s="681"/>
      <c r="Y69" s="681"/>
      <c r="Z69" s="681"/>
      <c r="AA69" s="815">
        <f t="shared" si="8"/>
        <v>2075</v>
      </c>
      <c r="AB69" s="681">
        <v>1000</v>
      </c>
      <c r="AC69" s="694"/>
      <c r="AD69" s="694"/>
      <c r="AE69" s="694">
        <f>AA69-AB69</f>
        <v>1075</v>
      </c>
      <c r="AF69" s="694"/>
      <c r="AG69" s="695"/>
    </row>
    <row r="70" spans="1:33" s="217" customFormat="1" hidden="1">
      <c r="A70" s="700">
        <v>6</v>
      </c>
      <c r="B70" s="697" t="s">
        <v>1347</v>
      </c>
      <c r="C70" s="679"/>
      <c r="D70" s="216"/>
      <c r="E70" s="216"/>
      <c r="F70" s="216"/>
      <c r="G70" s="216"/>
      <c r="H70" s="689">
        <f>SUM(H71:H73)</f>
        <v>8558</v>
      </c>
      <c r="I70" s="689">
        <f>SUM(I71:I73)</f>
        <v>8558</v>
      </c>
      <c r="J70" s="678"/>
      <c r="K70" s="678"/>
      <c r="L70" s="678"/>
      <c r="M70" s="678"/>
      <c r="N70" s="678"/>
      <c r="O70" s="678"/>
      <c r="P70" s="678"/>
      <c r="Q70" s="678"/>
      <c r="R70" s="678"/>
      <c r="S70" s="678"/>
      <c r="T70" s="678"/>
      <c r="U70" s="689">
        <f>SUM(U71:U73)</f>
        <v>8558</v>
      </c>
      <c r="V70" s="689">
        <f t="shared" ref="V70:AG70" si="33">SUM(V71:V73)</f>
        <v>8558</v>
      </c>
      <c r="W70" s="689">
        <f t="shared" si="33"/>
        <v>0</v>
      </c>
      <c r="X70" s="689">
        <f t="shared" si="33"/>
        <v>0</v>
      </c>
      <c r="Y70" s="689">
        <f t="shared" si="33"/>
        <v>0</v>
      </c>
      <c r="Z70" s="689">
        <f t="shared" si="33"/>
        <v>0</v>
      </c>
      <c r="AA70" s="689">
        <f t="shared" si="33"/>
        <v>8558</v>
      </c>
      <c r="AB70" s="689">
        <f t="shared" si="33"/>
        <v>2800</v>
      </c>
      <c r="AC70" s="689"/>
      <c r="AD70" s="689"/>
      <c r="AE70" s="689">
        <f t="shared" si="33"/>
        <v>3000</v>
      </c>
      <c r="AF70" s="689">
        <f t="shared" si="33"/>
        <v>2758</v>
      </c>
      <c r="AG70" s="689">
        <f t="shared" si="33"/>
        <v>0</v>
      </c>
    </row>
    <row r="71" spans="1:33" hidden="1">
      <c r="A71" s="703" t="s">
        <v>245</v>
      </c>
      <c r="B71" s="699" t="s">
        <v>1348</v>
      </c>
      <c r="C71" s="679"/>
      <c r="D71" s="221"/>
      <c r="E71" s="221"/>
      <c r="F71" s="221"/>
      <c r="G71" s="221"/>
      <c r="H71" s="693">
        <v>3758</v>
      </c>
      <c r="I71" s="693">
        <v>3758</v>
      </c>
      <c r="J71" s="681"/>
      <c r="K71" s="681"/>
      <c r="L71" s="681"/>
      <c r="M71" s="681"/>
      <c r="N71" s="681"/>
      <c r="O71" s="681"/>
      <c r="P71" s="681"/>
      <c r="Q71" s="681"/>
      <c r="R71" s="681"/>
      <c r="S71" s="681"/>
      <c r="T71" s="681"/>
      <c r="U71" s="693">
        <v>3758</v>
      </c>
      <c r="V71" s="693">
        <v>3758</v>
      </c>
      <c r="W71" s="681"/>
      <c r="X71" s="681"/>
      <c r="Y71" s="681"/>
      <c r="Z71" s="681"/>
      <c r="AA71" s="815">
        <f t="shared" si="8"/>
        <v>3758</v>
      </c>
      <c r="AB71" s="681">
        <v>1000</v>
      </c>
      <c r="AC71" s="694"/>
      <c r="AD71" s="694"/>
      <c r="AE71" s="694">
        <f>1200</f>
        <v>1200</v>
      </c>
      <c r="AF71" s="694">
        <f>AA71-AB71-AE71</f>
        <v>1558</v>
      </c>
      <c r="AG71" s="695"/>
    </row>
    <row r="72" spans="1:33" hidden="1">
      <c r="A72" s="698" t="s">
        <v>1355</v>
      </c>
      <c r="B72" s="699" t="s">
        <v>1341</v>
      </c>
      <c r="C72" s="679"/>
      <c r="D72" s="221"/>
      <c r="E72" s="221"/>
      <c r="F72" s="221"/>
      <c r="G72" s="221"/>
      <c r="H72" s="693">
        <v>3400</v>
      </c>
      <c r="I72" s="693">
        <v>3400</v>
      </c>
      <c r="J72" s="681"/>
      <c r="K72" s="681"/>
      <c r="L72" s="681"/>
      <c r="M72" s="681"/>
      <c r="N72" s="681"/>
      <c r="O72" s="681"/>
      <c r="P72" s="681"/>
      <c r="Q72" s="681"/>
      <c r="R72" s="681"/>
      <c r="S72" s="681"/>
      <c r="T72" s="681"/>
      <c r="U72" s="693">
        <v>3400</v>
      </c>
      <c r="V72" s="693">
        <v>3400</v>
      </c>
      <c r="W72" s="681"/>
      <c r="X72" s="681"/>
      <c r="Y72" s="681"/>
      <c r="Z72" s="681"/>
      <c r="AA72" s="815">
        <f t="shared" si="8"/>
        <v>3400</v>
      </c>
      <c r="AB72" s="681">
        <v>1000</v>
      </c>
      <c r="AC72" s="694"/>
      <c r="AD72" s="694"/>
      <c r="AE72" s="694">
        <f>1200</f>
        <v>1200</v>
      </c>
      <c r="AF72" s="694">
        <f>AA72-AB72-AE72</f>
        <v>1200</v>
      </c>
      <c r="AG72" s="695"/>
    </row>
    <row r="73" spans="1:33" hidden="1">
      <c r="A73" s="698" t="s">
        <v>1355</v>
      </c>
      <c r="B73" s="699" t="s">
        <v>1338</v>
      </c>
      <c r="C73" s="679"/>
      <c r="D73" s="221"/>
      <c r="E73" s="221"/>
      <c r="F73" s="221"/>
      <c r="G73" s="221"/>
      <c r="H73" s="693">
        <v>1400</v>
      </c>
      <c r="I73" s="693">
        <v>1400</v>
      </c>
      <c r="J73" s="681"/>
      <c r="K73" s="681"/>
      <c r="L73" s="681"/>
      <c r="M73" s="681"/>
      <c r="N73" s="681"/>
      <c r="O73" s="681"/>
      <c r="P73" s="681"/>
      <c r="Q73" s="681"/>
      <c r="R73" s="681"/>
      <c r="S73" s="681"/>
      <c r="T73" s="681"/>
      <c r="U73" s="693">
        <v>1400</v>
      </c>
      <c r="V73" s="693">
        <v>1400</v>
      </c>
      <c r="W73" s="681"/>
      <c r="X73" s="681"/>
      <c r="Y73" s="681"/>
      <c r="Z73" s="681"/>
      <c r="AA73" s="815">
        <f t="shared" si="8"/>
        <v>1400</v>
      </c>
      <c r="AB73" s="681">
        <v>800</v>
      </c>
      <c r="AC73" s="694"/>
      <c r="AD73" s="694"/>
      <c r="AE73" s="694">
        <f>AA73-AB73</f>
        <v>600</v>
      </c>
      <c r="AF73" s="694"/>
      <c r="AG73" s="695"/>
    </row>
    <row r="74" spans="1:33" s="217" customFormat="1" hidden="1">
      <c r="A74" s="700">
        <v>7</v>
      </c>
      <c r="B74" s="697" t="s">
        <v>1349</v>
      </c>
      <c r="C74" s="704"/>
      <c r="D74" s="216"/>
      <c r="E74" s="216"/>
      <c r="F74" s="216"/>
      <c r="G74" s="216"/>
      <c r="H74" s="689">
        <f>H75+H76+H77</f>
        <v>6700</v>
      </c>
      <c r="I74" s="689">
        <f>I75+I76+I77</f>
        <v>6700</v>
      </c>
      <c r="J74" s="678"/>
      <c r="K74" s="678"/>
      <c r="L74" s="678"/>
      <c r="M74" s="678"/>
      <c r="N74" s="678"/>
      <c r="O74" s="678"/>
      <c r="P74" s="678"/>
      <c r="Q74" s="678"/>
      <c r="R74" s="678"/>
      <c r="S74" s="678"/>
      <c r="T74" s="678"/>
      <c r="U74" s="689">
        <f>U75+U76+U77</f>
        <v>6700</v>
      </c>
      <c r="V74" s="689">
        <f t="shared" ref="V74:AF74" si="34">V75+V76+V77</f>
        <v>6700</v>
      </c>
      <c r="W74" s="689">
        <f t="shared" si="34"/>
        <v>0</v>
      </c>
      <c r="X74" s="689">
        <f t="shared" si="34"/>
        <v>0</v>
      </c>
      <c r="Y74" s="689">
        <f t="shared" si="34"/>
        <v>0</v>
      </c>
      <c r="Z74" s="689">
        <f t="shared" si="34"/>
        <v>0</v>
      </c>
      <c r="AA74" s="689">
        <f t="shared" si="34"/>
        <v>6700</v>
      </c>
      <c r="AB74" s="689">
        <f t="shared" si="34"/>
        <v>2600</v>
      </c>
      <c r="AC74" s="689"/>
      <c r="AD74" s="689"/>
      <c r="AE74" s="689">
        <f t="shared" si="34"/>
        <v>2700</v>
      </c>
      <c r="AF74" s="689">
        <f t="shared" si="34"/>
        <v>1400</v>
      </c>
      <c r="AG74" s="702"/>
    </row>
    <row r="75" spans="1:33" hidden="1">
      <c r="A75" s="698" t="s">
        <v>1355</v>
      </c>
      <c r="B75" s="699" t="s">
        <v>1350</v>
      </c>
      <c r="C75" s="679"/>
      <c r="D75" s="221"/>
      <c r="E75" s="221"/>
      <c r="F75" s="221"/>
      <c r="G75" s="221"/>
      <c r="H75" s="693">
        <v>1500</v>
      </c>
      <c r="I75" s="693">
        <v>1500</v>
      </c>
      <c r="J75" s="681"/>
      <c r="K75" s="681"/>
      <c r="L75" s="681"/>
      <c r="M75" s="681"/>
      <c r="N75" s="681"/>
      <c r="O75" s="681"/>
      <c r="P75" s="681"/>
      <c r="Q75" s="681"/>
      <c r="R75" s="681"/>
      <c r="S75" s="681"/>
      <c r="T75" s="681"/>
      <c r="U75" s="693">
        <v>1500</v>
      </c>
      <c r="V75" s="693">
        <v>1500</v>
      </c>
      <c r="W75" s="681"/>
      <c r="X75" s="681"/>
      <c r="Y75" s="681"/>
      <c r="Z75" s="681"/>
      <c r="AA75" s="815">
        <f t="shared" si="8"/>
        <v>1500</v>
      </c>
      <c r="AB75" s="681">
        <v>700</v>
      </c>
      <c r="AC75" s="694"/>
      <c r="AD75" s="694"/>
      <c r="AE75" s="694">
        <f>AA75-AB75</f>
        <v>800</v>
      </c>
      <c r="AF75" s="694"/>
      <c r="AG75" s="695"/>
    </row>
    <row r="76" spans="1:33" hidden="1">
      <c r="A76" s="698" t="s">
        <v>1355</v>
      </c>
      <c r="B76" s="699" t="s">
        <v>1341</v>
      </c>
      <c r="C76" s="705"/>
      <c r="D76" s="221"/>
      <c r="E76" s="221"/>
      <c r="F76" s="221"/>
      <c r="G76" s="221"/>
      <c r="H76" s="693">
        <v>3800</v>
      </c>
      <c r="I76" s="693">
        <v>3800</v>
      </c>
      <c r="J76" s="681"/>
      <c r="K76" s="681"/>
      <c r="L76" s="681"/>
      <c r="M76" s="681"/>
      <c r="N76" s="681"/>
      <c r="O76" s="681"/>
      <c r="P76" s="681"/>
      <c r="Q76" s="681"/>
      <c r="R76" s="681"/>
      <c r="S76" s="681"/>
      <c r="T76" s="681"/>
      <c r="U76" s="693">
        <v>3800</v>
      </c>
      <c r="V76" s="693">
        <v>3800</v>
      </c>
      <c r="W76" s="681"/>
      <c r="X76" s="681"/>
      <c r="Y76" s="681"/>
      <c r="Z76" s="681"/>
      <c r="AA76" s="815">
        <f t="shared" si="8"/>
        <v>3800</v>
      </c>
      <c r="AB76" s="681">
        <v>1200</v>
      </c>
      <c r="AC76" s="694"/>
      <c r="AD76" s="694"/>
      <c r="AE76" s="694">
        <f>1200</f>
        <v>1200</v>
      </c>
      <c r="AF76" s="694">
        <f>AA76-AB76-AE76</f>
        <v>1400</v>
      </c>
      <c r="AG76" s="695"/>
    </row>
    <row r="77" spans="1:33" hidden="1">
      <c r="A77" s="698" t="s">
        <v>1355</v>
      </c>
      <c r="B77" s="699" t="s">
        <v>1338</v>
      </c>
      <c r="C77" s="679"/>
      <c r="D77" s="221"/>
      <c r="E77" s="221"/>
      <c r="F77" s="221"/>
      <c r="G77" s="221"/>
      <c r="H77" s="693">
        <v>1400</v>
      </c>
      <c r="I77" s="693">
        <v>1400</v>
      </c>
      <c r="J77" s="681"/>
      <c r="K77" s="681"/>
      <c r="L77" s="681"/>
      <c r="M77" s="681"/>
      <c r="N77" s="681"/>
      <c r="O77" s="681"/>
      <c r="P77" s="681"/>
      <c r="Q77" s="681"/>
      <c r="R77" s="681"/>
      <c r="S77" s="681"/>
      <c r="T77" s="681"/>
      <c r="U77" s="693">
        <v>1400</v>
      </c>
      <c r="V77" s="693">
        <v>1400</v>
      </c>
      <c r="W77" s="681"/>
      <c r="X77" s="681"/>
      <c r="Y77" s="681"/>
      <c r="Z77" s="681"/>
      <c r="AA77" s="815">
        <f t="shared" si="8"/>
        <v>1400</v>
      </c>
      <c r="AB77" s="681">
        <v>700</v>
      </c>
      <c r="AC77" s="694"/>
      <c r="AD77" s="694"/>
      <c r="AE77" s="694">
        <f>AA77-AB77</f>
        <v>700</v>
      </c>
      <c r="AF77" s="694"/>
      <c r="AG77" s="695"/>
    </row>
    <row r="78" spans="1:33" s="217" customFormat="1" hidden="1">
      <c r="A78" s="700">
        <v>8</v>
      </c>
      <c r="B78" s="697" t="s">
        <v>1437</v>
      </c>
      <c r="C78" s="704"/>
      <c r="D78" s="216"/>
      <c r="E78" s="216"/>
      <c r="F78" s="216"/>
      <c r="G78" s="216"/>
      <c r="H78" s="689">
        <f>H79+H80</f>
        <v>4500</v>
      </c>
      <c r="I78" s="689">
        <f>I79+I80</f>
        <v>4500</v>
      </c>
      <c r="J78" s="678"/>
      <c r="K78" s="678"/>
      <c r="L78" s="678"/>
      <c r="M78" s="678"/>
      <c r="N78" s="678"/>
      <c r="O78" s="678"/>
      <c r="P78" s="678"/>
      <c r="Q78" s="678"/>
      <c r="R78" s="678"/>
      <c r="S78" s="678"/>
      <c r="T78" s="678"/>
      <c r="U78" s="689">
        <f>U79+U80</f>
        <v>4500</v>
      </c>
      <c r="V78" s="689">
        <f t="shared" ref="V78:AG78" si="35">V79+V80</f>
        <v>4500</v>
      </c>
      <c r="W78" s="689">
        <f t="shared" si="35"/>
        <v>0</v>
      </c>
      <c r="X78" s="689">
        <f t="shared" si="35"/>
        <v>0</v>
      </c>
      <c r="Y78" s="689">
        <f t="shared" si="35"/>
        <v>0</v>
      </c>
      <c r="Z78" s="689">
        <f t="shared" si="35"/>
        <v>0</v>
      </c>
      <c r="AA78" s="689">
        <f t="shared" si="35"/>
        <v>4500</v>
      </c>
      <c r="AB78" s="689">
        <f t="shared" si="35"/>
        <v>1700</v>
      </c>
      <c r="AC78" s="689"/>
      <c r="AD78" s="689"/>
      <c r="AE78" s="689">
        <f t="shared" si="35"/>
        <v>1800</v>
      </c>
      <c r="AF78" s="689">
        <f t="shared" si="35"/>
        <v>1000</v>
      </c>
      <c r="AG78" s="689">
        <f t="shared" si="35"/>
        <v>0</v>
      </c>
    </row>
    <row r="79" spans="1:33" hidden="1">
      <c r="A79" s="703" t="s">
        <v>245</v>
      </c>
      <c r="B79" s="699" t="s">
        <v>1438</v>
      </c>
      <c r="C79" s="705"/>
      <c r="D79" s="221"/>
      <c r="E79" s="221"/>
      <c r="F79" s="221"/>
      <c r="G79" s="221"/>
      <c r="H79" s="693">
        <v>3000</v>
      </c>
      <c r="I79" s="693">
        <v>3000</v>
      </c>
      <c r="J79" s="681"/>
      <c r="K79" s="681"/>
      <c r="L79" s="681"/>
      <c r="M79" s="681"/>
      <c r="N79" s="681"/>
      <c r="O79" s="681"/>
      <c r="P79" s="681"/>
      <c r="Q79" s="681"/>
      <c r="R79" s="681"/>
      <c r="S79" s="681"/>
      <c r="T79" s="681"/>
      <c r="U79" s="693">
        <v>3000</v>
      </c>
      <c r="V79" s="693">
        <v>3000</v>
      </c>
      <c r="W79" s="681"/>
      <c r="X79" s="681"/>
      <c r="Y79" s="681"/>
      <c r="Z79" s="681"/>
      <c r="AA79" s="815">
        <f t="shared" si="8"/>
        <v>3000</v>
      </c>
      <c r="AB79" s="681">
        <f>U79/3</f>
        <v>1000</v>
      </c>
      <c r="AC79" s="694"/>
      <c r="AD79" s="694"/>
      <c r="AE79" s="694">
        <v>1000</v>
      </c>
      <c r="AF79" s="694">
        <f>AA79-AB79-AE79</f>
        <v>1000</v>
      </c>
      <c r="AG79" s="695"/>
    </row>
    <row r="80" spans="1:33" hidden="1">
      <c r="A80" s="698" t="s">
        <v>1355</v>
      </c>
      <c r="B80" s="699" t="s">
        <v>1341</v>
      </c>
      <c r="C80" s="679"/>
      <c r="D80" s="221"/>
      <c r="E80" s="221"/>
      <c r="F80" s="221"/>
      <c r="G80" s="221"/>
      <c r="H80" s="693">
        <v>1500</v>
      </c>
      <c r="I80" s="693">
        <v>1500</v>
      </c>
      <c r="J80" s="681"/>
      <c r="K80" s="681"/>
      <c r="L80" s="681"/>
      <c r="M80" s="681"/>
      <c r="N80" s="681"/>
      <c r="O80" s="681"/>
      <c r="P80" s="681"/>
      <c r="Q80" s="681"/>
      <c r="R80" s="681"/>
      <c r="S80" s="681"/>
      <c r="T80" s="681"/>
      <c r="U80" s="693">
        <v>1500</v>
      </c>
      <c r="V80" s="693">
        <v>1500</v>
      </c>
      <c r="W80" s="681"/>
      <c r="X80" s="681"/>
      <c r="Y80" s="681"/>
      <c r="Z80" s="681"/>
      <c r="AA80" s="815">
        <f t="shared" si="8"/>
        <v>1500</v>
      </c>
      <c r="AB80" s="681">
        <v>700</v>
      </c>
      <c r="AC80" s="694"/>
      <c r="AD80" s="694"/>
      <c r="AE80" s="694">
        <f>AA80-AB80</f>
        <v>800</v>
      </c>
      <c r="AF80" s="694"/>
      <c r="AG80" s="695"/>
    </row>
    <row r="81" spans="1:33" s="217" customFormat="1" hidden="1">
      <c r="A81" s="700">
        <v>9</v>
      </c>
      <c r="B81" s="697" t="s">
        <v>1475</v>
      </c>
      <c r="C81" s="704"/>
      <c r="D81" s="216"/>
      <c r="E81" s="216"/>
      <c r="F81" s="216"/>
      <c r="G81" s="216"/>
      <c r="H81" s="689">
        <f>H82+H83</f>
        <v>1300</v>
      </c>
      <c r="I81" s="689">
        <f>I82+I83</f>
        <v>1300</v>
      </c>
      <c r="J81" s="678"/>
      <c r="K81" s="678"/>
      <c r="L81" s="678"/>
      <c r="M81" s="678"/>
      <c r="N81" s="678"/>
      <c r="O81" s="678"/>
      <c r="P81" s="678"/>
      <c r="Q81" s="678"/>
      <c r="R81" s="678"/>
      <c r="S81" s="678"/>
      <c r="T81" s="678"/>
      <c r="U81" s="689">
        <f>U82+U83</f>
        <v>1300</v>
      </c>
      <c r="V81" s="689">
        <f t="shared" ref="V81:AF81" si="36">V82+V83</f>
        <v>1300</v>
      </c>
      <c r="W81" s="689">
        <f t="shared" si="36"/>
        <v>0</v>
      </c>
      <c r="X81" s="689">
        <f t="shared" si="36"/>
        <v>0</v>
      </c>
      <c r="Y81" s="689">
        <f t="shared" si="36"/>
        <v>0</v>
      </c>
      <c r="Z81" s="689">
        <f t="shared" si="36"/>
        <v>0</v>
      </c>
      <c r="AA81" s="689">
        <f t="shared" si="36"/>
        <v>1300</v>
      </c>
      <c r="AB81" s="689">
        <f t="shared" si="36"/>
        <v>1300</v>
      </c>
      <c r="AC81" s="689"/>
      <c r="AD81" s="689"/>
      <c r="AE81" s="689">
        <f t="shared" si="36"/>
        <v>0</v>
      </c>
      <c r="AF81" s="689">
        <f t="shared" si="36"/>
        <v>0</v>
      </c>
      <c r="AG81" s="702"/>
    </row>
    <row r="82" spans="1:33" hidden="1">
      <c r="A82" s="698" t="s">
        <v>1355</v>
      </c>
      <c r="B82" s="699" t="s">
        <v>1476</v>
      </c>
      <c r="C82" s="705"/>
      <c r="D82" s="221"/>
      <c r="E82" s="221"/>
      <c r="F82" s="221"/>
      <c r="G82" s="221"/>
      <c r="H82" s="693">
        <f>800</f>
        <v>800</v>
      </c>
      <c r="I82" s="693">
        <f>800</f>
        <v>800</v>
      </c>
      <c r="J82" s="681"/>
      <c r="K82" s="681"/>
      <c r="L82" s="681"/>
      <c r="M82" s="681"/>
      <c r="N82" s="681"/>
      <c r="O82" s="681"/>
      <c r="P82" s="681"/>
      <c r="Q82" s="681"/>
      <c r="R82" s="681"/>
      <c r="S82" s="681"/>
      <c r="T82" s="681"/>
      <c r="U82" s="693">
        <f>800</f>
        <v>800</v>
      </c>
      <c r="V82" s="693">
        <f>800</f>
        <v>800</v>
      </c>
      <c r="W82" s="681"/>
      <c r="X82" s="681"/>
      <c r="Y82" s="681"/>
      <c r="Z82" s="681"/>
      <c r="AA82" s="815">
        <f t="shared" si="8"/>
        <v>800</v>
      </c>
      <c r="AB82" s="681">
        <v>800</v>
      </c>
      <c r="AC82" s="694"/>
      <c r="AD82" s="694"/>
      <c r="AE82" s="694"/>
      <c r="AF82" s="694"/>
      <c r="AG82" s="695"/>
    </row>
    <row r="83" spans="1:33" hidden="1">
      <c r="A83" s="698" t="s">
        <v>1355</v>
      </c>
      <c r="B83" s="699" t="s">
        <v>1341</v>
      </c>
      <c r="C83" s="679"/>
      <c r="D83" s="221"/>
      <c r="E83" s="221"/>
      <c r="F83" s="221"/>
      <c r="G83" s="221"/>
      <c r="H83" s="693">
        <f>500</f>
        <v>500</v>
      </c>
      <c r="I83" s="693">
        <f>500</f>
        <v>500</v>
      </c>
      <c r="J83" s="681"/>
      <c r="K83" s="681"/>
      <c r="L83" s="681"/>
      <c r="M83" s="681"/>
      <c r="N83" s="681"/>
      <c r="O83" s="681"/>
      <c r="P83" s="681"/>
      <c r="Q83" s="681"/>
      <c r="R83" s="681"/>
      <c r="S83" s="681"/>
      <c r="T83" s="681"/>
      <c r="U83" s="693">
        <f>500</f>
        <v>500</v>
      </c>
      <c r="V83" s="693">
        <f>500</f>
        <v>500</v>
      </c>
      <c r="W83" s="681"/>
      <c r="X83" s="681"/>
      <c r="Y83" s="681"/>
      <c r="Z83" s="681"/>
      <c r="AA83" s="815">
        <f t="shared" si="8"/>
        <v>500</v>
      </c>
      <c r="AB83" s="681">
        <v>500</v>
      </c>
      <c r="AC83" s="694"/>
      <c r="AD83" s="694"/>
      <c r="AE83" s="694"/>
      <c r="AF83" s="694"/>
      <c r="AG83" s="695"/>
    </row>
    <row r="84" spans="1:33" s="217" customFormat="1" hidden="1">
      <c r="A84" s="700">
        <v>10</v>
      </c>
      <c r="B84" s="700" t="s">
        <v>1477</v>
      </c>
      <c r="C84" s="704"/>
      <c r="D84" s="216"/>
      <c r="E84" s="216"/>
      <c r="F84" s="216"/>
      <c r="G84" s="216"/>
      <c r="H84" s="689">
        <f>SUM(H85:H85)</f>
        <v>2932</v>
      </c>
      <c r="I84" s="689">
        <f>SUM(I85:I85)</f>
        <v>2932</v>
      </c>
      <c r="J84" s="689">
        <f t="shared" ref="J84:AG84" si="37">SUM(J85:J85)</f>
        <v>0</v>
      </c>
      <c r="K84" s="689">
        <f t="shared" si="37"/>
        <v>0</v>
      </c>
      <c r="L84" s="689">
        <f t="shared" si="37"/>
        <v>0</v>
      </c>
      <c r="M84" s="689">
        <f t="shared" si="37"/>
        <v>0</v>
      </c>
      <c r="N84" s="689">
        <f t="shared" si="37"/>
        <v>0</v>
      </c>
      <c r="O84" s="689">
        <f t="shared" si="37"/>
        <v>0</v>
      </c>
      <c r="P84" s="689">
        <f t="shared" si="37"/>
        <v>0</v>
      </c>
      <c r="Q84" s="689">
        <f t="shared" si="37"/>
        <v>0</v>
      </c>
      <c r="R84" s="689">
        <f t="shared" si="37"/>
        <v>0</v>
      </c>
      <c r="S84" s="689">
        <f t="shared" si="37"/>
        <v>0</v>
      </c>
      <c r="T84" s="689">
        <f t="shared" si="37"/>
        <v>0</v>
      </c>
      <c r="U84" s="689">
        <f t="shared" si="37"/>
        <v>2932</v>
      </c>
      <c r="V84" s="689">
        <f t="shared" si="37"/>
        <v>2932</v>
      </c>
      <c r="W84" s="689">
        <f t="shared" si="37"/>
        <v>0</v>
      </c>
      <c r="X84" s="689">
        <f t="shared" si="37"/>
        <v>0</v>
      </c>
      <c r="Y84" s="689">
        <f t="shared" si="37"/>
        <v>0</v>
      </c>
      <c r="Z84" s="689">
        <f t="shared" si="37"/>
        <v>0</v>
      </c>
      <c r="AA84" s="689">
        <f t="shared" si="37"/>
        <v>2932</v>
      </c>
      <c r="AB84" s="689">
        <f t="shared" si="37"/>
        <v>1200</v>
      </c>
      <c r="AC84" s="689"/>
      <c r="AD84" s="689"/>
      <c r="AE84" s="689">
        <f t="shared" si="37"/>
        <v>1732</v>
      </c>
      <c r="AF84" s="689">
        <f t="shared" si="37"/>
        <v>0</v>
      </c>
      <c r="AG84" s="689">
        <f t="shared" si="37"/>
        <v>0</v>
      </c>
    </row>
    <row r="85" spans="1:33" hidden="1">
      <c r="A85" s="698"/>
      <c r="B85" s="706" t="s">
        <v>1478</v>
      </c>
      <c r="C85" s="679"/>
      <c r="D85" s="221"/>
      <c r="E85" s="221"/>
      <c r="F85" s="221"/>
      <c r="G85" s="221"/>
      <c r="H85" s="693">
        <f>1200+1732</f>
        <v>2932</v>
      </c>
      <c r="I85" s="693">
        <f>1200+1732</f>
        <v>2932</v>
      </c>
      <c r="J85" s="681"/>
      <c r="K85" s="681"/>
      <c r="L85" s="681"/>
      <c r="M85" s="681"/>
      <c r="N85" s="681"/>
      <c r="O85" s="681"/>
      <c r="P85" s="681"/>
      <c r="Q85" s="681"/>
      <c r="R85" s="681"/>
      <c r="S85" s="681"/>
      <c r="T85" s="681"/>
      <c r="U85" s="693">
        <f>1200+1732</f>
        <v>2932</v>
      </c>
      <c r="V85" s="693">
        <f>1200+1732</f>
        <v>2932</v>
      </c>
      <c r="W85" s="681"/>
      <c r="X85" s="681"/>
      <c r="Y85" s="681"/>
      <c r="Z85" s="681"/>
      <c r="AA85" s="815">
        <f t="shared" si="8"/>
        <v>2932</v>
      </c>
      <c r="AB85" s="681">
        <v>1200</v>
      </c>
      <c r="AC85" s="694"/>
      <c r="AD85" s="694"/>
      <c r="AE85" s="694">
        <f>AA85-AB85</f>
        <v>1732</v>
      </c>
      <c r="AF85" s="694"/>
      <c r="AG85" s="695"/>
    </row>
    <row r="86" spans="1:33" s="217" customFormat="1" ht="19.5" hidden="1">
      <c r="A86" s="700">
        <v>11</v>
      </c>
      <c r="B86" s="700" t="s">
        <v>1479</v>
      </c>
      <c r="C86" s="218"/>
      <c r="D86" s="216"/>
      <c r="E86" s="216"/>
      <c r="F86" s="216"/>
      <c r="G86" s="216"/>
      <c r="H86" s="689">
        <f t="shared" ref="H86:AG86" si="38">SUM(H87:H87)</f>
        <v>2250</v>
      </c>
      <c r="I86" s="689">
        <f t="shared" si="38"/>
        <v>2250</v>
      </c>
      <c r="J86" s="689">
        <f t="shared" si="38"/>
        <v>0</v>
      </c>
      <c r="K86" s="689">
        <f t="shared" si="38"/>
        <v>0</v>
      </c>
      <c r="L86" s="689">
        <f t="shared" si="38"/>
        <v>0</v>
      </c>
      <c r="M86" s="689">
        <f t="shared" si="38"/>
        <v>0</v>
      </c>
      <c r="N86" s="689">
        <f t="shared" si="38"/>
        <v>0</v>
      </c>
      <c r="O86" s="689">
        <f t="shared" si="38"/>
        <v>0</v>
      </c>
      <c r="P86" s="689">
        <f t="shared" si="38"/>
        <v>0</v>
      </c>
      <c r="Q86" s="689">
        <f t="shared" si="38"/>
        <v>0</v>
      </c>
      <c r="R86" s="689">
        <f t="shared" si="38"/>
        <v>0</v>
      </c>
      <c r="S86" s="689">
        <f t="shared" si="38"/>
        <v>0</v>
      </c>
      <c r="T86" s="689">
        <f t="shared" si="38"/>
        <v>0</v>
      </c>
      <c r="U86" s="689">
        <f t="shared" si="38"/>
        <v>2250</v>
      </c>
      <c r="V86" s="689">
        <f t="shared" si="38"/>
        <v>2250</v>
      </c>
      <c r="W86" s="689">
        <f t="shared" si="38"/>
        <v>0</v>
      </c>
      <c r="X86" s="689">
        <f t="shared" si="38"/>
        <v>0</v>
      </c>
      <c r="Y86" s="689">
        <f t="shared" si="38"/>
        <v>0</v>
      </c>
      <c r="Z86" s="689">
        <f t="shared" si="38"/>
        <v>0</v>
      </c>
      <c r="AA86" s="689">
        <f t="shared" si="38"/>
        <v>2250</v>
      </c>
      <c r="AB86" s="689">
        <f t="shared" si="38"/>
        <v>1000</v>
      </c>
      <c r="AC86" s="689"/>
      <c r="AD86" s="689"/>
      <c r="AE86" s="689">
        <f t="shared" si="38"/>
        <v>1250</v>
      </c>
      <c r="AF86" s="689">
        <f t="shared" si="38"/>
        <v>0</v>
      </c>
      <c r="AG86" s="689">
        <f t="shared" si="38"/>
        <v>0</v>
      </c>
    </row>
    <row r="87" spans="1:33" hidden="1">
      <c r="A87" s="698"/>
      <c r="B87" s="706" t="s">
        <v>1354</v>
      </c>
      <c r="C87" s="679"/>
      <c r="D87" s="221"/>
      <c r="E87" s="221"/>
      <c r="F87" s="221"/>
      <c r="G87" s="221"/>
      <c r="H87" s="693">
        <v>2250</v>
      </c>
      <c r="I87" s="693">
        <v>2250</v>
      </c>
      <c r="J87" s="681"/>
      <c r="K87" s="681"/>
      <c r="L87" s="681"/>
      <c r="M87" s="681"/>
      <c r="N87" s="681"/>
      <c r="O87" s="681"/>
      <c r="P87" s="681"/>
      <c r="Q87" s="681"/>
      <c r="R87" s="681"/>
      <c r="S87" s="681"/>
      <c r="T87" s="681"/>
      <c r="U87" s="693">
        <v>2250</v>
      </c>
      <c r="V87" s="693">
        <v>2250</v>
      </c>
      <c r="W87" s="681"/>
      <c r="X87" s="681"/>
      <c r="Y87" s="681"/>
      <c r="Z87" s="681"/>
      <c r="AA87" s="815">
        <f t="shared" si="8"/>
        <v>2250</v>
      </c>
      <c r="AB87" s="681">
        <v>1000</v>
      </c>
      <c r="AC87" s="694"/>
      <c r="AD87" s="694"/>
      <c r="AE87" s="694">
        <f>AA87-AB87</f>
        <v>1250</v>
      </c>
      <c r="AF87" s="694">
        <f>AA87-AB87-AE87</f>
        <v>0</v>
      </c>
      <c r="AG87" s="695"/>
    </row>
    <row r="88" spans="1:33" s="217" customFormat="1" hidden="1">
      <c r="A88" s="690">
        <v>12</v>
      </c>
      <c r="B88" s="707" t="s">
        <v>1480</v>
      </c>
      <c r="C88" s="704"/>
      <c r="D88" s="216"/>
      <c r="E88" s="216"/>
      <c r="F88" s="216"/>
      <c r="G88" s="216"/>
      <c r="H88" s="689">
        <f>H89+H90+H91</f>
        <v>7150</v>
      </c>
      <c r="I88" s="689">
        <f t="shared" ref="I88:AG88" si="39">I89+I90+I91</f>
        <v>7150</v>
      </c>
      <c r="J88" s="689">
        <f t="shared" si="39"/>
        <v>0</v>
      </c>
      <c r="K88" s="689">
        <f t="shared" si="39"/>
        <v>0</v>
      </c>
      <c r="L88" s="689">
        <f t="shared" si="39"/>
        <v>0</v>
      </c>
      <c r="M88" s="689">
        <f t="shared" si="39"/>
        <v>0</v>
      </c>
      <c r="N88" s="689">
        <f t="shared" si="39"/>
        <v>0</v>
      </c>
      <c r="O88" s="689">
        <f t="shared" si="39"/>
        <v>0</v>
      </c>
      <c r="P88" s="689">
        <f t="shared" si="39"/>
        <v>0</v>
      </c>
      <c r="Q88" s="689">
        <f t="shared" si="39"/>
        <v>0</v>
      </c>
      <c r="R88" s="689">
        <f t="shared" si="39"/>
        <v>0</v>
      </c>
      <c r="S88" s="689">
        <f t="shared" si="39"/>
        <v>0</v>
      </c>
      <c r="T88" s="689">
        <f t="shared" si="39"/>
        <v>0</v>
      </c>
      <c r="U88" s="689">
        <f t="shared" si="39"/>
        <v>7150</v>
      </c>
      <c r="V88" s="689">
        <f t="shared" si="39"/>
        <v>7150</v>
      </c>
      <c r="W88" s="689">
        <f t="shared" si="39"/>
        <v>0</v>
      </c>
      <c r="X88" s="689">
        <f t="shared" si="39"/>
        <v>0</v>
      </c>
      <c r="Y88" s="689">
        <f t="shared" si="39"/>
        <v>0</v>
      </c>
      <c r="Z88" s="689">
        <f t="shared" si="39"/>
        <v>0</v>
      </c>
      <c r="AA88" s="689">
        <f t="shared" si="39"/>
        <v>7150</v>
      </c>
      <c r="AB88" s="689">
        <f t="shared" si="39"/>
        <v>2800</v>
      </c>
      <c r="AC88" s="689"/>
      <c r="AD88" s="689"/>
      <c r="AE88" s="689">
        <f t="shared" si="39"/>
        <v>3250</v>
      </c>
      <c r="AF88" s="689">
        <f t="shared" si="39"/>
        <v>1100</v>
      </c>
      <c r="AG88" s="689">
        <f t="shared" si="39"/>
        <v>0</v>
      </c>
    </row>
    <row r="89" spans="1:33" hidden="1">
      <c r="A89" s="708"/>
      <c r="B89" s="709" t="s">
        <v>1356</v>
      </c>
      <c r="C89" s="705"/>
      <c r="D89" s="221"/>
      <c r="E89" s="221"/>
      <c r="F89" s="221"/>
      <c r="G89" s="221"/>
      <c r="H89" s="693">
        <v>3300</v>
      </c>
      <c r="I89" s="693">
        <v>3300</v>
      </c>
      <c r="J89" s="681"/>
      <c r="K89" s="681"/>
      <c r="L89" s="681"/>
      <c r="M89" s="681"/>
      <c r="N89" s="681"/>
      <c r="O89" s="681"/>
      <c r="P89" s="681"/>
      <c r="Q89" s="681"/>
      <c r="R89" s="681"/>
      <c r="S89" s="681"/>
      <c r="T89" s="681"/>
      <c r="U89" s="693">
        <v>3300</v>
      </c>
      <c r="V89" s="693">
        <v>3300</v>
      </c>
      <c r="W89" s="681"/>
      <c r="X89" s="681"/>
      <c r="Y89" s="681"/>
      <c r="Z89" s="681"/>
      <c r="AA89" s="815">
        <f t="shared" si="8"/>
        <v>3300</v>
      </c>
      <c r="AB89" s="681">
        <v>1200</v>
      </c>
      <c r="AC89" s="694"/>
      <c r="AD89" s="694"/>
      <c r="AE89" s="694">
        <v>1000</v>
      </c>
      <c r="AF89" s="694">
        <f>AA89-AB89-AE89</f>
        <v>1100</v>
      </c>
      <c r="AG89" s="695"/>
    </row>
    <row r="90" spans="1:33" hidden="1">
      <c r="A90" s="708"/>
      <c r="B90" s="709" t="s">
        <v>1357</v>
      </c>
      <c r="C90" s="679"/>
      <c r="D90" s="221"/>
      <c r="E90" s="221"/>
      <c r="F90" s="221"/>
      <c r="G90" s="221"/>
      <c r="H90" s="693">
        <v>2000</v>
      </c>
      <c r="I90" s="693">
        <v>2000</v>
      </c>
      <c r="J90" s="681"/>
      <c r="K90" s="681"/>
      <c r="L90" s="681"/>
      <c r="M90" s="681"/>
      <c r="N90" s="681"/>
      <c r="O90" s="681"/>
      <c r="P90" s="681"/>
      <c r="Q90" s="681"/>
      <c r="R90" s="681"/>
      <c r="S90" s="681"/>
      <c r="T90" s="681"/>
      <c r="U90" s="693">
        <v>2000</v>
      </c>
      <c r="V90" s="693">
        <v>2000</v>
      </c>
      <c r="W90" s="681"/>
      <c r="X90" s="681"/>
      <c r="Y90" s="681"/>
      <c r="Z90" s="681"/>
      <c r="AA90" s="815">
        <f t="shared" si="8"/>
        <v>2000</v>
      </c>
      <c r="AB90" s="681">
        <v>800</v>
      </c>
      <c r="AC90" s="694"/>
      <c r="AD90" s="694"/>
      <c r="AE90" s="694">
        <f>AA90-AB90</f>
        <v>1200</v>
      </c>
      <c r="AF90" s="694"/>
      <c r="AG90" s="695"/>
    </row>
    <row r="91" spans="1:33" hidden="1">
      <c r="A91" s="708"/>
      <c r="B91" s="709" t="s">
        <v>1358</v>
      </c>
      <c r="C91" s="704"/>
      <c r="D91" s="221"/>
      <c r="E91" s="221"/>
      <c r="F91" s="221"/>
      <c r="G91" s="221"/>
      <c r="H91" s="693">
        <v>1850</v>
      </c>
      <c r="I91" s="693">
        <v>1850</v>
      </c>
      <c r="J91" s="681"/>
      <c r="K91" s="681"/>
      <c r="L91" s="681"/>
      <c r="M91" s="681"/>
      <c r="N91" s="681"/>
      <c r="O91" s="681"/>
      <c r="P91" s="681"/>
      <c r="Q91" s="681"/>
      <c r="R91" s="681"/>
      <c r="S91" s="681"/>
      <c r="T91" s="681"/>
      <c r="U91" s="693">
        <v>1850</v>
      </c>
      <c r="V91" s="693">
        <v>1850</v>
      </c>
      <c r="W91" s="681"/>
      <c r="X91" s="681"/>
      <c r="Y91" s="681"/>
      <c r="Z91" s="681"/>
      <c r="AA91" s="815">
        <f t="shared" si="8"/>
        <v>1850</v>
      </c>
      <c r="AB91" s="681">
        <v>800</v>
      </c>
      <c r="AC91" s="694"/>
      <c r="AD91" s="694"/>
      <c r="AE91" s="694">
        <f>AA91-AB91</f>
        <v>1050</v>
      </c>
      <c r="AF91" s="694"/>
      <c r="AG91" s="695"/>
    </row>
    <row r="92" spans="1:33" s="217" customFormat="1" ht="19.5" hidden="1">
      <c r="A92" s="690">
        <v>13</v>
      </c>
      <c r="B92" s="707" t="s">
        <v>1481</v>
      </c>
      <c r="C92" s="218"/>
      <c r="D92" s="216"/>
      <c r="E92" s="216"/>
      <c r="F92" s="216"/>
      <c r="G92" s="216"/>
      <c r="H92" s="689">
        <f>H93+H94+H95</f>
        <v>4650</v>
      </c>
      <c r="I92" s="689">
        <f>I93+I94+I95</f>
        <v>4650</v>
      </c>
      <c r="J92" s="678"/>
      <c r="K92" s="678"/>
      <c r="L92" s="678"/>
      <c r="M92" s="678"/>
      <c r="N92" s="678"/>
      <c r="O92" s="678"/>
      <c r="P92" s="678"/>
      <c r="Q92" s="678"/>
      <c r="R92" s="678"/>
      <c r="S92" s="678"/>
      <c r="T92" s="678"/>
      <c r="U92" s="689">
        <f>U93+U94+U95</f>
        <v>4650</v>
      </c>
      <c r="V92" s="689">
        <f t="shared" ref="V92:AG92" si="40">V93+V94+V95</f>
        <v>4650</v>
      </c>
      <c r="W92" s="689">
        <f t="shared" si="40"/>
        <v>0</v>
      </c>
      <c r="X92" s="689">
        <f t="shared" si="40"/>
        <v>0</v>
      </c>
      <c r="Y92" s="689">
        <f t="shared" si="40"/>
        <v>0</v>
      </c>
      <c r="Z92" s="689">
        <f t="shared" si="40"/>
        <v>0</v>
      </c>
      <c r="AA92" s="689">
        <f t="shared" si="40"/>
        <v>4650</v>
      </c>
      <c r="AB92" s="689">
        <f t="shared" si="40"/>
        <v>2300</v>
      </c>
      <c r="AC92" s="689"/>
      <c r="AD92" s="689"/>
      <c r="AE92" s="689">
        <f t="shared" si="40"/>
        <v>2350</v>
      </c>
      <c r="AF92" s="689">
        <f t="shared" si="40"/>
        <v>0</v>
      </c>
      <c r="AG92" s="689">
        <f t="shared" si="40"/>
        <v>0</v>
      </c>
    </row>
    <row r="93" spans="1:33" hidden="1">
      <c r="A93" s="698"/>
      <c r="B93" s="706" t="s">
        <v>1351</v>
      </c>
      <c r="C93" s="679"/>
      <c r="D93" s="221"/>
      <c r="E93" s="221"/>
      <c r="F93" s="221"/>
      <c r="G93" s="221"/>
      <c r="H93" s="693">
        <v>800</v>
      </c>
      <c r="I93" s="693">
        <v>800</v>
      </c>
      <c r="J93" s="681"/>
      <c r="K93" s="681"/>
      <c r="L93" s="681"/>
      <c r="M93" s="681"/>
      <c r="N93" s="681"/>
      <c r="O93" s="681"/>
      <c r="P93" s="681"/>
      <c r="Q93" s="681"/>
      <c r="R93" s="681"/>
      <c r="S93" s="681"/>
      <c r="T93" s="681"/>
      <c r="U93" s="693">
        <v>800</v>
      </c>
      <c r="V93" s="693">
        <v>800</v>
      </c>
      <c r="W93" s="681"/>
      <c r="X93" s="681"/>
      <c r="Y93" s="681"/>
      <c r="Z93" s="681"/>
      <c r="AA93" s="815">
        <f t="shared" ref="AA93:AA156" si="41">H93-Y93</f>
        <v>800</v>
      </c>
      <c r="AB93" s="681">
        <v>800</v>
      </c>
      <c r="AC93" s="694"/>
      <c r="AD93" s="694"/>
      <c r="AE93" s="694"/>
      <c r="AF93" s="694"/>
      <c r="AG93" s="695"/>
    </row>
    <row r="94" spans="1:33" hidden="1">
      <c r="A94" s="698"/>
      <c r="B94" s="706" t="s">
        <v>1352</v>
      </c>
      <c r="C94" s="704"/>
      <c r="D94" s="221"/>
      <c r="E94" s="221"/>
      <c r="F94" s="221"/>
      <c r="G94" s="221"/>
      <c r="H94" s="693">
        <v>2000</v>
      </c>
      <c r="I94" s="693">
        <v>2000</v>
      </c>
      <c r="J94" s="681"/>
      <c r="K94" s="681"/>
      <c r="L94" s="681"/>
      <c r="M94" s="681"/>
      <c r="N94" s="681"/>
      <c r="O94" s="681"/>
      <c r="P94" s="681"/>
      <c r="Q94" s="681"/>
      <c r="R94" s="681"/>
      <c r="S94" s="681"/>
      <c r="T94" s="681"/>
      <c r="U94" s="693">
        <v>2000</v>
      </c>
      <c r="V94" s="693">
        <v>2000</v>
      </c>
      <c r="W94" s="681"/>
      <c r="X94" s="681"/>
      <c r="Y94" s="681"/>
      <c r="Z94" s="681"/>
      <c r="AA94" s="815">
        <f t="shared" si="41"/>
        <v>2000</v>
      </c>
      <c r="AB94" s="681">
        <v>800</v>
      </c>
      <c r="AC94" s="694"/>
      <c r="AD94" s="694"/>
      <c r="AE94" s="694">
        <f>AA94-AB94</f>
        <v>1200</v>
      </c>
      <c r="AF94" s="694"/>
      <c r="AG94" s="695"/>
    </row>
    <row r="95" spans="1:33" hidden="1">
      <c r="A95" s="698"/>
      <c r="B95" s="706" t="s">
        <v>1353</v>
      </c>
      <c r="C95" s="265"/>
      <c r="D95" s="221"/>
      <c r="E95" s="221"/>
      <c r="F95" s="221"/>
      <c r="G95" s="221"/>
      <c r="H95" s="693">
        <v>1850</v>
      </c>
      <c r="I95" s="693">
        <v>1850</v>
      </c>
      <c r="J95" s="681"/>
      <c r="K95" s="681"/>
      <c r="L95" s="681"/>
      <c r="M95" s="681"/>
      <c r="N95" s="681"/>
      <c r="O95" s="681"/>
      <c r="P95" s="681"/>
      <c r="Q95" s="681"/>
      <c r="R95" s="681"/>
      <c r="S95" s="681"/>
      <c r="T95" s="681"/>
      <c r="U95" s="693">
        <v>1850</v>
      </c>
      <c r="V95" s="693">
        <v>1850</v>
      </c>
      <c r="W95" s="681"/>
      <c r="X95" s="681"/>
      <c r="Y95" s="681"/>
      <c r="Z95" s="681"/>
      <c r="AA95" s="815">
        <f t="shared" si="41"/>
        <v>1850</v>
      </c>
      <c r="AB95" s="681">
        <v>700</v>
      </c>
      <c r="AC95" s="694"/>
      <c r="AD95" s="694"/>
      <c r="AE95" s="694">
        <f>AA95-AB95</f>
        <v>1150</v>
      </c>
      <c r="AF95" s="694"/>
      <c r="AG95" s="695"/>
    </row>
    <row r="96" spans="1:33" ht="37.5" hidden="1">
      <c r="A96" s="690" t="s">
        <v>18</v>
      </c>
      <c r="B96" s="691" t="s">
        <v>1320</v>
      </c>
      <c r="C96" s="262"/>
      <c r="D96" s="221"/>
      <c r="E96" s="221"/>
      <c r="F96" s="221"/>
      <c r="G96" s="221"/>
      <c r="H96" s="689">
        <f t="shared" ref="H96:I96" si="42">H97+H105+H112+H117+H122+H130+H139+H147+H162+H168+H182+H191+H207+H216+H228+H231+H239+H246+H255+H264+H274</f>
        <v>377928.4</v>
      </c>
      <c r="I96" s="689">
        <f t="shared" si="42"/>
        <v>377928.4</v>
      </c>
      <c r="J96" s="681"/>
      <c r="K96" s="681"/>
      <c r="L96" s="681"/>
      <c r="M96" s="681"/>
      <c r="N96" s="681"/>
      <c r="O96" s="681"/>
      <c r="P96" s="681"/>
      <c r="Q96" s="681"/>
      <c r="R96" s="681"/>
      <c r="S96" s="681"/>
      <c r="T96" s="681"/>
      <c r="U96" s="689">
        <f t="shared" ref="U96:AG96" si="43">U97+U105+U112+U117+U122+U130+U139+U147+U162+U168+U182+U191+U207+U216+U228+U231+U239+U246+U255+U264+U274</f>
        <v>377928.4</v>
      </c>
      <c r="V96" s="689">
        <f t="shared" si="43"/>
        <v>377928.4</v>
      </c>
      <c r="W96" s="689">
        <f t="shared" si="43"/>
        <v>0</v>
      </c>
      <c r="X96" s="689">
        <f t="shared" si="43"/>
        <v>0</v>
      </c>
      <c r="Y96" s="689">
        <f t="shared" si="43"/>
        <v>0</v>
      </c>
      <c r="Z96" s="689">
        <f t="shared" si="43"/>
        <v>0</v>
      </c>
      <c r="AA96" s="689">
        <f t="shared" si="43"/>
        <v>377928.4</v>
      </c>
      <c r="AB96" s="689">
        <f t="shared" si="43"/>
        <v>104993</v>
      </c>
      <c r="AC96" s="689"/>
      <c r="AD96" s="689"/>
      <c r="AE96" s="689">
        <f t="shared" si="43"/>
        <v>185389</v>
      </c>
      <c r="AF96" s="689">
        <f t="shared" si="43"/>
        <v>87546.4</v>
      </c>
      <c r="AG96" s="689">
        <f t="shared" si="43"/>
        <v>0</v>
      </c>
    </row>
    <row r="97" spans="1:33" hidden="1">
      <c r="A97" s="690" t="s">
        <v>1466</v>
      </c>
      <c r="B97" s="691" t="s">
        <v>1419</v>
      </c>
      <c r="C97" s="679"/>
      <c r="D97" s="221"/>
      <c r="E97" s="221"/>
      <c r="F97" s="221"/>
      <c r="G97" s="221"/>
      <c r="H97" s="689">
        <f>H98+H100</f>
        <v>10830</v>
      </c>
      <c r="I97" s="689">
        <f t="shared" ref="I97:AG97" si="44">I98+I100</f>
        <v>10830</v>
      </c>
      <c r="J97" s="689">
        <f t="shared" si="44"/>
        <v>0</v>
      </c>
      <c r="K97" s="689">
        <f t="shared" si="44"/>
        <v>0</v>
      </c>
      <c r="L97" s="689">
        <f t="shared" si="44"/>
        <v>0</v>
      </c>
      <c r="M97" s="689">
        <f t="shared" si="44"/>
        <v>0</v>
      </c>
      <c r="N97" s="689">
        <f t="shared" si="44"/>
        <v>0</v>
      </c>
      <c r="O97" s="689">
        <f t="shared" si="44"/>
        <v>0</v>
      </c>
      <c r="P97" s="689">
        <f t="shared" si="44"/>
        <v>0</v>
      </c>
      <c r="Q97" s="689">
        <f t="shared" si="44"/>
        <v>0</v>
      </c>
      <c r="R97" s="689">
        <f t="shared" si="44"/>
        <v>0</v>
      </c>
      <c r="S97" s="689">
        <f t="shared" si="44"/>
        <v>0</v>
      </c>
      <c r="T97" s="689">
        <f t="shared" si="44"/>
        <v>0</v>
      </c>
      <c r="U97" s="689">
        <f t="shared" si="44"/>
        <v>10830</v>
      </c>
      <c r="V97" s="689">
        <f t="shared" si="44"/>
        <v>10830</v>
      </c>
      <c r="W97" s="689">
        <f t="shared" si="44"/>
        <v>0</v>
      </c>
      <c r="X97" s="689">
        <f t="shared" si="44"/>
        <v>0</v>
      </c>
      <c r="Y97" s="689">
        <f t="shared" si="44"/>
        <v>0</v>
      </c>
      <c r="Z97" s="689">
        <f t="shared" si="44"/>
        <v>0</v>
      </c>
      <c r="AA97" s="689">
        <f t="shared" si="44"/>
        <v>10830</v>
      </c>
      <c r="AB97" s="689">
        <f t="shared" si="44"/>
        <v>3500</v>
      </c>
      <c r="AC97" s="689"/>
      <c r="AD97" s="689"/>
      <c r="AE97" s="689">
        <f t="shared" si="44"/>
        <v>6100</v>
      </c>
      <c r="AF97" s="689">
        <f t="shared" si="44"/>
        <v>1230</v>
      </c>
      <c r="AG97" s="689">
        <f t="shared" si="44"/>
        <v>0</v>
      </c>
    </row>
    <row r="98" spans="1:33" hidden="1">
      <c r="A98" s="690">
        <v>1</v>
      </c>
      <c r="B98" s="691" t="s">
        <v>1482</v>
      </c>
      <c r="C98" s="679"/>
      <c r="D98" s="221"/>
      <c r="E98" s="221"/>
      <c r="F98" s="221"/>
      <c r="G98" s="221"/>
      <c r="H98" s="689">
        <f t="shared" ref="H98:AG98" si="45">SUM(H99:H99)</f>
        <v>3430</v>
      </c>
      <c r="I98" s="689">
        <f t="shared" si="45"/>
        <v>3430</v>
      </c>
      <c r="J98" s="689">
        <f t="shared" si="45"/>
        <v>0</v>
      </c>
      <c r="K98" s="689">
        <f t="shared" si="45"/>
        <v>0</v>
      </c>
      <c r="L98" s="689">
        <f t="shared" si="45"/>
        <v>0</v>
      </c>
      <c r="M98" s="689">
        <f t="shared" si="45"/>
        <v>0</v>
      </c>
      <c r="N98" s="689">
        <f t="shared" si="45"/>
        <v>0</v>
      </c>
      <c r="O98" s="689">
        <f t="shared" si="45"/>
        <v>0</v>
      </c>
      <c r="P98" s="689">
        <f t="shared" si="45"/>
        <v>0</v>
      </c>
      <c r="Q98" s="689">
        <f t="shared" si="45"/>
        <v>0</v>
      </c>
      <c r="R98" s="689">
        <f t="shared" si="45"/>
        <v>0</v>
      </c>
      <c r="S98" s="689">
        <f t="shared" si="45"/>
        <v>0</v>
      </c>
      <c r="T98" s="689">
        <f t="shared" si="45"/>
        <v>0</v>
      </c>
      <c r="U98" s="689">
        <f t="shared" si="45"/>
        <v>3430</v>
      </c>
      <c r="V98" s="689">
        <f t="shared" si="45"/>
        <v>3430</v>
      </c>
      <c r="W98" s="689">
        <f t="shared" si="45"/>
        <v>0</v>
      </c>
      <c r="X98" s="689">
        <f t="shared" si="45"/>
        <v>0</v>
      </c>
      <c r="Y98" s="689">
        <f t="shared" si="45"/>
        <v>0</v>
      </c>
      <c r="Z98" s="689">
        <f t="shared" si="45"/>
        <v>0</v>
      </c>
      <c r="AA98" s="689">
        <f t="shared" si="45"/>
        <v>3430</v>
      </c>
      <c r="AB98" s="689">
        <f t="shared" si="45"/>
        <v>700</v>
      </c>
      <c r="AC98" s="689"/>
      <c r="AD98" s="689"/>
      <c r="AE98" s="689">
        <f t="shared" si="45"/>
        <v>1500</v>
      </c>
      <c r="AF98" s="689">
        <f t="shared" si="45"/>
        <v>1230</v>
      </c>
      <c r="AG98" s="689">
        <f t="shared" si="45"/>
        <v>0</v>
      </c>
    </row>
    <row r="99" spans="1:33" ht="33.75" hidden="1" customHeight="1">
      <c r="A99" s="708"/>
      <c r="B99" s="710" t="s">
        <v>1420</v>
      </c>
      <c r="C99" s="679"/>
      <c r="D99" s="221"/>
      <c r="E99" s="221"/>
      <c r="F99" s="221"/>
      <c r="G99" s="221"/>
      <c r="H99" s="693">
        <f>1892+1538</f>
        <v>3430</v>
      </c>
      <c r="I99" s="693">
        <f>1892+1538</f>
        <v>3430</v>
      </c>
      <c r="J99" s="681"/>
      <c r="K99" s="681"/>
      <c r="L99" s="681"/>
      <c r="M99" s="681"/>
      <c r="N99" s="681"/>
      <c r="O99" s="681"/>
      <c r="P99" s="681"/>
      <c r="Q99" s="681"/>
      <c r="R99" s="681"/>
      <c r="S99" s="681"/>
      <c r="T99" s="681"/>
      <c r="U99" s="693">
        <f>1892+1538</f>
        <v>3430</v>
      </c>
      <c r="V99" s="693">
        <f>1892+1538</f>
        <v>3430</v>
      </c>
      <c r="W99" s="681"/>
      <c r="X99" s="681"/>
      <c r="Y99" s="681"/>
      <c r="Z99" s="681"/>
      <c r="AA99" s="815">
        <f t="shared" si="41"/>
        <v>3430</v>
      </c>
      <c r="AB99" s="681">
        <v>700</v>
      </c>
      <c r="AC99" s="681"/>
      <c r="AD99" s="681"/>
      <c r="AE99" s="681">
        <v>1500</v>
      </c>
      <c r="AF99" s="681">
        <f>AA99-AB99-AE99</f>
        <v>1230</v>
      </c>
      <c r="AG99" s="263" t="s">
        <v>1483</v>
      </c>
    </row>
    <row r="100" spans="1:33" ht="37.5" hidden="1">
      <c r="A100" s="690">
        <v>2</v>
      </c>
      <c r="B100" s="691" t="s">
        <v>1484</v>
      </c>
      <c r="C100" s="679"/>
      <c r="D100" s="221"/>
      <c r="E100" s="221"/>
      <c r="F100" s="221"/>
      <c r="G100" s="221"/>
      <c r="H100" s="689">
        <f t="shared" ref="H100:AG100" si="46">SUM(H101:H104)</f>
        <v>7400</v>
      </c>
      <c r="I100" s="689">
        <f t="shared" si="46"/>
        <v>7400</v>
      </c>
      <c r="J100" s="689">
        <f t="shared" si="46"/>
        <v>0</v>
      </c>
      <c r="K100" s="689">
        <f t="shared" si="46"/>
        <v>0</v>
      </c>
      <c r="L100" s="689">
        <f t="shared" si="46"/>
        <v>0</v>
      </c>
      <c r="M100" s="689">
        <f t="shared" si="46"/>
        <v>0</v>
      </c>
      <c r="N100" s="689">
        <f t="shared" si="46"/>
        <v>0</v>
      </c>
      <c r="O100" s="689">
        <f t="shared" si="46"/>
        <v>0</v>
      </c>
      <c r="P100" s="689">
        <f t="shared" si="46"/>
        <v>0</v>
      </c>
      <c r="Q100" s="689">
        <f t="shared" si="46"/>
        <v>0</v>
      </c>
      <c r="R100" s="689">
        <f t="shared" si="46"/>
        <v>0</v>
      </c>
      <c r="S100" s="689">
        <f t="shared" si="46"/>
        <v>0</v>
      </c>
      <c r="T100" s="689">
        <f t="shared" si="46"/>
        <v>0</v>
      </c>
      <c r="U100" s="689">
        <f t="shared" si="46"/>
        <v>7400</v>
      </c>
      <c r="V100" s="689">
        <f t="shared" si="46"/>
        <v>7400</v>
      </c>
      <c r="W100" s="689">
        <f t="shared" si="46"/>
        <v>0</v>
      </c>
      <c r="X100" s="689">
        <f t="shared" si="46"/>
        <v>0</v>
      </c>
      <c r="Y100" s="689">
        <f t="shared" si="46"/>
        <v>0</v>
      </c>
      <c r="Z100" s="689">
        <f t="shared" si="46"/>
        <v>0</v>
      </c>
      <c r="AA100" s="689">
        <f t="shared" si="46"/>
        <v>7400</v>
      </c>
      <c r="AB100" s="689">
        <f t="shared" si="46"/>
        <v>2800</v>
      </c>
      <c r="AC100" s="689"/>
      <c r="AD100" s="689"/>
      <c r="AE100" s="689">
        <f t="shared" si="46"/>
        <v>4600</v>
      </c>
      <c r="AF100" s="689">
        <f t="shared" si="46"/>
        <v>0</v>
      </c>
      <c r="AG100" s="689">
        <f t="shared" si="46"/>
        <v>0</v>
      </c>
    </row>
    <row r="101" spans="1:33" hidden="1">
      <c r="A101" s="708"/>
      <c r="B101" s="710" t="s">
        <v>1421</v>
      </c>
      <c r="C101" s="679"/>
      <c r="D101" s="221"/>
      <c r="E101" s="221"/>
      <c r="F101" s="221"/>
      <c r="G101" s="221"/>
      <c r="H101" s="693">
        <v>1850</v>
      </c>
      <c r="I101" s="693">
        <v>1850</v>
      </c>
      <c r="J101" s="681"/>
      <c r="K101" s="681"/>
      <c r="L101" s="681"/>
      <c r="M101" s="681"/>
      <c r="N101" s="681"/>
      <c r="O101" s="681"/>
      <c r="P101" s="681"/>
      <c r="Q101" s="681"/>
      <c r="R101" s="681"/>
      <c r="S101" s="681"/>
      <c r="T101" s="681"/>
      <c r="U101" s="693">
        <v>1850</v>
      </c>
      <c r="V101" s="693">
        <v>1850</v>
      </c>
      <c r="W101" s="681"/>
      <c r="X101" s="681"/>
      <c r="Y101" s="681"/>
      <c r="Z101" s="681"/>
      <c r="AA101" s="815">
        <f t="shared" si="41"/>
        <v>1850</v>
      </c>
      <c r="AB101" s="681">
        <v>700</v>
      </c>
      <c r="AC101" s="681"/>
      <c r="AD101" s="681"/>
      <c r="AE101" s="681">
        <f>AA101-AB101</f>
        <v>1150</v>
      </c>
      <c r="AF101" s="681"/>
      <c r="AG101" s="263"/>
    </row>
    <row r="102" spans="1:33" hidden="1">
      <c r="A102" s="708"/>
      <c r="B102" s="710" t="s">
        <v>1485</v>
      </c>
      <c r="C102" s="679"/>
      <c r="D102" s="221"/>
      <c r="E102" s="221"/>
      <c r="F102" s="221"/>
      <c r="G102" s="221"/>
      <c r="H102" s="693">
        <v>1850</v>
      </c>
      <c r="I102" s="693">
        <v>1850</v>
      </c>
      <c r="J102" s="681"/>
      <c r="K102" s="681"/>
      <c r="L102" s="681"/>
      <c r="M102" s="681"/>
      <c r="N102" s="681"/>
      <c r="O102" s="681"/>
      <c r="P102" s="681"/>
      <c r="Q102" s="681"/>
      <c r="R102" s="681"/>
      <c r="S102" s="681"/>
      <c r="T102" s="681"/>
      <c r="U102" s="693">
        <v>1850</v>
      </c>
      <c r="V102" s="693">
        <v>1850</v>
      </c>
      <c r="W102" s="681"/>
      <c r="X102" s="681"/>
      <c r="Y102" s="681"/>
      <c r="Z102" s="681"/>
      <c r="AA102" s="815">
        <f t="shared" si="41"/>
        <v>1850</v>
      </c>
      <c r="AB102" s="681">
        <v>700</v>
      </c>
      <c r="AC102" s="681"/>
      <c r="AD102" s="681"/>
      <c r="AE102" s="681">
        <f t="shared" ref="AE102:AE104" si="47">AA102-AB102</f>
        <v>1150</v>
      </c>
      <c r="AF102" s="681"/>
      <c r="AG102" s="263"/>
    </row>
    <row r="103" spans="1:33" hidden="1">
      <c r="A103" s="708"/>
      <c r="B103" s="710" t="s">
        <v>1486</v>
      </c>
      <c r="C103" s="679"/>
      <c r="D103" s="221"/>
      <c r="E103" s="221"/>
      <c r="F103" s="221"/>
      <c r="G103" s="221"/>
      <c r="H103" s="693">
        <v>1850</v>
      </c>
      <c r="I103" s="693">
        <v>1850</v>
      </c>
      <c r="J103" s="681"/>
      <c r="K103" s="681"/>
      <c r="L103" s="681"/>
      <c r="M103" s="681"/>
      <c r="N103" s="681"/>
      <c r="O103" s="681"/>
      <c r="P103" s="681"/>
      <c r="Q103" s="681"/>
      <c r="R103" s="681"/>
      <c r="S103" s="681"/>
      <c r="T103" s="681"/>
      <c r="U103" s="693">
        <v>1850</v>
      </c>
      <c r="V103" s="693">
        <v>1850</v>
      </c>
      <c r="W103" s="681"/>
      <c r="X103" s="681"/>
      <c r="Y103" s="681"/>
      <c r="Z103" s="681"/>
      <c r="AA103" s="815">
        <f t="shared" si="41"/>
        <v>1850</v>
      </c>
      <c r="AB103" s="681">
        <v>700</v>
      </c>
      <c r="AC103" s="681"/>
      <c r="AD103" s="681"/>
      <c r="AE103" s="681">
        <f t="shared" si="47"/>
        <v>1150</v>
      </c>
      <c r="AF103" s="681"/>
      <c r="AG103" s="263"/>
    </row>
    <row r="104" spans="1:33" hidden="1">
      <c r="A104" s="708"/>
      <c r="B104" s="710" t="s">
        <v>1487</v>
      </c>
      <c r="C104" s="679"/>
      <c r="D104" s="221"/>
      <c r="E104" s="221"/>
      <c r="F104" s="221"/>
      <c r="G104" s="221"/>
      <c r="H104" s="693">
        <v>1850</v>
      </c>
      <c r="I104" s="693">
        <v>1850</v>
      </c>
      <c r="J104" s="681"/>
      <c r="K104" s="681"/>
      <c r="L104" s="681"/>
      <c r="M104" s="681"/>
      <c r="N104" s="681"/>
      <c r="O104" s="681"/>
      <c r="P104" s="681"/>
      <c r="Q104" s="681"/>
      <c r="R104" s="681"/>
      <c r="S104" s="681"/>
      <c r="T104" s="681"/>
      <c r="U104" s="693">
        <v>1850</v>
      </c>
      <c r="V104" s="693">
        <v>1850</v>
      </c>
      <c r="W104" s="681"/>
      <c r="X104" s="681"/>
      <c r="Y104" s="681"/>
      <c r="Z104" s="681"/>
      <c r="AA104" s="815">
        <f t="shared" si="41"/>
        <v>1850</v>
      </c>
      <c r="AB104" s="681">
        <v>700</v>
      </c>
      <c r="AC104" s="681"/>
      <c r="AD104" s="681"/>
      <c r="AE104" s="681">
        <f t="shared" si="47"/>
        <v>1150</v>
      </c>
      <c r="AF104" s="681"/>
      <c r="AG104" s="263"/>
    </row>
    <row r="105" spans="1:33" hidden="1">
      <c r="A105" s="690" t="s">
        <v>1471</v>
      </c>
      <c r="B105" s="691" t="s">
        <v>1488</v>
      </c>
      <c r="C105" s="679"/>
      <c r="D105" s="221"/>
      <c r="E105" s="221"/>
      <c r="F105" s="221"/>
      <c r="G105" s="221"/>
      <c r="H105" s="689">
        <f>H106+H108</f>
        <v>7890</v>
      </c>
      <c r="I105" s="689">
        <f t="shared" ref="I105:AG105" si="48">I106+I108</f>
        <v>7890</v>
      </c>
      <c r="J105" s="689">
        <f t="shared" si="48"/>
        <v>0</v>
      </c>
      <c r="K105" s="689">
        <f t="shared" si="48"/>
        <v>0</v>
      </c>
      <c r="L105" s="689">
        <f t="shared" si="48"/>
        <v>0</v>
      </c>
      <c r="M105" s="689">
        <f t="shared" si="48"/>
        <v>0</v>
      </c>
      <c r="N105" s="689">
        <f t="shared" si="48"/>
        <v>0</v>
      </c>
      <c r="O105" s="689">
        <f t="shared" si="48"/>
        <v>0</v>
      </c>
      <c r="P105" s="689">
        <f t="shared" si="48"/>
        <v>0</v>
      </c>
      <c r="Q105" s="689">
        <f t="shared" si="48"/>
        <v>0</v>
      </c>
      <c r="R105" s="689">
        <f t="shared" si="48"/>
        <v>0</v>
      </c>
      <c r="S105" s="689">
        <f t="shared" si="48"/>
        <v>0</v>
      </c>
      <c r="T105" s="689">
        <f t="shared" si="48"/>
        <v>0</v>
      </c>
      <c r="U105" s="689">
        <f t="shared" si="48"/>
        <v>7890</v>
      </c>
      <c r="V105" s="689">
        <f t="shared" si="48"/>
        <v>7890</v>
      </c>
      <c r="W105" s="689">
        <f t="shared" si="48"/>
        <v>0</v>
      </c>
      <c r="X105" s="689">
        <f t="shared" si="48"/>
        <v>0</v>
      </c>
      <c r="Y105" s="689">
        <f t="shared" si="48"/>
        <v>0</v>
      </c>
      <c r="Z105" s="689">
        <f t="shared" si="48"/>
        <v>0</v>
      </c>
      <c r="AA105" s="689">
        <f t="shared" si="48"/>
        <v>7890</v>
      </c>
      <c r="AB105" s="689">
        <f t="shared" si="48"/>
        <v>2900</v>
      </c>
      <c r="AC105" s="689"/>
      <c r="AD105" s="689"/>
      <c r="AE105" s="689">
        <f t="shared" si="48"/>
        <v>4990</v>
      </c>
      <c r="AF105" s="689">
        <f t="shared" si="48"/>
        <v>0</v>
      </c>
      <c r="AG105" s="689">
        <f t="shared" si="48"/>
        <v>0</v>
      </c>
    </row>
    <row r="106" spans="1:33" hidden="1">
      <c r="A106" s="690">
        <v>1</v>
      </c>
      <c r="B106" s="691" t="s">
        <v>1482</v>
      </c>
      <c r="C106" s="679"/>
      <c r="D106" s="221"/>
      <c r="E106" s="221"/>
      <c r="F106" s="221"/>
      <c r="G106" s="221"/>
      <c r="H106" s="689">
        <f t="shared" ref="H106:AG106" si="49">SUM(H107:H107)</f>
        <v>2340</v>
      </c>
      <c r="I106" s="689">
        <f t="shared" si="49"/>
        <v>2340</v>
      </c>
      <c r="J106" s="689">
        <f t="shared" si="49"/>
        <v>0</v>
      </c>
      <c r="K106" s="689">
        <f t="shared" si="49"/>
        <v>0</v>
      </c>
      <c r="L106" s="689">
        <f t="shared" si="49"/>
        <v>0</v>
      </c>
      <c r="M106" s="689">
        <f t="shared" si="49"/>
        <v>0</v>
      </c>
      <c r="N106" s="689">
        <f t="shared" si="49"/>
        <v>0</v>
      </c>
      <c r="O106" s="689">
        <f t="shared" si="49"/>
        <v>0</v>
      </c>
      <c r="P106" s="689">
        <f t="shared" si="49"/>
        <v>0</v>
      </c>
      <c r="Q106" s="689">
        <f t="shared" si="49"/>
        <v>0</v>
      </c>
      <c r="R106" s="689">
        <f t="shared" si="49"/>
        <v>0</v>
      </c>
      <c r="S106" s="689">
        <f t="shared" si="49"/>
        <v>0</v>
      </c>
      <c r="T106" s="689">
        <f t="shared" si="49"/>
        <v>0</v>
      </c>
      <c r="U106" s="689">
        <f t="shared" si="49"/>
        <v>2340</v>
      </c>
      <c r="V106" s="689">
        <f t="shared" si="49"/>
        <v>2340</v>
      </c>
      <c r="W106" s="689">
        <f t="shared" si="49"/>
        <v>0</v>
      </c>
      <c r="X106" s="689">
        <f t="shared" si="49"/>
        <v>0</v>
      </c>
      <c r="Y106" s="689">
        <f t="shared" si="49"/>
        <v>0</v>
      </c>
      <c r="Z106" s="689">
        <f t="shared" si="49"/>
        <v>0</v>
      </c>
      <c r="AA106" s="689">
        <f t="shared" si="49"/>
        <v>2340</v>
      </c>
      <c r="AB106" s="689">
        <f t="shared" si="49"/>
        <v>800</v>
      </c>
      <c r="AC106" s="689"/>
      <c r="AD106" s="689"/>
      <c r="AE106" s="689">
        <f t="shared" si="49"/>
        <v>1540</v>
      </c>
      <c r="AF106" s="689">
        <f t="shared" si="49"/>
        <v>0</v>
      </c>
      <c r="AG106" s="689">
        <f t="shared" si="49"/>
        <v>0</v>
      </c>
    </row>
    <row r="107" spans="1:33" hidden="1">
      <c r="A107" s="708"/>
      <c r="B107" s="710" t="s">
        <v>1489</v>
      </c>
      <c r="C107" s="679"/>
      <c r="D107" s="221"/>
      <c r="E107" s="221"/>
      <c r="F107" s="221"/>
      <c r="G107" s="221"/>
      <c r="H107" s="693">
        <f>1800+540</f>
        <v>2340</v>
      </c>
      <c r="I107" s="693">
        <f>1800+540</f>
        <v>2340</v>
      </c>
      <c r="J107" s="681"/>
      <c r="K107" s="681"/>
      <c r="L107" s="681"/>
      <c r="M107" s="681"/>
      <c r="N107" s="681"/>
      <c r="O107" s="681"/>
      <c r="P107" s="681"/>
      <c r="Q107" s="681"/>
      <c r="R107" s="681"/>
      <c r="S107" s="681"/>
      <c r="T107" s="681"/>
      <c r="U107" s="693">
        <f>1800+540</f>
        <v>2340</v>
      </c>
      <c r="V107" s="693">
        <f>1800+540</f>
        <v>2340</v>
      </c>
      <c r="W107" s="681"/>
      <c r="X107" s="681"/>
      <c r="Y107" s="681"/>
      <c r="Z107" s="681"/>
      <c r="AA107" s="815">
        <f t="shared" si="41"/>
        <v>2340</v>
      </c>
      <c r="AB107" s="681">
        <v>800</v>
      </c>
      <c r="AC107" s="681"/>
      <c r="AD107" s="681"/>
      <c r="AE107" s="681">
        <f>AA107-AB107</f>
        <v>1540</v>
      </c>
      <c r="AF107" s="681"/>
      <c r="AG107" s="263" t="s">
        <v>1483</v>
      </c>
    </row>
    <row r="108" spans="1:33" ht="37.5" hidden="1">
      <c r="A108" s="690">
        <v>2</v>
      </c>
      <c r="B108" s="691" t="s">
        <v>1484</v>
      </c>
      <c r="C108" s="679"/>
      <c r="D108" s="221"/>
      <c r="E108" s="221"/>
      <c r="F108" s="221"/>
      <c r="G108" s="221"/>
      <c r="H108" s="689">
        <f t="shared" ref="H108:AG108" si="50">SUM(H109:H111)</f>
        <v>5550</v>
      </c>
      <c r="I108" s="689">
        <f t="shared" si="50"/>
        <v>5550</v>
      </c>
      <c r="J108" s="689">
        <f t="shared" si="50"/>
        <v>0</v>
      </c>
      <c r="K108" s="689">
        <f t="shared" si="50"/>
        <v>0</v>
      </c>
      <c r="L108" s="689">
        <f t="shared" si="50"/>
        <v>0</v>
      </c>
      <c r="M108" s="689">
        <f t="shared" si="50"/>
        <v>0</v>
      </c>
      <c r="N108" s="689">
        <f t="shared" si="50"/>
        <v>0</v>
      </c>
      <c r="O108" s="689">
        <f t="shared" si="50"/>
        <v>0</v>
      </c>
      <c r="P108" s="689">
        <f t="shared" si="50"/>
        <v>0</v>
      </c>
      <c r="Q108" s="689">
        <f t="shared" si="50"/>
        <v>0</v>
      </c>
      <c r="R108" s="689">
        <f t="shared" si="50"/>
        <v>0</v>
      </c>
      <c r="S108" s="689">
        <f t="shared" si="50"/>
        <v>0</v>
      </c>
      <c r="T108" s="689">
        <f t="shared" si="50"/>
        <v>0</v>
      </c>
      <c r="U108" s="689">
        <f t="shared" si="50"/>
        <v>5550</v>
      </c>
      <c r="V108" s="689">
        <f t="shared" si="50"/>
        <v>5550</v>
      </c>
      <c r="W108" s="689">
        <f t="shared" si="50"/>
        <v>0</v>
      </c>
      <c r="X108" s="689">
        <f t="shared" si="50"/>
        <v>0</v>
      </c>
      <c r="Y108" s="689">
        <f t="shared" si="50"/>
        <v>0</v>
      </c>
      <c r="Z108" s="689">
        <f t="shared" si="50"/>
        <v>0</v>
      </c>
      <c r="AA108" s="689">
        <f t="shared" si="50"/>
        <v>5550</v>
      </c>
      <c r="AB108" s="689">
        <f t="shared" si="50"/>
        <v>2100</v>
      </c>
      <c r="AC108" s="689"/>
      <c r="AD108" s="689"/>
      <c r="AE108" s="689">
        <f t="shared" si="50"/>
        <v>3450</v>
      </c>
      <c r="AF108" s="689">
        <f t="shared" si="50"/>
        <v>0</v>
      </c>
      <c r="AG108" s="689">
        <f t="shared" si="50"/>
        <v>0</v>
      </c>
    </row>
    <row r="109" spans="1:33" hidden="1">
      <c r="A109" s="708"/>
      <c r="B109" s="710" t="s">
        <v>1490</v>
      </c>
      <c r="C109" s="679"/>
      <c r="D109" s="221"/>
      <c r="E109" s="221"/>
      <c r="F109" s="221"/>
      <c r="G109" s="221"/>
      <c r="H109" s="693">
        <v>1850</v>
      </c>
      <c r="I109" s="693">
        <v>1850</v>
      </c>
      <c r="J109" s="681"/>
      <c r="K109" s="681"/>
      <c r="L109" s="681"/>
      <c r="M109" s="681"/>
      <c r="N109" s="681"/>
      <c r="O109" s="681"/>
      <c r="P109" s="681"/>
      <c r="Q109" s="681"/>
      <c r="R109" s="681"/>
      <c r="S109" s="681"/>
      <c r="T109" s="681"/>
      <c r="U109" s="693">
        <v>1850</v>
      </c>
      <c r="V109" s="693">
        <v>1850</v>
      </c>
      <c r="W109" s="681"/>
      <c r="X109" s="681"/>
      <c r="Y109" s="681"/>
      <c r="Z109" s="681"/>
      <c r="AA109" s="815">
        <f t="shared" si="41"/>
        <v>1850</v>
      </c>
      <c r="AB109" s="681">
        <v>700</v>
      </c>
      <c r="AC109" s="681"/>
      <c r="AD109" s="681"/>
      <c r="AE109" s="681">
        <f>AA109-AB109</f>
        <v>1150</v>
      </c>
      <c r="AF109" s="681"/>
      <c r="AG109" s="263"/>
    </row>
    <row r="110" spans="1:33" hidden="1">
      <c r="A110" s="708"/>
      <c r="B110" s="710" t="s">
        <v>1422</v>
      </c>
      <c r="C110" s="711"/>
      <c r="D110" s="679"/>
      <c r="E110" s="679"/>
      <c r="F110" s="679"/>
      <c r="G110" s="679"/>
      <c r="H110" s="693">
        <v>1850</v>
      </c>
      <c r="I110" s="693">
        <v>1850</v>
      </c>
      <c r="J110" s="681"/>
      <c r="K110" s="681"/>
      <c r="L110" s="681"/>
      <c r="M110" s="681"/>
      <c r="N110" s="681"/>
      <c r="O110" s="681"/>
      <c r="P110" s="681"/>
      <c r="Q110" s="681"/>
      <c r="R110" s="681"/>
      <c r="S110" s="681"/>
      <c r="T110" s="681"/>
      <c r="U110" s="693">
        <v>1850</v>
      </c>
      <c r="V110" s="693">
        <v>1850</v>
      </c>
      <c r="W110" s="681"/>
      <c r="X110" s="681"/>
      <c r="Y110" s="681"/>
      <c r="Z110" s="681"/>
      <c r="AA110" s="815">
        <f t="shared" si="41"/>
        <v>1850</v>
      </c>
      <c r="AB110" s="681">
        <v>700</v>
      </c>
      <c r="AC110" s="681"/>
      <c r="AD110" s="681"/>
      <c r="AE110" s="681">
        <f>AA110-AB110</f>
        <v>1150</v>
      </c>
      <c r="AF110" s="681"/>
      <c r="AG110" s="265"/>
    </row>
    <row r="111" spans="1:33" hidden="1">
      <c r="A111" s="708"/>
      <c r="B111" s="710" t="s">
        <v>1491</v>
      </c>
      <c r="C111" s="712"/>
      <c r="D111" s="713"/>
      <c r="E111" s="713"/>
      <c r="F111" s="713"/>
      <c r="G111" s="713"/>
      <c r="H111" s="693">
        <v>1850</v>
      </c>
      <c r="I111" s="693">
        <v>1850</v>
      </c>
      <c r="J111" s="681"/>
      <c r="K111" s="681"/>
      <c r="L111" s="681"/>
      <c r="M111" s="681"/>
      <c r="N111" s="681"/>
      <c r="O111" s="681"/>
      <c r="P111" s="681"/>
      <c r="Q111" s="681"/>
      <c r="R111" s="681"/>
      <c r="S111" s="681"/>
      <c r="T111" s="681"/>
      <c r="U111" s="693">
        <v>1850</v>
      </c>
      <c r="V111" s="693">
        <v>1850</v>
      </c>
      <c r="W111" s="681"/>
      <c r="X111" s="681"/>
      <c r="Y111" s="681"/>
      <c r="Z111" s="681"/>
      <c r="AA111" s="815">
        <f t="shared" si="41"/>
        <v>1850</v>
      </c>
      <c r="AB111" s="681">
        <v>700</v>
      </c>
      <c r="AC111" s="681"/>
      <c r="AD111" s="681"/>
      <c r="AE111" s="681">
        <f>AA111-AB111</f>
        <v>1150</v>
      </c>
      <c r="AF111" s="681"/>
      <c r="AG111" s="713"/>
    </row>
    <row r="112" spans="1:33" hidden="1">
      <c r="A112" s="690" t="s">
        <v>1492</v>
      </c>
      <c r="B112" s="691" t="s">
        <v>1423</v>
      </c>
      <c r="C112" s="712"/>
      <c r="D112" s="713"/>
      <c r="E112" s="713"/>
      <c r="F112" s="713"/>
      <c r="G112" s="713"/>
      <c r="H112" s="689">
        <f>H113+H115</f>
        <v>4000</v>
      </c>
      <c r="I112" s="689">
        <f t="shared" ref="I112:AG112" si="51">I113+I115</f>
        <v>4000</v>
      </c>
      <c r="J112" s="689">
        <f t="shared" si="51"/>
        <v>0</v>
      </c>
      <c r="K112" s="689">
        <f t="shared" si="51"/>
        <v>0</v>
      </c>
      <c r="L112" s="689">
        <f t="shared" si="51"/>
        <v>0</v>
      </c>
      <c r="M112" s="689">
        <f t="shared" si="51"/>
        <v>0</v>
      </c>
      <c r="N112" s="689">
        <f t="shared" si="51"/>
        <v>0</v>
      </c>
      <c r="O112" s="689">
        <f t="shared" si="51"/>
        <v>0</v>
      </c>
      <c r="P112" s="689">
        <f t="shared" si="51"/>
        <v>0</v>
      </c>
      <c r="Q112" s="689">
        <f t="shared" si="51"/>
        <v>0</v>
      </c>
      <c r="R112" s="689">
        <f t="shared" si="51"/>
        <v>0</v>
      </c>
      <c r="S112" s="689">
        <f t="shared" si="51"/>
        <v>0</v>
      </c>
      <c r="T112" s="689">
        <f t="shared" si="51"/>
        <v>0</v>
      </c>
      <c r="U112" s="689">
        <f t="shared" si="51"/>
        <v>4000</v>
      </c>
      <c r="V112" s="689">
        <f t="shared" si="51"/>
        <v>4000</v>
      </c>
      <c r="W112" s="689">
        <f t="shared" si="51"/>
        <v>0</v>
      </c>
      <c r="X112" s="689">
        <f t="shared" si="51"/>
        <v>0</v>
      </c>
      <c r="Y112" s="689">
        <f t="shared" si="51"/>
        <v>0</v>
      </c>
      <c r="Z112" s="689">
        <f t="shared" si="51"/>
        <v>0</v>
      </c>
      <c r="AA112" s="689">
        <f t="shared" si="51"/>
        <v>4000</v>
      </c>
      <c r="AB112" s="689">
        <f t="shared" si="51"/>
        <v>1300</v>
      </c>
      <c r="AC112" s="689"/>
      <c r="AD112" s="689"/>
      <c r="AE112" s="689">
        <f t="shared" si="51"/>
        <v>1500</v>
      </c>
      <c r="AF112" s="689">
        <f t="shared" si="51"/>
        <v>1200</v>
      </c>
      <c r="AG112" s="689">
        <f t="shared" si="51"/>
        <v>0</v>
      </c>
    </row>
    <row r="113" spans="1:33" hidden="1">
      <c r="A113" s="690">
        <v>1</v>
      </c>
      <c r="B113" s="691" t="s">
        <v>1493</v>
      </c>
      <c r="C113" s="714"/>
      <c r="D113" s="714"/>
      <c r="E113" s="714"/>
      <c r="F113" s="714"/>
      <c r="G113" s="714"/>
      <c r="H113" s="689">
        <f>H114</f>
        <v>4000</v>
      </c>
      <c r="I113" s="689">
        <f t="shared" ref="I113:AG113" si="52">I114</f>
        <v>4000</v>
      </c>
      <c r="J113" s="689">
        <f t="shared" si="52"/>
        <v>0</v>
      </c>
      <c r="K113" s="689">
        <f t="shared" si="52"/>
        <v>0</v>
      </c>
      <c r="L113" s="689">
        <f t="shared" si="52"/>
        <v>0</v>
      </c>
      <c r="M113" s="689">
        <f t="shared" si="52"/>
        <v>0</v>
      </c>
      <c r="N113" s="689">
        <f t="shared" si="52"/>
        <v>0</v>
      </c>
      <c r="O113" s="689">
        <f t="shared" si="52"/>
        <v>0</v>
      </c>
      <c r="P113" s="689">
        <f t="shared" si="52"/>
        <v>0</v>
      </c>
      <c r="Q113" s="689">
        <f t="shared" si="52"/>
        <v>0</v>
      </c>
      <c r="R113" s="689">
        <f t="shared" si="52"/>
        <v>0</v>
      </c>
      <c r="S113" s="689">
        <f t="shared" si="52"/>
        <v>0</v>
      </c>
      <c r="T113" s="689">
        <f t="shared" si="52"/>
        <v>0</v>
      </c>
      <c r="U113" s="689">
        <f t="shared" si="52"/>
        <v>4000</v>
      </c>
      <c r="V113" s="689">
        <f t="shared" si="52"/>
        <v>4000</v>
      </c>
      <c r="W113" s="689">
        <f t="shared" si="52"/>
        <v>0</v>
      </c>
      <c r="X113" s="689">
        <f t="shared" si="52"/>
        <v>0</v>
      </c>
      <c r="Y113" s="689">
        <f t="shared" si="52"/>
        <v>0</v>
      </c>
      <c r="Z113" s="689">
        <f t="shared" si="52"/>
        <v>0</v>
      </c>
      <c r="AA113" s="689">
        <f t="shared" si="52"/>
        <v>4000</v>
      </c>
      <c r="AB113" s="689">
        <f t="shared" si="52"/>
        <v>1300</v>
      </c>
      <c r="AC113" s="689"/>
      <c r="AD113" s="689"/>
      <c r="AE113" s="689">
        <f t="shared" si="52"/>
        <v>1500</v>
      </c>
      <c r="AF113" s="689">
        <f t="shared" si="52"/>
        <v>1200</v>
      </c>
      <c r="AG113" s="689">
        <f t="shared" si="52"/>
        <v>0</v>
      </c>
    </row>
    <row r="114" spans="1:33" hidden="1">
      <c r="A114" s="708"/>
      <c r="B114" s="710" t="s">
        <v>1494</v>
      </c>
      <c r="C114" s="713"/>
      <c r="D114" s="713"/>
      <c r="E114" s="713"/>
      <c r="F114" s="713"/>
      <c r="G114" s="713"/>
      <c r="H114" s="693">
        <v>4000</v>
      </c>
      <c r="I114" s="693">
        <v>4000</v>
      </c>
      <c r="J114" s="681"/>
      <c r="K114" s="681"/>
      <c r="L114" s="681"/>
      <c r="M114" s="681"/>
      <c r="N114" s="681"/>
      <c r="O114" s="681"/>
      <c r="P114" s="681"/>
      <c r="Q114" s="681"/>
      <c r="R114" s="681"/>
      <c r="S114" s="681"/>
      <c r="T114" s="681"/>
      <c r="U114" s="693">
        <v>4000</v>
      </c>
      <c r="V114" s="693">
        <v>4000</v>
      </c>
      <c r="W114" s="681"/>
      <c r="X114" s="681"/>
      <c r="Y114" s="681"/>
      <c r="Z114" s="681"/>
      <c r="AA114" s="815">
        <f t="shared" si="41"/>
        <v>4000</v>
      </c>
      <c r="AB114" s="681">
        <v>1300</v>
      </c>
      <c r="AC114" s="681"/>
      <c r="AD114" s="681"/>
      <c r="AE114" s="681">
        <v>1500</v>
      </c>
      <c r="AF114" s="681">
        <f>AA114-AB114-AE114</f>
        <v>1200</v>
      </c>
      <c r="AG114" s="713"/>
    </row>
    <row r="115" spans="1:33" hidden="1">
      <c r="A115" s="690">
        <v>2</v>
      </c>
      <c r="B115" s="691" t="s">
        <v>1482</v>
      </c>
      <c r="C115" s="713"/>
      <c r="D115" s="713"/>
      <c r="E115" s="713"/>
      <c r="F115" s="713"/>
      <c r="G115" s="713"/>
      <c r="H115" s="689">
        <f t="shared" ref="H115:AG115" si="53">SUM(H116:H116)</f>
        <v>0</v>
      </c>
      <c r="I115" s="689">
        <f t="shared" si="53"/>
        <v>0</v>
      </c>
      <c r="J115" s="689">
        <f t="shared" si="53"/>
        <v>0</v>
      </c>
      <c r="K115" s="689">
        <f t="shared" si="53"/>
        <v>0</v>
      </c>
      <c r="L115" s="689">
        <f t="shared" si="53"/>
        <v>0</v>
      </c>
      <c r="M115" s="689">
        <f t="shared" si="53"/>
        <v>0</v>
      </c>
      <c r="N115" s="689">
        <f t="shared" si="53"/>
        <v>0</v>
      </c>
      <c r="O115" s="689">
        <f t="shared" si="53"/>
        <v>0</v>
      </c>
      <c r="P115" s="689">
        <f t="shared" si="53"/>
        <v>0</v>
      </c>
      <c r="Q115" s="689">
        <f t="shared" si="53"/>
        <v>0</v>
      </c>
      <c r="R115" s="689">
        <f t="shared" si="53"/>
        <v>0</v>
      </c>
      <c r="S115" s="689">
        <f t="shared" si="53"/>
        <v>0</v>
      </c>
      <c r="T115" s="689">
        <f t="shared" si="53"/>
        <v>0</v>
      </c>
      <c r="U115" s="689">
        <f t="shared" si="53"/>
        <v>0</v>
      </c>
      <c r="V115" s="689">
        <f t="shared" si="53"/>
        <v>0</v>
      </c>
      <c r="W115" s="689">
        <f t="shared" si="53"/>
        <v>0</v>
      </c>
      <c r="X115" s="689">
        <f t="shared" si="53"/>
        <v>0</v>
      </c>
      <c r="Y115" s="689">
        <f t="shared" si="53"/>
        <v>0</v>
      </c>
      <c r="Z115" s="689">
        <f t="shared" si="53"/>
        <v>0</v>
      </c>
      <c r="AA115" s="689">
        <f t="shared" si="53"/>
        <v>0</v>
      </c>
      <c r="AB115" s="689">
        <f t="shared" si="53"/>
        <v>0</v>
      </c>
      <c r="AC115" s="689"/>
      <c r="AD115" s="689"/>
      <c r="AE115" s="689">
        <f t="shared" si="53"/>
        <v>0</v>
      </c>
      <c r="AF115" s="689">
        <f t="shared" si="53"/>
        <v>0</v>
      </c>
      <c r="AG115" s="689">
        <f t="shared" si="53"/>
        <v>0</v>
      </c>
    </row>
    <row r="116" spans="1:33" ht="37.5" hidden="1">
      <c r="A116" s="708"/>
      <c r="B116" s="710" t="s">
        <v>1495</v>
      </c>
      <c r="C116" s="713"/>
      <c r="D116" s="713"/>
      <c r="E116" s="713"/>
      <c r="F116" s="713"/>
      <c r="G116" s="713"/>
      <c r="H116" s="693"/>
      <c r="I116" s="693"/>
      <c r="J116" s="681"/>
      <c r="K116" s="681"/>
      <c r="L116" s="681"/>
      <c r="M116" s="681"/>
      <c r="N116" s="681"/>
      <c r="O116" s="681"/>
      <c r="P116" s="681"/>
      <c r="Q116" s="681"/>
      <c r="R116" s="681"/>
      <c r="S116" s="681"/>
      <c r="T116" s="681"/>
      <c r="U116" s="693"/>
      <c r="V116" s="693"/>
      <c r="W116" s="681"/>
      <c r="X116" s="681"/>
      <c r="Y116" s="681"/>
      <c r="Z116" s="681"/>
      <c r="AA116" s="815"/>
      <c r="AB116" s="681"/>
      <c r="AC116" s="681"/>
      <c r="AD116" s="681"/>
      <c r="AE116" s="681"/>
      <c r="AF116" s="681"/>
      <c r="AG116" s="221" t="s">
        <v>1496</v>
      </c>
    </row>
    <row r="117" spans="1:33" hidden="1">
      <c r="A117" s="690" t="s">
        <v>1497</v>
      </c>
      <c r="B117" s="691" t="s">
        <v>1498</v>
      </c>
      <c r="C117" s="713"/>
      <c r="D117" s="713"/>
      <c r="E117" s="713"/>
      <c r="F117" s="713"/>
      <c r="G117" s="713"/>
      <c r="H117" s="689">
        <f t="shared" ref="H117:AG117" si="54">+H118</f>
        <v>6200.4</v>
      </c>
      <c r="I117" s="689">
        <f t="shared" si="54"/>
        <v>6200.4</v>
      </c>
      <c r="J117" s="689">
        <f t="shared" si="54"/>
        <v>0</v>
      </c>
      <c r="K117" s="689">
        <f t="shared" si="54"/>
        <v>0</v>
      </c>
      <c r="L117" s="689">
        <f t="shared" si="54"/>
        <v>0</v>
      </c>
      <c r="M117" s="689">
        <f t="shared" si="54"/>
        <v>0</v>
      </c>
      <c r="N117" s="689">
        <f t="shared" si="54"/>
        <v>0</v>
      </c>
      <c r="O117" s="689">
        <f t="shared" si="54"/>
        <v>0</v>
      </c>
      <c r="P117" s="689">
        <f t="shared" si="54"/>
        <v>0</v>
      </c>
      <c r="Q117" s="689">
        <f t="shared" si="54"/>
        <v>0</v>
      </c>
      <c r="R117" s="689">
        <f t="shared" si="54"/>
        <v>0</v>
      </c>
      <c r="S117" s="689">
        <f t="shared" si="54"/>
        <v>0</v>
      </c>
      <c r="T117" s="689">
        <f t="shared" si="54"/>
        <v>0</v>
      </c>
      <c r="U117" s="689">
        <f t="shared" si="54"/>
        <v>6200.4</v>
      </c>
      <c r="V117" s="689">
        <f t="shared" si="54"/>
        <v>6200.4</v>
      </c>
      <c r="W117" s="689">
        <f t="shared" si="54"/>
        <v>0</v>
      </c>
      <c r="X117" s="689">
        <f t="shared" si="54"/>
        <v>0</v>
      </c>
      <c r="Y117" s="689">
        <f t="shared" si="54"/>
        <v>0</v>
      </c>
      <c r="Z117" s="689">
        <f t="shared" si="54"/>
        <v>0</v>
      </c>
      <c r="AA117" s="689">
        <f t="shared" si="54"/>
        <v>6200.4</v>
      </c>
      <c r="AB117" s="689">
        <f t="shared" si="54"/>
        <v>1800</v>
      </c>
      <c r="AC117" s="689"/>
      <c r="AD117" s="689"/>
      <c r="AE117" s="689">
        <f t="shared" si="54"/>
        <v>3200</v>
      </c>
      <c r="AF117" s="689">
        <f t="shared" si="54"/>
        <v>1200.3999999999996</v>
      </c>
      <c r="AG117" s="689">
        <f t="shared" si="54"/>
        <v>0</v>
      </c>
    </row>
    <row r="118" spans="1:33" hidden="1">
      <c r="A118" s="690">
        <v>1</v>
      </c>
      <c r="B118" s="691" t="s">
        <v>1482</v>
      </c>
      <c r="C118" s="713"/>
      <c r="D118" s="713"/>
      <c r="E118" s="713"/>
      <c r="F118" s="713"/>
      <c r="G118" s="713"/>
      <c r="H118" s="689">
        <f>SUM(H119:H121)</f>
        <v>6200.4</v>
      </c>
      <c r="I118" s="689">
        <f t="shared" ref="I118:AG118" si="55">SUM(I119:I121)</f>
        <v>6200.4</v>
      </c>
      <c r="J118" s="689">
        <f t="shared" si="55"/>
        <v>0</v>
      </c>
      <c r="K118" s="689">
        <f t="shared" si="55"/>
        <v>0</v>
      </c>
      <c r="L118" s="689">
        <f t="shared" si="55"/>
        <v>0</v>
      </c>
      <c r="M118" s="689">
        <f t="shared" si="55"/>
        <v>0</v>
      </c>
      <c r="N118" s="689">
        <f t="shared" si="55"/>
        <v>0</v>
      </c>
      <c r="O118" s="689">
        <f t="shared" si="55"/>
        <v>0</v>
      </c>
      <c r="P118" s="689">
        <f t="shared" si="55"/>
        <v>0</v>
      </c>
      <c r="Q118" s="689">
        <f t="shared" si="55"/>
        <v>0</v>
      </c>
      <c r="R118" s="689">
        <f t="shared" si="55"/>
        <v>0</v>
      </c>
      <c r="S118" s="689">
        <f t="shared" si="55"/>
        <v>0</v>
      </c>
      <c r="T118" s="689">
        <f t="shared" si="55"/>
        <v>0</v>
      </c>
      <c r="U118" s="689">
        <f t="shared" si="55"/>
        <v>6200.4</v>
      </c>
      <c r="V118" s="689">
        <f t="shared" si="55"/>
        <v>6200.4</v>
      </c>
      <c r="W118" s="689">
        <f t="shared" si="55"/>
        <v>0</v>
      </c>
      <c r="X118" s="689">
        <f t="shared" si="55"/>
        <v>0</v>
      </c>
      <c r="Y118" s="689">
        <f t="shared" si="55"/>
        <v>0</v>
      </c>
      <c r="Z118" s="689">
        <f t="shared" si="55"/>
        <v>0</v>
      </c>
      <c r="AA118" s="689">
        <f t="shared" si="55"/>
        <v>6200.4</v>
      </c>
      <c r="AB118" s="689">
        <f t="shared" si="55"/>
        <v>1800</v>
      </c>
      <c r="AC118" s="689"/>
      <c r="AD118" s="689"/>
      <c r="AE118" s="689">
        <f t="shared" si="55"/>
        <v>3200</v>
      </c>
      <c r="AF118" s="689">
        <f t="shared" si="55"/>
        <v>1200.3999999999996</v>
      </c>
      <c r="AG118" s="689">
        <f t="shared" si="55"/>
        <v>0</v>
      </c>
    </row>
    <row r="119" spans="1:33" ht="37.5" hidden="1">
      <c r="A119" s="708"/>
      <c r="B119" s="710" t="s">
        <v>1499</v>
      </c>
      <c r="C119" s="713"/>
      <c r="D119" s="713"/>
      <c r="E119" s="713"/>
      <c r="F119" s="713"/>
      <c r="G119" s="713"/>
      <c r="H119" s="693">
        <f>2130+163.4+1907</f>
        <v>4200.3999999999996</v>
      </c>
      <c r="I119" s="693">
        <f>2130+163.4+1907</f>
        <v>4200.3999999999996</v>
      </c>
      <c r="J119" s="681"/>
      <c r="K119" s="681"/>
      <c r="L119" s="681"/>
      <c r="M119" s="681"/>
      <c r="N119" s="681"/>
      <c r="O119" s="681"/>
      <c r="P119" s="681"/>
      <c r="Q119" s="681"/>
      <c r="R119" s="681"/>
      <c r="S119" s="681"/>
      <c r="T119" s="681"/>
      <c r="U119" s="693">
        <f>2130+163.4+1907</f>
        <v>4200.3999999999996</v>
      </c>
      <c r="V119" s="693">
        <f>2130+163.4+1907</f>
        <v>4200.3999999999996</v>
      </c>
      <c r="W119" s="681"/>
      <c r="X119" s="681"/>
      <c r="Y119" s="681"/>
      <c r="Z119" s="681"/>
      <c r="AA119" s="815">
        <f t="shared" si="41"/>
        <v>4200.3999999999996</v>
      </c>
      <c r="AB119" s="681">
        <v>1000</v>
      </c>
      <c r="AC119" s="681"/>
      <c r="AD119" s="681"/>
      <c r="AE119" s="681">
        <v>2000</v>
      </c>
      <c r="AF119" s="681">
        <f>AA119-AB119-AE119</f>
        <v>1200.3999999999996</v>
      </c>
      <c r="AG119" s="221" t="s">
        <v>1483</v>
      </c>
    </row>
    <row r="120" spans="1:33" ht="37.5" hidden="1">
      <c r="A120" s="708"/>
      <c r="B120" s="710" t="s">
        <v>1500</v>
      </c>
      <c r="C120" s="713"/>
      <c r="D120" s="713"/>
      <c r="E120" s="713"/>
      <c r="F120" s="713"/>
      <c r="G120" s="713"/>
      <c r="H120" s="693"/>
      <c r="I120" s="693"/>
      <c r="J120" s="681"/>
      <c r="K120" s="681"/>
      <c r="L120" s="681"/>
      <c r="M120" s="681"/>
      <c r="N120" s="681"/>
      <c r="O120" s="681"/>
      <c r="P120" s="681"/>
      <c r="Q120" s="681"/>
      <c r="R120" s="681"/>
      <c r="S120" s="681"/>
      <c r="T120" s="681"/>
      <c r="U120" s="693"/>
      <c r="V120" s="693"/>
      <c r="W120" s="681"/>
      <c r="X120" s="681"/>
      <c r="Y120" s="681"/>
      <c r="Z120" s="681"/>
      <c r="AA120" s="815"/>
      <c r="AB120" s="681"/>
      <c r="AC120" s="681"/>
      <c r="AD120" s="681"/>
      <c r="AE120" s="681"/>
      <c r="AF120" s="681"/>
      <c r="AG120" s="221" t="s">
        <v>1496</v>
      </c>
    </row>
    <row r="121" spans="1:33" hidden="1">
      <c r="A121" s="698"/>
      <c r="B121" s="706" t="s">
        <v>1453</v>
      </c>
      <c r="C121" s="713"/>
      <c r="D121" s="713"/>
      <c r="E121" s="713"/>
      <c r="F121" s="713"/>
      <c r="G121" s="713"/>
      <c r="H121" s="693">
        <v>2000</v>
      </c>
      <c r="I121" s="693">
        <v>2000</v>
      </c>
      <c r="J121" s="681"/>
      <c r="K121" s="681"/>
      <c r="L121" s="681"/>
      <c r="M121" s="681"/>
      <c r="N121" s="681"/>
      <c r="O121" s="681"/>
      <c r="P121" s="681"/>
      <c r="Q121" s="681"/>
      <c r="R121" s="681"/>
      <c r="S121" s="681"/>
      <c r="T121" s="681"/>
      <c r="U121" s="693">
        <v>2000</v>
      </c>
      <c r="V121" s="693">
        <v>2000</v>
      </c>
      <c r="W121" s="681"/>
      <c r="X121" s="681"/>
      <c r="Y121" s="681"/>
      <c r="Z121" s="681"/>
      <c r="AA121" s="815">
        <f t="shared" si="41"/>
        <v>2000</v>
      </c>
      <c r="AB121" s="681">
        <v>800</v>
      </c>
      <c r="AC121" s="681"/>
      <c r="AD121" s="681"/>
      <c r="AE121" s="681">
        <f>AA121-AB121</f>
        <v>1200</v>
      </c>
      <c r="AF121" s="681"/>
      <c r="AG121" s="713"/>
    </row>
    <row r="122" spans="1:33" hidden="1">
      <c r="A122" s="715" t="s">
        <v>1501</v>
      </c>
      <c r="B122" s="700" t="s">
        <v>1424</v>
      </c>
      <c r="C122" s="713"/>
      <c r="D122" s="713"/>
      <c r="E122" s="713"/>
      <c r="F122" s="713"/>
      <c r="G122" s="713"/>
      <c r="H122" s="689">
        <f t="shared" ref="H122:AG122" si="56">+H123+H126</f>
        <v>7200</v>
      </c>
      <c r="I122" s="689">
        <f t="shared" si="56"/>
        <v>7200</v>
      </c>
      <c r="J122" s="689">
        <f t="shared" si="56"/>
        <v>0</v>
      </c>
      <c r="K122" s="689">
        <f t="shared" si="56"/>
        <v>0</v>
      </c>
      <c r="L122" s="689">
        <f t="shared" si="56"/>
        <v>0</v>
      </c>
      <c r="M122" s="689">
        <f t="shared" si="56"/>
        <v>0</v>
      </c>
      <c r="N122" s="689">
        <f t="shared" si="56"/>
        <v>0</v>
      </c>
      <c r="O122" s="689">
        <f t="shared" si="56"/>
        <v>0</v>
      </c>
      <c r="P122" s="689">
        <f t="shared" si="56"/>
        <v>0</v>
      </c>
      <c r="Q122" s="689">
        <f t="shared" si="56"/>
        <v>0</v>
      </c>
      <c r="R122" s="689">
        <f t="shared" si="56"/>
        <v>0</v>
      </c>
      <c r="S122" s="689">
        <f t="shared" si="56"/>
        <v>0</v>
      </c>
      <c r="T122" s="689">
        <f t="shared" si="56"/>
        <v>0</v>
      </c>
      <c r="U122" s="689">
        <f t="shared" si="56"/>
        <v>7200</v>
      </c>
      <c r="V122" s="689">
        <f t="shared" si="56"/>
        <v>7200</v>
      </c>
      <c r="W122" s="689">
        <f t="shared" si="56"/>
        <v>0</v>
      </c>
      <c r="X122" s="689">
        <f t="shared" si="56"/>
        <v>0</v>
      </c>
      <c r="Y122" s="689">
        <f t="shared" si="56"/>
        <v>0</v>
      </c>
      <c r="Z122" s="689">
        <f t="shared" si="56"/>
        <v>0</v>
      </c>
      <c r="AA122" s="689">
        <f t="shared" si="56"/>
        <v>7200</v>
      </c>
      <c r="AB122" s="689">
        <f t="shared" si="56"/>
        <v>2400</v>
      </c>
      <c r="AC122" s="689"/>
      <c r="AD122" s="689"/>
      <c r="AE122" s="689">
        <f t="shared" si="56"/>
        <v>3800</v>
      </c>
      <c r="AF122" s="689">
        <f t="shared" si="56"/>
        <v>1000</v>
      </c>
      <c r="AG122" s="689">
        <f t="shared" si="56"/>
        <v>0</v>
      </c>
    </row>
    <row r="123" spans="1:33" hidden="1">
      <c r="A123" s="700">
        <v>1</v>
      </c>
      <c r="B123" s="716" t="s">
        <v>1502</v>
      </c>
      <c r="C123" s="713"/>
      <c r="D123" s="713"/>
      <c r="E123" s="713"/>
      <c r="F123" s="713"/>
      <c r="G123" s="713"/>
      <c r="H123" s="689">
        <f t="shared" ref="H123:AG123" si="57">SUM(H124:H125)</f>
        <v>3500</v>
      </c>
      <c r="I123" s="689">
        <f t="shared" si="57"/>
        <v>3500</v>
      </c>
      <c r="J123" s="689">
        <f t="shared" si="57"/>
        <v>0</v>
      </c>
      <c r="K123" s="689">
        <f t="shared" si="57"/>
        <v>0</v>
      </c>
      <c r="L123" s="689">
        <f t="shared" si="57"/>
        <v>0</v>
      </c>
      <c r="M123" s="689">
        <f t="shared" si="57"/>
        <v>0</v>
      </c>
      <c r="N123" s="689">
        <f t="shared" si="57"/>
        <v>0</v>
      </c>
      <c r="O123" s="689">
        <f t="shared" si="57"/>
        <v>0</v>
      </c>
      <c r="P123" s="689">
        <f t="shared" si="57"/>
        <v>0</v>
      </c>
      <c r="Q123" s="689">
        <f t="shared" si="57"/>
        <v>0</v>
      </c>
      <c r="R123" s="689">
        <f t="shared" si="57"/>
        <v>0</v>
      </c>
      <c r="S123" s="689">
        <f t="shared" si="57"/>
        <v>0</v>
      </c>
      <c r="T123" s="689">
        <f t="shared" si="57"/>
        <v>0</v>
      </c>
      <c r="U123" s="689">
        <f t="shared" si="57"/>
        <v>3500</v>
      </c>
      <c r="V123" s="689">
        <f t="shared" si="57"/>
        <v>3500</v>
      </c>
      <c r="W123" s="689">
        <f t="shared" si="57"/>
        <v>0</v>
      </c>
      <c r="X123" s="689">
        <f t="shared" si="57"/>
        <v>0</v>
      </c>
      <c r="Y123" s="689">
        <f t="shared" si="57"/>
        <v>0</v>
      </c>
      <c r="Z123" s="689">
        <f t="shared" si="57"/>
        <v>0</v>
      </c>
      <c r="AA123" s="689">
        <f t="shared" si="57"/>
        <v>3500</v>
      </c>
      <c r="AB123" s="689">
        <f t="shared" si="57"/>
        <v>1000</v>
      </c>
      <c r="AC123" s="689"/>
      <c r="AD123" s="689"/>
      <c r="AE123" s="689">
        <f t="shared" si="57"/>
        <v>1500</v>
      </c>
      <c r="AF123" s="689">
        <f t="shared" si="57"/>
        <v>1000</v>
      </c>
      <c r="AG123" s="689">
        <f t="shared" si="57"/>
        <v>0</v>
      </c>
    </row>
    <row r="124" spans="1:33" hidden="1">
      <c r="A124" s="698"/>
      <c r="B124" s="717" t="s">
        <v>1454</v>
      </c>
      <c r="C124" s="713"/>
      <c r="D124" s="713"/>
      <c r="E124" s="713"/>
      <c r="F124" s="713"/>
      <c r="G124" s="713"/>
      <c r="H124" s="693">
        <v>3500</v>
      </c>
      <c r="I124" s="693">
        <v>3500</v>
      </c>
      <c r="J124" s="681"/>
      <c r="K124" s="681"/>
      <c r="L124" s="681"/>
      <c r="M124" s="681"/>
      <c r="N124" s="681"/>
      <c r="O124" s="681"/>
      <c r="P124" s="681"/>
      <c r="Q124" s="681"/>
      <c r="R124" s="681"/>
      <c r="S124" s="681"/>
      <c r="T124" s="681"/>
      <c r="U124" s="693">
        <v>3500</v>
      </c>
      <c r="V124" s="693">
        <v>3500</v>
      </c>
      <c r="W124" s="681"/>
      <c r="X124" s="681"/>
      <c r="Y124" s="681"/>
      <c r="Z124" s="681"/>
      <c r="AA124" s="815">
        <f t="shared" si="41"/>
        <v>3500</v>
      </c>
      <c r="AB124" s="681">
        <v>1000</v>
      </c>
      <c r="AC124" s="681"/>
      <c r="AD124" s="681"/>
      <c r="AE124" s="681">
        <v>1500</v>
      </c>
      <c r="AF124" s="681">
        <f>AA124-AB124-AE124</f>
        <v>1000</v>
      </c>
      <c r="AG124" s="713"/>
    </row>
    <row r="125" spans="1:33" ht="37.5" hidden="1">
      <c r="A125" s="698"/>
      <c r="B125" s="717" t="s">
        <v>1503</v>
      </c>
      <c r="C125" s="713"/>
      <c r="D125" s="713"/>
      <c r="E125" s="713"/>
      <c r="F125" s="713"/>
      <c r="G125" s="713"/>
      <c r="H125" s="693"/>
      <c r="I125" s="693"/>
      <c r="J125" s="681"/>
      <c r="K125" s="681"/>
      <c r="L125" s="681"/>
      <c r="M125" s="681"/>
      <c r="N125" s="681"/>
      <c r="O125" s="681"/>
      <c r="P125" s="681"/>
      <c r="Q125" s="681"/>
      <c r="R125" s="681"/>
      <c r="S125" s="681"/>
      <c r="T125" s="681"/>
      <c r="U125" s="693"/>
      <c r="V125" s="693"/>
      <c r="W125" s="681"/>
      <c r="X125" s="681"/>
      <c r="Y125" s="681"/>
      <c r="Z125" s="681"/>
      <c r="AA125" s="815"/>
      <c r="AB125" s="681"/>
      <c r="AC125" s="681"/>
      <c r="AD125" s="681"/>
      <c r="AE125" s="681"/>
      <c r="AF125" s="681"/>
      <c r="AG125" s="221" t="s">
        <v>1496</v>
      </c>
    </row>
    <row r="126" spans="1:33" ht="37.5" hidden="1">
      <c r="A126" s="700">
        <v>2</v>
      </c>
      <c r="B126" s="700" t="s">
        <v>1484</v>
      </c>
      <c r="C126" s="713"/>
      <c r="D126" s="713"/>
      <c r="E126" s="713"/>
      <c r="F126" s="713"/>
      <c r="G126" s="713"/>
      <c r="H126" s="689">
        <f t="shared" ref="H126:AG126" si="58">SUM(H127:H129)</f>
        <v>3700</v>
      </c>
      <c r="I126" s="689">
        <f t="shared" si="58"/>
        <v>3700</v>
      </c>
      <c r="J126" s="689">
        <f t="shared" si="58"/>
        <v>0</v>
      </c>
      <c r="K126" s="689">
        <f t="shared" si="58"/>
        <v>0</v>
      </c>
      <c r="L126" s="689">
        <f t="shared" si="58"/>
        <v>0</v>
      </c>
      <c r="M126" s="689">
        <f t="shared" si="58"/>
        <v>0</v>
      </c>
      <c r="N126" s="689">
        <f t="shared" si="58"/>
        <v>0</v>
      </c>
      <c r="O126" s="689">
        <f t="shared" si="58"/>
        <v>0</v>
      </c>
      <c r="P126" s="689">
        <f t="shared" si="58"/>
        <v>0</v>
      </c>
      <c r="Q126" s="689">
        <f t="shared" si="58"/>
        <v>0</v>
      </c>
      <c r="R126" s="689">
        <f t="shared" si="58"/>
        <v>0</v>
      </c>
      <c r="S126" s="689">
        <f t="shared" si="58"/>
        <v>0</v>
      </c>
      <c r="T126" s="689">
        <f t="shared" si="58"/>
        <v>0</v>
      </c>
      <c r="U126" s="689">
        <f t="shared" si="58"/>
        <v>3700</v>
      </c>
      <c r="V126" s="689">
        <f t="shared" si="58"/>
        <v>3700</v>
      </c>
      <c r="W126" s="689">
        <f t="shared" si="58"/>
        <v>0</v>
      </c>
      <c r="X126" s="689">
        <f t="shared" si="58"/>
        <v>0</v>
      </c>
      <c r="Y126" s="689">
        <f t="shared" si="58"/>
        <v>0</v>
      </c>
      <c r="Z126" s="689">
        <f t="shared" si="58"/>
        <v>0</v>
      </c>
      <c r="AA126" s="689">
        <f t="shared" si="58"/>
        <v>3700</v>
      </c>
      <c r="AB126" s="689">
        <f t="shared" si="58"/>
        <v>1400</v>
      </c>
      <c r="AC126" s="689"/>
      <c r="AD126" s="689"/>
      <c r="AE126" s="689">
        <f t="shared" si="58"/>
        <v>2300</v>
      </c>
      <c r="AF126" s="689">
        <f t="shared" si="58"/>
        <v>0</v>
      </c>
      <c r="AG126" s="689">
        <f t="shared" si="58"/>
        <v>0</v>
      </c>
    </row>
    <row r="127" spans="1:33" hidden="1">
      <c r="A127" s="698"/>
      <c r="B127" s="706" t="s">
        <v>1504</v>
      </c>
      <c r="C127" s="713"/>
      <c r="D127" s="713"/>
      <c r="E127" s="713"/>
      <c r="F127" s="713"/>
      <c r="G127" s="713"/>
      <c r="H127" s="693">
        <v>1850</v>
      </c>
      <c r="I127" s="693">
        <v>1850</v>
      </c>
      <c r="J127" s="681"/>
      <c r="K127" s="681"/>
      <c r="L127" s="681"/>
      <c r="M127" s="681"/>
      <c r="N127" s="681"/>
      <c r="O127" s="681"/>
      <c r="P127" s="681"/>
      <c r="Q127" s="681"/>
      <c r="R127" s="681"/>
      <c r="S127" s="681"/>
      <c r="T127" s="681"/>
      <c r="U127" s="693">
        <v>1850</v>
      </c>
      <c r="V127" s="693">
        <v>1850</v>
      </c>
      <c r="W127" s="681"/>
      <c r="X127" s="681"/>
      <c r="Y127" s="681"/>
      <c r="Z127" s="681"/>
      <c r="AA127" s="815">
        <f t="shared" si="41"/>
        <v>1850</v>
      </c>
      <c r="AB127" s="681">
        <v>700</v>
      </c>
      <c r="AC127" s="681"/>
      <c r="AD127" s="681"/>
      <c r="AE127" s="681">
        <f>AA127-AB127</f>
        <v>1150</v>
      </c>
      <c r="AF127" s="681"/>
      <c r="AG127" s="713"/>
    </row>
    <row r="128" spans="1:33" hidden="1">
      <c r="A128" s="698"/>
      <c r="B128" s="706" t="s">
        <v>1505</v>
      </c>
      <c r="C128" s="713"/>
      <c r="D128" s="713"/>
      <c r="E128" s="713"/>
      <c r="F128" s="713"/>
      <c r="G128" s="713"/>
      <c r="H128" s="693">
        <v>1850</v>
      </c>
      <c r="I128" s="693">
        <v>1850</v>
      </c>
      <c r="J128" s="681"/>
      <c r="K128" s="681"/>
      <c r="L128" s="681"/>
      <c r="M128" s="681"/>
      <c r="N128" s="681"/>
      <c r="O128" s="681"/>
      <c r="P128" s="681"/>
      <c r="Q128" s="681"/>
      <c r="R128" s="681"/>
      <c r="S128" s="681"/>
      <c r="T128" s="681"/>
      <c r="U128" s="693">
        <v>1850</v>
      </c>
      <c r="V128" s="693">
        <v>1850</v>
      </c>
      <c r="W128" s="681"/>
      <c r="X128" s="681"/>
      <c r="Y128" s="681"/>
      <c r="Z128" s="681"/>
      <c r="AA128" s="815">
        <f t="shared" si="41"/>
        <v>1850</v>
      </c>
      <c r="AB128" s="681">
        <v>700</v>
      </c>
      <c r="AC128" s="681"/>
      <c r="AD128" s="681"/>
      <c r="AE128" s="681">
        <f t="shared" ref="AE128" si="59">AA128-AB128</f>
        <v>1150</v>
      </c>
      <c r="AF128" s="681"/>
      <c r="AG128" s="713"/>
    </row>
    <row r="129" spans="1:33" ht="37.5" hidden="1">
      <c r="A129" s="698"/>
      <c r="B129" s="706" t="s">
        <v>1506</v>
      </c>
      <c r="C129" s="713"/>
      <c r="D129" s="713"/>
      <c r="E129" s="713"/>
      <c r="F129" s="713"/>
      <c r="G129" s="713"/>
      <c r="H129" s="693"/>
      <c r="I129" s="693"/>
      <c r="J129" s="681"/>
      <c r="K129" s="681"/>
      <c r="L129" s="681"/>
      <c r="M129" s="681"/>
      <c r="N129" s="681"/>
      <c r="O129" s="681"/>
      <c r="P129" s="681"/>
      <c r="Q129" s="681"/>
      <c r="R129" s="681"/>
      <c r="S129" s="681"/>
      <c r="T129" s="681"/>
      <c r="U129" s="693"/>
      <c r="V129" s="693"/>
      <c r="W129" s="681"/>
      <c r="X129" s="681"/>
      <c r="Y129" s="681"/>
      <c r="Z129" s="681"/>
      <c r="AA129" s="815"/>
      <c r="AB129" s="681"/>
      <c r="AC129" s="681"/>
      <c r="AD129" s="681"/>
      <c r="AE129" s="681"/>
      <c r="AF129" s="681"/>
      <c r="AG129" s="221" t="s">
        <v>1496</v>
      </c>
    </row>
    <row r="130" spans="1:33" hidden="1">
      <c r="A130" s="715" t="s">
        <v>1507</v>
      </c>
      <c r="B130" s="700" t="s">
        <v>1425</v>
      </c>
      <c r="C130" s="713"/>
      <c r="D130" s="713"/>
      <c r="E130" s="713"/>
      <c r="F130" s="713"/>
      <c r="G130" s="713"/>
      <c r="H130" s="689">
        <f t="shared" ref="H130:AG130" si="60">+H131+H135</f>
        <v>10556</v>
      </c>
      <c r="I130" s="689">
        <f t="shared" si="60"/>
        <v>10556</v>
      </c>
      <c r="J130" s="689">
        <f t="shared" si="60"/>
        <v>0</v>
      </c>
      <c r="K130" s="689">
        <f t="shared" si="60"/>
        <v>0</v>
      </c>
      <c r="L130" s="689">
        <f t="shared" si="60"/>
        <v>0</v>
      </c>
      <c r="M130" s="689">
        <f t="shared" si="60"/>
        <v>0</v>
      </c>
      <c r="N130" s="689">
        <f t="shared" si="60"/>
        <v>0</v>
      </c>
      <c r="O130" s="689">
        <f t="shared" si="60"/>
        <v>0</v>
      </c>
      <c r="P130" s="689">
        <f t="shared" si="60"/>
        <v>0</v>
      </c>
      <c r="Q130" s="689">
        <f t="shared" si="60"/>
        <v>0</v>
      </c>
      <c r="R130" s="689">
        <f t="shared" si="60"/>
        <v>0</v>
      </c>
      <c r="S130" s="689">
        <f t="shared" si="60"/>
        <v>0</v>
      </c>
      <c r="T130" s="689">
        <f t="shared" si="60"/>
        <v>0</v>
      </c>
      <c r="U130" s="689">
        <f t="shared" si="60"/>
        <v>10556</v>
      </c>
      <c r="V130" s="689">
        <f t="shared" si="60"/>
        <v>10556</v>
      </c>
      <c r="W130" s="689">
        <f t="shared" si="60"/>
        <v>0</v>
      </c>
      <c r="X130" s="689">
        <f t="shared" si="60"/>
        <v>0</v>
      </c>
      <c r="Y130" s="689">
        <f t="shared" si="60"/>
        <v>0</v>
      </c>
      <c r="Z130" s="689">
        <f t="shared" si="60"/>
        <v>0</v>
      </c>
      <c r="AA130" s="689">
        <f t="shared" si="60"/>
        <v>10556</v>
      </c>
      <c r="AB130" s="689">
        <f t="shared" si="60"/>
        <v>4200</v>
      </c>
      <c r="AC130" s="689"/>
      <c r="AD130" s="689"/>
      <c r="AE130" s="689">
        <f t="shared" si="60"/>
        <v>6356</v>
      </c>
      <c r="AF130" s="689">
        <f t="shared" si="60"/>
        <v>0</v>
      </c>
      <c r="AG130" s="689">
        <f t="shared" si="60"/>
        <v>0</v>
      </c>
    </row>
    <row r="131" spans="1:33" hidden="1">
      <c r="A131" s="700">
        <v>1</v>
      </c>
      <c r="B131" s="700" t="s">
        <v>1482</v>
      </c>
      <c r="C131" s="713"/>
      <c r="D131" s="713"/>
      <c r="E131" s="713"/>
      <c r="F131" s="713"/>
      <c r="G131" s="713"/>
      <c r="H131" s="689">
        <f t="shared" ref="H131:AG131" si="61">SUM(H132:H134)</f>
        <v>5006</v>
      </c>
      <c r="I131" s="689">
        <f t="shared" si="61"/>
        <v>5006</v>
      </c>
      <c r="J131" s="689">
        <f t="shared" si="61"/>
        <v>0</v>
      </c>
      <c r="K131" s="689">
        <f t="shared" si="61"/>
        <v>0</v>
      </c>
      <c r="L131" s="689">
        <f t="shared" si="61"/>
        <v>0</v>
      </c>
      <c r="M131" s="689">
        <f t="shared" si="61"/>
        <v>0</v>
      </c>
      <c r="N131" s="689">
        <f t="shared" si="61"/>
        <v>0</v>
      </c>
      <c r="O131" s="689">
        <f t="shared" si="61"/>
        <v>0</v>
      </c>
      <c r="P131" s="689">
        <f t="shared" si="61"/>
        <v>0</v>
      </c>
      <c r="Q131" s="689">
        <f t="shared" si="61"/>
        <v>0</v>
      </c>
      <c r="R131" s="689">
        <f t="shared" si="61"/>
        <v>0</v>
      </c>
      <c r="S131" s="689">
        <f t="shared" si="61"/>
        <v>0</v>
      </c>
      <c r="T131" s="689">
        <f t="shared" si="61"/>
        <v>0</v>
      </c>
      <c r="U131" s="689">
        <f t="shared" si="61"/>
        <v>5006</v>
      </c>
      <c r="V131" s="689">
        <f t="shared" si="61"/>
        <v>5006</v>
      </c>
      <c r="W131" s="689">
        <f t="shared" si="61"/>
        <v>0</v>
      </c>
      <c r="X131" s="689">
        <f t="shared" si="61"/>
        <v>0</v>
      </c>
      <c r="Y131" s="689">
        <f t="shared" si="61"/>
        <v>0</v>
      </c>
      <c r="Z131" s="689">
        <f t="shared" si="61"/>
        <v>0</v>
      </c>
      <c r="AA131" s="689">
        <f t="shared" si="61"/>
        <v>5006</v>
      </c>
      <c r="AB131" s="689">
        <f t="shared" si="61"/>
        <v>2100</v>
      </c>
      <c r="AC131" s="689"/>
      <c r="AD131" s="689"/>
      <c r="AE131" s="689">
        <f t="shared" si="61"/>
        <v>2906</v>
      </c>
      <c r="AF131" s="689">
        <f t="shared" si="61"/>
        <v>0</v>
      </c>
      <c r="AG131" s="689">
        <f t="shared" si="61"/>
        <v>0</v>
      </c>
    </row>
    <row r="132" spans="1:33" hidden="1">
      <c r="A132" s="698"/>
      <c r="B132" s="706" t="s">
        <v>1508</v>
      </c>
      <c r="C132" s="713"/>
      <c r="D132" s="713"/>
      <c r="E132" s="713"/>
      <c r="F132" s="713"/>
      <c r="G132" s="713"/>
      <c r="H132" s="693">
        <v>1910</v>
      </c>
      <c r="I132" s="693">
        <v>1910</v>
      </c>
      <c r="J132" s="681"/>
      <c r="K132" s="681"/>
      <c r="L132" s="681"/>
      <c r="M132" s="681"/>
      <c r="N132" s="681"/>
      <c r="O132" s="681"/>
      <c r="P132" s="681"/>
      <c r="Q132" s="681"/>
      <c r="R132" s="681"/>
      <c r="S132" s="681"/>
      <c r="T132" s="681"/>
      <c r="U132" s="693">
        <v>1910</v>
      </c>
      <c r="V132" s="693">
        <v>1910</v>
      </c>
      <c r="W132" s="681"/>
      <c r="X132" s="681"/>
      <c r="Y132" s="681"/>
      <c r="Z132" s="681"/>
      <c r="AA132" s="815">
        <f t="shared" si="41"/>
        <v>1910</v>
      </c>
      <c r="AB132" s="681">
        <v>700</v>
      </c>
      <c r="AC132" s="681"/>
      <c r="AD132" s="681"/>
      <c r="AE132" s="681">
        <f>AA132-AB132</f>
        <v>1210</v>
      </c>
      <c r="AF132" s="681"/>
      <c r="AG132" s="713"/>
    </row>
    <row r="133" spans="1:33" hidden="1">
      <c r="A133" s="698"/>
      <c r="B133" s="706" t="s">
        <v>1509</v>
      </c>
      <c r="C133" s="713"/>
      <c r="D133" s="713"/>
      <c r="E133" s="713"/>
      <c r="F133" s="713"/>
      <c r="G133" s="713"/>
      <c r="H133" s="693">
        <v>1500</v>
      </c>
      <c r="I133" s="693">
        <v>1500</v>
      </c>
      <c r="J133" s="681"/>
      <c r="K133" s="681"/>
      <c r="L133" s="681"/>
      <c r="M133" s="681"/>
      <c r="N133" s="681"/>
      <c r="O133" s="681"/>
      <c r="P133" s="681"/>
      <c r="Q133" s="681"/>
      <c r="R133" s="681"/>
      <c r="S133" s="681"/>
      <c r="T133" s="681"/>
      <c r="U133" s="693">
        <v>1500</v>
      </c>
      <c r="V133" s="693">
        <v>1500</v>
      </c>
      <c r="W133" s="681"/>
      <c r="X133" s="681"/>
      <c r="Y133" s="681"/>
      <c r="Z133" s="681"/>
      <c r="AA133" s="815">
        <f t="shared" si="41"/>
        <v>1500</v>
      </c>
      <c r="AB133" s="681">
        <v>700</v>
      </c>
      <c r="AC133" s="681"/>
      <c r="AD133" s="681"/>
      <c r="AE133" s="681">
        <f t="shared" ref="AE133:AE134" si="62">AA133-AB133</f>
        <v>800</v>
      </c>
      <c r="AF133" s="681"/>
      <c r="AG133" s="713"/>
    </row>
    <row r="134" spans="1:33" hidden="1">
      <c r="A134" s="698"/>
      <c r="B134" s="706" t="s">
        <v>1510</v>
      </c>
      <c r="C134" s="713"/>
      <c r="D134" s="713"/>
      <c r="E134" s="713"/>
      <c r="F134" s="713"/>
      <c r="G134" s="713"/>
      <c r="H134" s="693">
        <v>1596</v>
      </c>
      <c r="I134" s="693">
        <v>1596</v>
      </c>
      <c r="J134" s="681"/>
      <c r="K134" s="681"/>
      <c r="L134" s="681"/>
      <c r="M134" s="681"/>
      <c r="N134" s="681"/>
      <c r="O134" s="681"/>
      <c r="P134" s="681"/>
      <c r="Q134" s="681"/>
      <c r="R134" s="681"/>
      <c r="S134" s="681"/>
      <c r="T134" s="681"/>
      <c r="U134" s="693">
        <v>1596</v>
      </c>
      <c r="V134" s="693">
        <v>1596</v>
      </c>
      <c r="W134" s="681"/>
      <c r="X134" s="681"/>
      <c r="Y134" s="681"/>
      <c r="Z134" s="681"/>
      <c r="AA134" s="815">
        <f t="shared" si="41"/>
        <v>1596</v>
      </c>
      <c r="AB134" s="681">
        <v>700</v>
      </c>
      <c r="AC134" s="681"/>
      <c r="AD134" s="681"/>
      <c r="AE134" s="681">
        <f t="shared" si="62"/>
        <v>896</v>
      </c>
      <c r="AF134" s="681"/>
      <c r="AG134" s="713"/>
    </row>
    <row r="135" spans="1:33" ht="37.5" hidden="1">
      <c r="A135" s="700">
        <v>2</v>
      </c>
      <c r="B135" s="700" t="s">
        <v>1484</v>
      </c>
      <c r="C135" s="713"/>
      <c r="D135" s="713"/>
      <c r="E135" s="713"/>
      <c r="F135" s="713"/>
      <c r="G135" s="713"/>
      <c r="H135" s="689">
        <f t="shared" ref="H135:AG135" si="63">SUM(H136:H138)</f>
        <v>5550</v>
      </c>
      <c r="I135" s="689">
        <f t="shared" si="63"/>
        <v>5550</v>
      </c>
      <c r="J135" s="689">
        <f t="shared" si="63"/>
        <v>0</v>
      </c>
      <c r="K135" s="689">
        <f t="shared" si="63"/>
        <v>0</v>
      </c>
      <c r="L135" s="689">
        <f t="shared" si="63"/>
        <v>0</v>
      </c>
      <c r="M135" s="689">
        <f t="shared" si="63"/>
        <v>0</v>
      </c>
      <c r="N135" s="689">
        <f t="shared" si="63"/>
        <v>0</v>
      </c>
      <c r="O135" s="689">
        <f t="shared" si="63"/>
        <v>0</v>
      </c>
      <c r="P135" s="689">
        <f t="shared" si="63"/>
        <v>0</v>
      </c>
      <c r="Q135" s="689">
        <f t="shared" si="63"/>
        <v>0</v>
      </c>
      <c r="R135" s="689">
        <f t="shared" si="63"/>
        <v>0</v>
      </c>
      <c r="S135" s="689">
        <f t="shared" si="63"/>
        <v>0</v>
      </c>
      <c r="T135" s="689">
        <f t="shared" si="63"/>
        <v>0</v>
      </c>
      <c r="U135" s="689">
        <f t="shared" si="63"/>
        <v>5550</v>
      </c>
      <c r="V135" s="689">
        <f t="shared" si="63"/>
        <v>5550</v>
      </c>
      <c r="W135" s="689">
        <f t="shared" si="63"/>
        <v>0</v>
      </c>
      <c r="X135" s="689">
        <f t="shared" si="63"/>
        <v>0</v>
      </c>
      <c r="Y135" s="689">
        <f t="shared" si="63"/>
        <v>0</v>
      </c>
      <c r="Z135" s="689">
        <f t="shared" si="63"/>
        <v>0</v>
      </c>
      <c r="AA135" s="689">
        <f t="shared" si="63"/>
        <v>5550</v>
      </c>
      <c r="AB135" s="689">
        <f t="shared" si="63"/>
        <v>2100</v>
      </c>
      <c r="AC135" s="689"/>
      <c r="AD135" s="689"/>
      <c r="AE135" s="689">
        <f t="shared" si="63"/>
        <v>3450</v>
      </c>
      <c r="AF135" s="689">
        <f t="shared" si="63"/>
        <v>0</v>
      </c>
      <c r="AG135" s="689">
        <f t="shared" si="63"/>
        <v>0</v>
      </c>
    </row>
    <row r="136" spans="1:33" hidden="1">
      <c r="A136" s="698"/>
      <c r="B136" s="706" t="s">
        <v>1511</v>
      </c>
      <c r="C136" s="713"/>
      <c r="D136" s="713"/>
      <c r="E136" s="713"/>
      <c r="F136" s="713"/>
      <c r="G136" s="713"/>
      <c r="H136" s="693">
        <v>1850</v>
      </c>
      <c r="I136" s="693">
        <v>1850</v>
      </c>
      <c r="J136" s="681"/>
      <c r="K136" s="681"/>
      <c r="L136" s="681"/>
      <c r="M136" s="681"/>
      <c r="N136" s="681"/>
      <c r="O136" s="681"/>
      <c r="P136" s="681"/>
      <c r="Q136" s="681"/>
      <c r="R136" s="681"/>
      <c r="S136" s="681"/>
      <c r="T136" s="681"/>
      <c r="U136" s="693">
        <v>1850</v>
      </c>
      <c r="V136" s="693">
        <v>1850</v>
      </c>
      <c r="W136" s="681"/>
      <c r="X136" s="681"/>
      <c r="Y136" s="681"/>
      <c r="Z136" s="681"/>
      <c r="AA136" s="815">
        <f t="shared" si="41"/>
        <v>1850</v>
      </c>
      <c r="AB136" s="681">
        <v>700</v>
      </c>
      <c r="AC136" s="681"/>
      <c r="AD136" s="681"/>
      <c r="AE136" s="681">
        <f>AA136-AB136</f>
        <v>1150</v>
      </c>
      <c r="AF136" s="681"/>
      <c r="AG136" s="713"/>
    </row>
    <row r="137" spans="1:33" hidden="1">
      <c r="A137" s="698"/>
      <c r="B137" s="706" t="s">
        <v>1506</v>
      </c>
      <c r="C137" s="713"/>
      <c r="D137" s="713"/>
      <c r="E137" s="713"/>
      <c r="F137" s="713"/>
      <c r="G137" s="713"/>
      <c r="H137" s="693">
        <v>1850</v>
      </c>
      <c r="I137" s="693">
        <v>1850</v>
      </c>
      <c r="J137" s="681"/>
      <c r="K137" s="681"/>
      <c r="L137" s="681"/>
      <c r="M137" s="681"/>
      <c r="N137" s="681"/>
      <c r="O137" s="681"/>
      <c r="P137" s="681"/>
      <c r="Q137" s="681"/>
      <c r="R137" s="681"/>
      <c r="S137" s="681"/>
      <c r="T137" s="681"/>
      <c r="U137" s="693">
        <v>1850</v>
      </c>
      <c r="V137" s="693">
        <v>1850</v>
      </c>
      <c r="W137" s="681"/>
      <c r="X137" s="681"/>
      <c r="Y137" s="681"/>
      <c r="Z137" s="681"/>
      <c r="AA137" s="815">
        <f t="shared" si="41"/>
        <v>1850</v>
      </c>
      <c r="AB137" s="681">
        <v>700</v>
      </c>
      <c r="AC137" s="681"/>
      <c r="AD137" s="681"/>
      <c r="AE137" s="681">
        <f t="shared" ref="AE137:AE138" si="64">AA137-AB137</f>
        <v>1150</v>
      </c>
      <c r="AF137" s="681"/>
      <c r="AG137" s="713"/>
    </row>
    <row r="138" spans="1:33" hidden="1">
      <c r="A138" s="698"/>
      <c r="B138" s="706" t="s">
        <v>1512</v>
      </c>
      <c r="C138" s="713"/>
      <c r="D138" s="713"/>
      <c r="E138" s="713"/>
      <c r="F138" s="713"/>
      <c r="G138" s="713"/>
      <c r="H138" s="693">
        <v>1850</v>
      </c>
      <c r="I138" s="693">
        <v>1850</v>
      </c>
      <c r="J138" s="681"/>
      <c r="K138" s="681"/>
      <c r="L138" s="681"/>
      <c r="M138" s="681"/>
      <c r="N138" s="681"/>
      <c r="O138" s="681"/>
      <c r="P138" s="681"/>
      <c r="Q138" s="681"/>
      <c r="R138" s="681"/>
      <c r="S138" s="681"/>
      <c r="T138" s="681"/>
      <c r="U138" s="693">
        <v>1850</v>
      </c>
      <c r="V138" s="693">
        <v>1850</v>
      </c>
      <c r="W138" s="681"/>
      <c r="X138" s="681"/>
      <c r="Y138" s="681"/>
      <c r="Z138" s="681"/>
      <c r="AA138" s="815">
        <f t="shared" si="41"/>
        <v>1850</v>
      </c>
      <c r="AB138" s="681">
        <v>700</v>
      </c>
      <c r="AC138" s="681"/>
      <c r="AD138" s="681"/>
      <c r="AE138" s="681">
        <f t="shared" si="64"/>
        <v>1150</v>
      </c>
      <c r="AF138" s="681"/>
      <c r="AG138" s="713"/>
    </row>
    <row r="139" spans="1:33" hidden="1">
      <c r="A139" s="690" t="s">
        <v>1513</v>
      </c>
      <c r="B139" s="691" t="s">
        <v>1426</v>
      </c>
      <c r="C139" s="713"/>
      <c r="D139" s="713"/>
      <c r="E139" s="713"/>
      <c r="F139" s="713"/>
      <c r="G139" s="713"/>
      <c r="H139" s="689">
        <f t="shared" ref="H139:I139" si="65">H140+H142</f>
        <v>8900</v>
      </c>
      <c r="I139" s="689">
        <f t="shared" si="65"/>
        <v>8900</v>
      </c>
      <c r="J139" s="681"/>
      <c r="K139" s="681"/>
      <c r="L139" s="681"/>
      <c r="M139" s="681"/>
      <c r="N139" s="681"/>
      <c r="O139" s="681"/>
      <c r="P139" s="681"/>
      <c r="Q139" s="681"/>
      <c r="R139" s="681"/>
      <c r="S139" s="681"/>
      <c r="T139" s="681"/>
      <c r="U139" s="689">
        <f t="shared" ref="U139:AG139" si="66">U140+U142</f>
        <v>8900</v>
      </c>
      <c r="V139" s="689">
        <f t="shared" si="66"/>
        <v>8900</v>
      </c>
      <c r="W139" s="689">
        <f t="shared" si="66"/>
        <v>0</v>
      </c>
      <c r="X139" s="689">
        <f t="shared" si="66"/>
        <v>0</v>
      </c>
      <c r="Y139" s="689">
        <f t="shared" si="66"/>
        <v>0</v>
      </c>
      <c r="Z139" s="689">
        <f t="shared" si="66"/>
        <v>0</v>
      </c>
      <c r="AA139" s="689">
        <f t="shared" si="66"/>
        <v>8900</v>
      </c>
      <c r="AB139" s="689">
        <f t="shared" si="66"/>
        <v>3600</v>
      </c>
      <c r="AC139" s="689"/>
      <c r="AD139" s="689"/>
      <c r="AE139" s="689">
        <f t="shared" si="66"/>
        <v>5300</v>
      </c>
      <c r="AF139" s="689">
        <f t="shared" si="66"/>
        <v>0</v>
      </c>
      <c r="AG139" s="689">
        <f t="shared" si="66"/>
        <v>0</v>
      </c>
    </row>
    <row r="140" spans="1:33" hidden="1">
      <c r="A140" s="690">
        <v>1</v>
      </c>
      <c r="B140" s="691" t="s">
        <v>1341</v>
      </c>
      <c r="C140" s="713"/>
      <c r="D140" s="713"/>
      <c r="E140" s="713"/>
      <c r="F140" s="713"/>
      <c r="G140" s="713"/>
      <c r="H140" s="689">
        <f t="shared" ref="H140:I140" si="67">SUM(H141:H141)</f>
        <v>1500</v>
      </c>
      <c r="I140" s="689">
        <f t="shared" si="67"/>
        <v>1500</v>
      </c>
      <c r="J140" s="681"/>
      <c r="K140" s="681"/>
      <c r="L140" s="681"/>
      <c r="M140" s="681"/>
      <c r="N140" s="681"/>
      <c r="O140" s="681"/>
      <c r="P140" s="681"/>
      <c r="Q140" s="681"/>
      <c r="R140" s="681"/>
      <c r="S140" s="681"/>
      <c r="T140" s="681"/>
      <c r="U140" s="689">
        <f t="shared" ref="U140:AG140" si="68">SUM(U141:U141)</f>
        <v>1500</v>
      </c>
      <c r="V140" s="689">
        <f t="shared" si="68"/>
        <v>1500</v>
      </c>
      <c r="W140" s="689">
        <f t="shared" si="68"/>
        <v>0</v>
      </c>
      <c r="X140" s="689">
        <f t="shared" si="68"/>
        <v>0</v>
      </c>
      <c r="Y140" s="689">
        <f t="shared" si="68"/>
        <v>0</v>
      </c>
      <c r="Z140" s="689">
        <f t="shared" si="68"/>
        <v>0</v>
      </c>
      <c r="AA140" s="689">
        <f t="shared" si="68"/>
        <v>1500</v>
      </c>
      <c r="AB140" s="689">
        <f t="shared" si="68"/>
        <v>800</v>
      </c>
      <c r="AC140" s="689"/>
      <c r="AD140" s="689"/>
      <c r="AE140" s="689">
        <f t="shared" si="68"/>
        <v>700</v>
      </c>
      <c r="AF140" s="689">
        <f t="shared" si="68"/>
        <v>0</v>
      </c>
      <c r="AG140" s="689">
        <f t="shared" si="68"/>
        <v>0</v>
      </c>
    </row>
    <row r="141" spans="1:33" hidden="1">
      <c r="A141" s="708" t="s">
        <v>1355</v>
      </c>
      <c r="B141" s="710" t="s">
        <v>1514</v>
      </c>
      <c r="C141" s="713"/>
      <c r="D141" s="713"/>
      <c r="E141" s="713"/>
      <c r="F141" s="713"/>
      <c r="G141" s="713"/>
      <c r="H141" s="693">
        <v>1500</v>
      </c>
      <c r="I141" s="693">
        <v>1500</v>
      </c>
      <c r="J141" s="681"/>
      <c r="K141" s="681"/>
      <c r="L141" s="681"/>
      <c r="M141" s="681"/>
      <c r="N141" s="681"/>
      <c r="O141" s="681"/>
      <c r="P141" s="681"/>
      <c r="Q141" s="681"/>
      <c r="R141" s="681"/>
      <c r="S141" s="681"/>
      <c r="T141" s="681"/>
      <c r="U141" s="693">
        <v>1500</v>
      </c>
      <c r="V141" s="693">
        <v>1500</v>
      </c>
      <c r="W141" s="681"/>
      <c r="X141" s="681"/>
      <c r="Y141" s="681"/>
      <c r="Z141" s="681"/>
      <c r="AA141" s="815">
        <f t="shared" si="41"/>
        <v>1500</v>
      </c>
      <c r="AB141" s="681">
        <v>800</v>
      </c>
      <c r="AC141" s="681"/>
      <c r="AD141" s="681"/>
      <c r="AE141" s="681">
        <f>AA141-AB141</f>
        <v>700</v>
      </c>
      <c r="AF141" s="681"/>
      <c r="AG141" s="713"/>
    </row>
    <row r="142" spans="1:33" ht="37.5" hidden="1">
      <c r="A142" s="690">
        <v>2</v>
      </c>
      <c r="B142" s="707" t="s">
        <v>1484</v>
      </c>
      <c r="C142" s="713"/>
      <c r="D142" s="713"/>
      <c r="E142" s="713"/>
      <c r="F142" s="713"/>
      <c r="G142" s="713"/>
      <c r="H142" s="689">
        <f t="shared" ref="H142:AG142" si="69">SUM(H143:H146)</f>
        <v>7400</v>
      </c>
      <c r="I142" s="689">
        <f t="shared" si="69"/>
        <v>7400</v>
      </c>
      <c r="J142" s="689">
        <f t="shared" si="69"/>
        <v>0</v>
      </c>
      <c r="K142" s="689">
        <f t="shared" si="69"/>
        <v>0</v>
      </c>
      <c r="L142" s="689">
        <f t="shared" si="69"/>
        <v>0</v>
      </c>
      <c r="M142" s="689">
        <f t="shared" si="69"/>
        <v>0</v>
      </c>
      <c r="N142" s="689">
        <f t="shared" si="69"/>
        <v>0</v>
      </c>
      <c r="O142" s="689">
        <f t="shared" si="69"/>
        <v>0</v>
      </c>
      <c r="P142" s="689">
        <f t="shared" si="69"/>
        <v>0</v>
      </c>
      <c r="Q142" s="689">
        <f t="shared" si="69"/>
        <v>0</v>
      </c>
      <c r="R142" s="689">
        <f t="shared" si="69"/>
        <v>0</v>
      </c>
      <c r="S142" s="689">
        <f t="shared" si="69"/>
        <v>0</v>
      </c>
      <c r="T142" s="689">
        <f t="shared" si="69"/>
        <v>0</v>
      </c>
      <c r="U142" s="689">
        <f t="shared" si="69"/>
        <v>7400</v>
      </c>
      <c r="V142" s="689">
        <f t="shared" si="69"/>
        <v>7400</v>
      </c>
      <c r="W142" s="689">
        <f t="shared" si="69"/>
        <v>0</v>
      </c>
      <c r="X142" s="689">
        <f t="shared" si="69"/>
        <v>0</v>
      </c>
      <c r="Y142" s="689">
        <f t="shared" si="69"/>
        <v>0</v>
      </c>
      <c r="Z142" s="689">
        <f t="shared" si="69"/>
        <v>0</v>
      </c>
      <c r="AA142" s="689">
        <f t="shared" si="69"/>
        <v>7400</v>
      </c>
      <c r="AB142" s="689">
        <f t="shared" si="69"/>
        <v>2800</v>
      </c>
      <c r="AC142" s="689"/>
      <c r="AD142" s="689"/>
      <c r="AE142" s="689">
        <f t="shared" si="69"/>
        <v>4600</v>
      </c>
      <c r="AF142" s="689">
        <f t="shared" si="69"/>
        <v>0</v>
      </c>
      <c r="AG142" s="689">
        <f t="shared" si="69"/>
        <v>0</v>
      </c>
    </row>
    <row r="143" spans="1:33" hidden="1">
      <c r="A143" s="708" t="s">
        <v>1355</v>
      </c>
      <c r="B143" s="710" t="s">
        <v>1515</v>
      </c>
      <c r="C143" s="713"/>
      <c r="D143" s="713"/>
      <c r="E143" s="713"/>
      <c r="F143" s="713"/>
      <c r="G143" s="713"/>
      <c r="H143" s="693">
        <v>1850</v>
      </c>
      <c r="I143" s="693">
        <v>1850</v>
      </c>
      <c r="J143" s="681"/>
      <c r="K143" s="681"/>
      <c r="L143" s="681"/>
      <c r="M143" s="681"/>
      <c r="N143" s="681"/>
      <c r="O143" s="681"/>
      <c r="P143" s="681"/>
      <c r="Q143" s="681"/>
      <c r="R143" s="681"/>
      <c r="S143" s="681"/>
      <c r="T143" s="681"/>
      <c r="U143" s="693">
        <v>1850</v>
      </c>
      <c r="V143" s="693">
        <v>1850</v>
      </c>
      <c r="W143" s="681"/>
      <c r="X143" s="681"/>
      <c r="Y143" s="681"/>
      <c r="Z143" s="681"/>
      <c r="AA143" s="815">
        <f t="shared" si="41"/>
        <v>1850</v>
      </c>
      <c r="AB143" s="681">
        <v>700</v>
      </c>
      <c r="AC143" s="681"/>
      <c r="AD143" s="681"/>
      <c r="AE143" s="681">
        <f>AA143-AB143</f>
        <v>1150</v>
      </c>
      <c r="AF143" s="681"/>
      <c r="AG143" s="713"/>
    </row>
    <row r="144" spans="1:33" hidden="1">
      <c r="A144" s="708" t="s">
        <v>1355</v>
      </c>
      <c r="B144" s="710" t="s">
        <v>1427</v>
      </c>
      <c r="C144" s="713"/>
      <c r="D144" s="713"/>
      <c r="E144" s="713"/>
      <c r="F144" s="713"/>
      <c r="G144" s="713"/>
      <c r="H144" s="693">
        <v>1850</v>
      </c>
      <c r="I144" s="693">
        <v>1850</v>
      </c>
      <c r="J144" s="681"/>
      <c r="K144" s="681"/>
      <c r="L144" s="681"/>
      <c r="M144" s="681"/>
      <c r="N144" s="681"/>
      <c r="O144" s="681"/>
      <c r="P144" s="681"/>
      <c r="Q144" s="681"/>
      <c r="R144" s="681"/>
      <c r="S144" s="681"/>
      <c r="T144" s="681"/>
      <c r="U144" s="693">
        <v>1850</v>
      </c>
      <c r="V144" s="693">
        <v>1850</v>
      </c>
      <c r="W144" s="681"/>
      <c r="X144" s="681"/>
      <c r="Y144" s="681"/>
      <c r="Z144" s="681"/>
      <c r="AA144" s="815">
        <f t="shared" si="41"/>
        <v>1850</v>
      </c>
      <c r="AB144" s="681">
        <v>700</v>
      </c>
      <c r="AC144" s="681"/>
      <c r="AD144" s="681"/>
      <c r="AE144" s="681">
        <f t="shared" ref="AE144:AE146" si="70">AA144-AB144</f>
        <v>1150</v>
      </c>
      <c r="AF144" s="681"/>
      <c r="AG144" s="713"/>
    </row>
    <row r="145" spans="1:33" hidden="1">
      <c r="A145" s="708" t="s">
        <v>1355</v>
      </c>
      <c r="B145" s="710" t="s">
        <v>1516</v>
      </c>
      <c r="C145" s="713"/>
      <c r="D145" s="713"/>
      <c r="E145" s="713"/>
      <c r="F145" s="713"/>
      <c r="G145" s="713"/>
      <c r="H145" s="693">
        <v>1850</v>
      </c>
      <c r="I145" s="693">
        <v>1850</v>
      </c>
      <c r="J145" s="681"/>
      <c r="K145" s="681"/>
      <c r="L145" s="681"/>
      <c r="M145" s="681"/>
      <c r="N145" s="681"/>
      <c r="O145" s="681"/>
      <c r="P145" s="681"/>
      <c r="Q145" s="681"/>
      <c r="R145" s="681"/>
      <c r="S145" s="681"/>
      <c r="T145" s="681"/>
      <c r="U145" s="693">
        <v>1850</v>
      </c>
      <c r="V145" s="693">
        <v>1850</v>
      </c>
      <c r="W145" s="681"/>
      <c r="X145" s="681"/>
      <c r="Y145" s="681"/>
      <c r="Z145" s="681"/>
      <c r="AA145" s="815">
        <f t="shared" si="41"/>
        <v>1850</v>
      </c>
      <c r="AB145" s="681">
        <v>700</v>
      </c>
      <c r="AC145" s="681"/>
      <c r="AD145" s="681"/>
      <c r="AE145" s="681">
        <f t="shared" si="70"/>
        <v>1150</v>
      </c>
      <c r="AF145" s="681"/>
      <c r="AG145" s="713"/>
    </row>
    <row r="146" spans="1:33" hidden="1">
      <c r="A146" s="708" t="s">
        <v>1355</v>
      </c>
      <c r="B146" s="710" t="s">
        <v>1428</v>
      </c>
      <c r="C146" s="713"/>
      <c r="D146" s="713"/>
      <c r="E146" s="713"/>
      <c r="F146" s="713"/>
      <c r="G146" s="713"/>
      <c r="H146" s="693">
        <v>1850</v>
      </c>
      <c r="I146" s="693">
        <v>1850</v>
      </c>
      <c r="J146" s="681"/>
      <c r="K146" s="681"/>
      <c r="L146" s="681"/>
      <c r="M146" s="681"/>
      <c r="N146" s="681"/>
      <c r="O146" s="681"/>
      <c r="P146" s="681"/>
      <c r="Q146" s="681"/>
      <c r="R146" s="681"/>
      <c r="S146" s="681"/>
      <c r="T146" s="681"/>
      <c r="U146" s="693">
        <v>1850</v>
      </c>
      <c r="V146" s="693">
        <v>1850</v>
      </c>
      <c r="W146" s="681"/>
      <c r="X146" s="681"/>
      <c r="Y146" s="681"/>
      <c r="Z146" s="681"/>
      <c r="AA146" s="815">
        <f t="shared" si="41"/>
        <v>1850</v>
      </c>
      <c r="AB146" s="681">
        <v>700</v>
      </c>
      <c r="AC146" s="681"/>
      <c r="AD146" s="681"/>
      <c r="AE146" s="681">
        <f t="shared" si="70"/>
        <v>1150</v>
      </c>
      <c r="AF146" s="681"/>
      <c r="AG146" s="713"/>
    </row>
    <row r="147" spans="1:33" hidden="1">
      <c r="A147" s="690" t="s">
        <v>1517</v>
      </c>
      <c r="B147" s="691" t="s">
        <v>1429</v>
      </c>
      <c r="C147" s="713"/>
      <c r="D147" s="713"/>
      <c r="E147" s="713"/>
      <c r="F147" s="713"/>
      <c r="G147" s="713"/>
      <c r="H147" s="689">
        <f t="shared" ref="H147:AG147" si="71">H148+H150+H153</f>
        <v>20650</v>
      </c>
      <c r="I147" s="689">
        <f t="shared" si="71"/>
        <v>20650</v>
      </c>
      <c r="J147" s="689">
        <f t="shared" si="71"/>
        <v>0</v>
      </c>
      <c r="K147" s="689">
        <f t="shared" si="71"/>
        <v>0</v>
      </c>
      <c r="L147" s="689">
        <f t="shared" si="71"/>
        <v>0</v>
      </c>
      <c r="M147" s="689">
        <f t="shared" si="71"/>
        <v>0</v>
      </c>
      <c r="N147" s="689">
        <f t="shared" si="71"/>
        <v>0</v>
      </c>
      <c r="O147" s="689">
        <f t="shared" si="71"/>
        <v>0</v>
      </c>
      <c r="P147" s="689">
        <f t="shared" si="71"/>
        <v>0</v>
      </c>
      <c r="Q147" s="689">
        <f t="shared" si="71"/>
        <v>0</v>
      </c>
      <c r="R147" s="689">
        <f t="shared" si="71"/>
        <v>0</v>
      </c>
      <c r="S147" s="689">
        <f t="shared" si="71"/>
        <v>0</v>
      </c>
      <c r="T147" s="689">
        <f t="shared" si="71"/>
        <v>0</v>
      </c>
      <c r="U147" s="689">
        <f t="shared" si="71"/>
        <v>20650</v>
      </c>
      <c r="V147" s="689">
        <f t="shared" si="71"/>
        <v>20650</v>
      </c>
      <c r="W147" s="689">
        <f t="shared" si="71"/>
        <v>0</v>
      </c>
      <c r="X147" s="689">
        <f t="shared" si="71"/>
        <v>0</v>
      </c>
      <c r="Y147" s="689">
        <f t="shared" si="71"/>
        <v>0</v>
      </c>
      <c r="Z147" s="689">
        <f t="shared" si="71"/>
        <v>0</v>
      </c>
      <c r="AA147" s="689">
        <f t="shared" si="71"/>
        <v>20650</v>
      </c>
      <c r="AB147" s="689">
        <f t="shared" si="71"/>
        <v>7900</v>
      </c>
      <c r="AC147" s="689"/>
      <c r="AD147" s="689"/>
      <c r="AE147" s="689">
        <f t="shared" si="71"/>
        <v>10200</v>
      </c>
      <c r="AF147" s="689">
        <f t="shared" si="71"/>
        <v>2550</v>
      </c>
      <c r="AG147" s="689">
        <f t="shared" si="71"/>
        <v>0</v>
      </c>
    </row>
    <row r="148" spans="1:33" hidden="1">
      <c r="A148" s="690" t="s">
        <v>1518</v>
      </c>
      <c r="B148" s="691" t="s">
        <v>362</v>
      </c>
      <c r="C148" s="713"/>
      <c r="D148" s="713"/>
      <c r="E148" s="713"/>
      <c r="F148" s="713"/>
      <c r="G148" s="713"/>
      <c r="H148" s="689">
        <f t="shared" ref="H148:AG148" si="72">H149</f>
        <v>2500</v>
      </c>
      <c r="I148" s="689">
        <f t="shared" si="72"/>
        <v>2500</v>
      </c>
      <c r="J148" s="689">
        <f t="shared" si="72"/>
        <v>0</v>
      </c>
      <c r="K148" s="689">
        <f t="shared" si="72"/>
        <v>0</v>
      </c>
      <c r="L148" s="689">
        <f t="shared" si="72"/>
        <v>0</v>
      </c>
      <c r="M148" s="689">
        <f t="shared" si="72"/>
        <v>0</v>
      </c>
      <c r="N148" s="689">
        <f t="shared" si="72"/>
        <v>0</v>
      </c>
      <c r="O148" s="689">
        <f t="shared" si="72"/>
        <v>0</v>
      </c>
      <c r="P148" s="689">
        <f t="shared" si="72"/>
        <v>0</v>
      </c>
      <c r="Q148" s="689">
        <f t="shared" si="72"/>
        <v>0</v>
      </c>
      <c r="R148" s="689">
        <f t="shared" si="72"/>
        <v>0</v>
      </c>
      <c r="S148" s="689">
        <f t="shared" si="72"/>
        <v>0</v>
      </c>
      <c r="T148" s="689">
        <f t="shared" si="72"/>
        <v>0</v>
      </c>
      <c r="U148" s="689">
        <f t="shared" si="72"/>
        <v>2500</v>
      </c>
      <c r="V148" s="689">
        <f t="shared" si="72"/>
        <v>2500</v>
      </c>
      <c r="W148" s="689">
        <f t="shared" si="72"/>
        <v>0</v>
      </c>
      <c r="X148" s="689">
        <f t="shared" si="72"/>
        <v>0</v>
      </c>
      <c r="Y148" s="689">
        <f t="shared" si="72"/>
        <v>0</v>
      </c>
      <c r="Z148" s="689">
        <f t="shared" si="72"/>
        <v>0</v>
      </c>
      <c r="AA148" s="689">
        <f t="shared" si="72"/>
        <v>2500</v>
      </c>
      <c r="AB148" s="689">
        <f t="shared" si="72"/>
        <v>800</v>
      </c>
      <c r="AC148" s="689"/>
      <c r="AD148" s="689"/>
      <c r="AE148" s="689">
        <f t="shared" si="72"/>
        <v>1000</v>
      </c>
      <c r="AF148" s="689">
        <f t="shared" si="72"/>
        <v>700</v>
      </c>
      <c r="AG148" s="689">
        <f t="shared" si="72"/>
        <v>0</v>
      </c>
    </row>
    <row r="149" spans="1:33" hidden="1">
      <c r="A149" s="708" t="s">
        <v>1355</v>
      </c>
      <c r="B149" s="710" t="s">
        <v>1430</v>
      </c>
      <c r="C149" s="713"/>
      <c r="D149" s="713"/>
      <c r="E149" s="713"/>
      <c r="F149" s="713"/>
      <c r="G149" s="713"/>
      <c r="H149" s="693">
        <v>2500</v>
      </c>
      <c r="I149" s="693">
        <v>2500</v>
      </c>
      <c r="J149" s="681"/>
      <c r="K149" s="681"/>
      <c r="L149" s="681"/>
      <c r="M149" s="681"/>
      <c r="N149" s="681"/>
      <c r="O149" s="681"/>
      <c r="P149" s="681"/>
      <c r="Q149" s="681"/>
      <c r="R149" s="681"/>
      <c r="S149" s="681"/>
      <c r="T149" s="681"/>
      <c r="U149" s="693">
        <v>2500</v>
      </c>
      <c r="V149" s="693">
        <v>2500</v>
      </c>
      <c r="W149" s="681"/>
      <c r="X149" s="681"/>
      <c r="Y149" s="681"/>
      <c r="Z149" s="681"/>
      <c r="AA149" s="815">
        <f t="shared" si="41"/>
        <v>2500</v>
      </c>
      <c r="AB149" s="681">
        <v>800</v>
      </c>
      <c r="AC149" s="681"/>
      <c r="AD149" s="681"/>
      <c r="AE149" s="681">
        <v>1000</v>
      </c>
      <c r="AF149" s="681">
        <f>AA149-AB149-AE149</f>
        <v>700</v>
      </c>
      <c r="AG149" s="713"/>
    </row>
    <row r="150" spans="1:33" hidden="1">
      <c r="A150" s="690">
        <v>2</v>
      </c>
      <c r="B150" s="691" t="s">
        <v>1341</v>
      </c>
      <c r="C150" s="713"/>
      <c r="D150" s="713"/>
      <c r="E150" s="713"/>
      <c r="F150" s="713"/>
      <c r="G150" s="713"/>
      <c r="H150" s="689">
        <f t="shared" ref="H150:AG150" si="73">SUM(H151:H152)</f>
        <v>2700</v>
      </c>
      <c r="I150" s="689">
        <f t="shared" si="73"/>
        <v>2700</v>
      </c>
      <c r="J150" s="689">
        <f t="shared" si="73"/>
        <v>0</v>
      </c>
      <c r="K150" s="689">
        <f t="shared" si="73"/>
        <v>0</v>
      </c>
      <c r="L150" s="689">
        <f t="shared" si="73"/>
        <v>0</v>
      </c>
      <c r="M150" s="689">
        <f t="shared" si="73"/>
        <v>0</v>
      </c>
      <c r="N150" s="689">
        <f t="shared" si="73"/>
        <v>0</v>
      </c>
      <c r="O150" s="689">
        <f t="shared" si="73"/>
        <v>0</v>
      </c>
      <c r="P150" s="689">
        <f t="shared" si="73"/>
        <v>0</v>
      </c>
      <c r="Q150" s="689">
        <f t="shared" si="73"/>
        <v>0</v>
      </c>
      <c r="R150" s="689">
        <f t="shared" si="73"/>
        <v>0</v>
      </c>
      <c r="S150" s="689">
        <f t="shared" si="73"/>
        <v>0</v>
      </c>
      <c r="T150" s="689">
        <f t="shared" si="73"/>
        <v>0</v>
      </c>
      <c r="U150" s="689">
        <f t="shared" si="73"/>
        <v>2700</v>
      </c>
      <c r="V150" s="689">
        <f t="shared" si="73"/>
        <v>2700</v>
      </c>
      <c r="W150" s="689">
        <f t="shared" si="73"/>
        <v>0</v>
      </c>
      <c r="X150" s="689">
        <f t="shared" si="73"/>
        <v>0</v>
      </c>
      <c r="Y150" s="689">
        <f t="shared" si="73"/>
        <v>0</v>
      </c>
      <c r="Z150" s="689">
        <f t="shared" si="73"/>
        <v>0</v>
      </c>
      <c r="AA150" s="689">
        <f t="shared" si="73"/>
        <v>2700</v>
      </c>
      <c r="AB150" s="689">
        <f t="shared" si="73"/>
        <v>1500</v>
      </c>
      <c r="AC150" s="689"/>
      <c r="AD150" s="689"/>
      <c r="AE150" s="689">
        <f t="shared" si="73"/>
        <v>1200</v>
      </c>
      <c r="AF150" s="689">
        <f t="shared" si="73"/>
        <v>0</v>
      </c>
      <c r="AG150" s="689">
        <f t="shared" si="73"/>
        <v>0</v>
      </c>
    </row>
    <row r="151" spans="1:33" hidden="1">
      <c r="A151" s="708" t="s">
        <v>1355</v>
      </c>
      <c r="B151" s="710" t="s">
        <v>1431</v>
      </c>
      <c r="C151" s="713"/>
      <c r="D151" s="713"/>
      <c r="E151" s="713"/>
      <c r="F151" s="713"/>
      <c r="G151" s="713"/>
      <c r="H151" s="693">
        <v>1500</v>
      </c>
      <c r="I151" s="693">
        <v>1500</v>
      </c>
      <c r="J151" s="681"/>
      <c r="K151" s="681"/>
      <c r="L151" s="681"/>
      <c r="M151" s="681"/>
      <c r="N151" s="681"/>
      <c r="O151" s="681"/>
      <c r="P151" s="681"/>
      <c r="Q151" s="681"/>
      <c r="R151" s="681"/>
      <c r="S151" s="681"/>
      <c r="T151" s="681"/>
      <c r="U151" s="693">
        <v>1500</v>
      </c>
      <c r="V151" s="693">
        <v>1500</v>
      </c>
      <c r="W151" s="681"/>
      <c r="X151" s="681"/>
      <c r="Y151" s="681"/>
      <c r="Z151" s="681"/>
      <c r="AA151" s="815">
        <f t="shared" si="41"/>
        <v>1500</v>
      </c>
      <c r="AB151" s="681">
        <v>700</v>
      </c>
      <c r="AC151" s="681"/>
      <c r="AD151" s="681"/>
      <c r="AE151" s="681">
        <f>AA151-AB151</f>
        <v>800</v>
      </c>
      <c r="AF151" s="681"/>
      <c r="AG151" s="713"/>
    </row>
    <row r="152" spans="1:33" hidden="1">
      <c r="A152" s="708"/>
      <c r="B152" s="710" t="s">
        <v>1519</v>
      </c>
      <c r="C152" s="713"/>
      <c r="D152" s="713"/>
      <c r="E152" s="713"/>
      <c r="F152" s="713"/>
      <c r="G152" s="713"/>
      <c r="H152" s="693">
        <v>1200</v>
      </c>
      <c r="I152" s="693">
        <v>1200</v>
      </c>
      <c r="J152" s="681"/>
      <c r="K152" s="681"/>
      <c r="L152" s="681"/>
      <c r="M152" s="681"/>
      <c r="N152" s="681"/>
      <c r="O152" s="681"/>
      <c r="P152" s="681"/>
      <c r="Q152" s="681"/>
      <c r="R152" s="681"/>
      <c r="S152" s="681"/>
      <c r="T152" s="681"/>
      <c r="U152" s="693">
        <v>1200</v>
      </c>
      <c r="V152" s="693">
        <v>1200</v>
      </c>
      <c r="W152" s="681"/>
      <c r="X152" s="681"/>
      <c r="Y152" s="681"/>
      <c r="Z152" s="681"/>
      <c r="AA152" s="815">
        <f t="shared" si="41"/>
        <v>1200</v>
      </c>
      <c r="AB152" s="681">
        <v>800</v>
      </c>
      <c r="AC152" s="681"/>
      <c r="AD152" s="681"/>
      <c r="AE152" s="681">
        <f>AA152-AB152</f>
        <v>400</v>
      </c>
      <c r="AF152" s="681"/>
      <c r="AG152" s="713"/>
    </row>
    <row r="153" spans="1:33" ht="37.5" hidden="1">
      <c r="A153" s="690">
        <v>3</v>
      </c>
      <c r="B153" s="707" t="s">
        <v>1484</v>
      </c>
      <c r="C153" s="713"/>
      <c r="D153" s="713"/>
      <c r="E153" s="713"/>
      <c r="F153" s="713"/>
      <c r="G153" s="713"/>
      <c r="H153" s="689">
        <f t="shared" ref="H153:AG153" si="74">SUM(H154:H161)</f>
        <v>15450</v>
      </c>
      <c r="I153" s="689">
        <f t="shared" si="74"/>
        <v>15450</v>
      </c>
      <c r="J153" s="689">
        <f t="shared" si="74"/>
        <v>0</v>
      </c>
      <c r="K153" s="689">
        <f t="shared" si="74"/>
        <v>0</v>
      </c>
      <c r="L153" s="689">
        <f t="shared" si="74"/>
        <v>0</v>
      </c>
      <c r="M153" s="689">
        <f t="shared" si="74"/>
        <v>0</v>
      </c>
      <c r="N153" s="689">
        <f t="shared" si="74"/>
        <v>0</v>
      </c>
      <c r="O153" s="689">
        <f t="shared" si="74"/>
        <v>0</v>
      </c>
      <c r="P153" s="689">
        <f t="shared" si="74"/>
        <v>0</v>
      </c>
      <c r="Q153" s="689">
        <f t="shared" si="74"/>
        <v>0</v>
      </c>
      <c r="R153" s="689">
        <f t="shared" si="74"/>
        <v>0</v>
      </c>
      <c r="S153" s="689">
        <f t="shared" si="74"/>
        <v>0</v>
      </c>
      <c r="T153" s="689">
        <f t="shared" si="74"/>
        <v>0</v>
      </c>
      <c r="U153" s="689">
        <f t="shared" si="74"/>
        <v>15450</v>
      </c>
      <c r="V153" s="689">
        <f t="shared" si="74"/>
        <v>15450</v>
      </c>
      <c r="W153" s="689">
        <f t="shared" si="74"/>
        <v>0</v>
      </c>
      <c r="X153" s="689">
        <f t="shared" si="74"/>
        <v>0</v>
      </c>
      <c r="Y153" s="689">
        <f t="shared" si="74"/>
        <v>0</v>
      </c>
      <c r="Z153" s="689">
        <f t="shared" si="74"/>
        <v>0</v>
      </c>
      <c r="AA153" s="689">
        <f t="shared" si="74"/>
        <v>15450</v>
      </c>
      <c r="AB153" s="689">
        <f t="shared" si="74"/>
        <v>5600</v>
      </c>
      <c r="AC153" s="689"/>
      <c r="AD153" s="689"/>
      <c r="AE153" s="689">
        <f t="shared" si="74"/>
        <v>8000</v>
      </c>
      <c r="AF153" s="689">
        <f t="shared" si="74"/>
        <v>1850</v>
      </c>
      <c r="AG153" s="689">
        <f t="shared" si="74"/>
        <v>0</v>
      </c>
    </row>
    <row r="154" spans="1:33" hidden="1">
      <c r="A154" s="708" t="s">
        <v>1355</v>
      </c>
      <c r="B154" s="710" t="s">
        <v>1520</v>
      </c>
      <c r="C154" s="713"/>
      <c r="D154" s="713"/>
      <c r="E154" s="713"/>
      <c r="F154" s="713"/>
      <c r="G154" s="713"/>
      <c r="H154" s="693">
        <v>2500</v>
      </c>
      <c r="I154" s="693">
        <v>2500</v>
      </c>
      <c r="J154" s="681"/>
      <c r="K154" s="681"/>
      <c r="L154" s="681"/>
      <c r="M154" s="681"/>
      <c r="N154" s="681"/>
      <c r="O154" s="681"/>
      <c r="P154" s="681"/>
      <c r="Q154" s="681"/>
      <c r="R154" s="681"/>
      <c r="S154" s="681"/>
      <c r="T154" s="681"/>
      <c r="U154" s="693">
        <v>2500</v>
      </c>
      <c r="V154" s="693">
        <v>2500</v>
      </c>
      <c r="W154" s="681"/>
      <c r="X154" s="681"/>
      <c r="Y154" s="681"/>
      <c r="Z154" s="681"/>
      <c r="AA154" s="815">
        <f t="shared" si="41"/>
        <v>2500</v>
      </c>
      <c r="AB154" s="681">
        <v>700</v>
      </c>
      <c r="AC154" s="681"/>
      <c r="AD154" s="681"/>
      <c r="AE154" s="681">
        <f>1000</f>
        <v>1000</v>
      </c>
      <c r="AF154" s="681">
        <f>AA154-AB154-AE154</f>
        <v>800</v>
      </c>
      <c r="AG154" s="713"/>
    </row>
    <row r="155" spans="1:33" hidden="1">
      <c r="A155" s="708" t="s">
        <v>1355</v>
      </c>
      <c r="B155" s="710" t="s">
        <v>1521</v>
      </c>
      <c r="C155" s="713"/>
      <c r="D155" s="713"/>
      <c r="E155" s="713"/>
      <c r="F155" s="713"/>
      <c r="G155" s="713"/>
      <c r="H155" s="693">
        <v>1850</v>
      </c>
      <c r="I155" s="693">
        <v>1850</v>
      </c>
      <c r="J155" s="681"/>
      <c r="K155" s="681"/>
      <c r="L155" s="681"/>
      <c r="M155" s="681"/>
      <c r="N155" s="681"/>
      <c r="O155" s="681"/>
      <c r="P155" s="681"/>
      <c r="Q155" s="681"/>
      <c r="R155" s="681"/>
      <c r="S155" s="681"/>
      <c r="T155" s="681"/>
      <c r="U155" s="693">
        <v>1850</v>
      </c>
      <c r="V155" s="693">
        <v>1850</v>
      </c>
      <c r="W155" s="681"/>
      <c r="X155" s="681"/>
      <c r="Y155" s="681"/>
      <c r="Z155" s="681"/>
      <c r="AA155" s="815">
        <f t="shared" si="41"/>
        <v>1850</v>
      </c>
      <c r="AB155" s="681">
        <v>700</v>
      </c>
      <c r="AC155" s="681"/>
      <c r="AD155" s="681"/>
      <c r="AE155" s="681">
        <f>1000</f>
        <v>1000</v>
      </c>
      <c r="AF155" s="681">
        <f t="shared" ref="AF155:AF161" si="75">AA155-AB155-AE155</f>
        <v>150</v>
      </c>
      <c r="AG155" s="713"/>
    </row>
    <row r="156" spans="1:33" hidden="1">
      <c r="A156" s="708" t="s">
        <v>1355</v>
      </c>
      <c r="B156" s="710" t="s">
        <v>1522</v>
      </c>
      <c r="C156" s="713"/>
      <c r="D156" s="713"/>
      <c r="E156" s="713"/>
      <c r="F156" s="713"/>
      <c r="G156" s="713"/>
      <c r="H156" s="693">
        <v>1850</v>
      </c>
      <c r="I156" s="693">
        <v>1850</v>
      </c>
      <c r="J156" s="681"/>
      <c r="K156" s="681"/>
      <c r="L156" s="681"/>
      <c r="M156" s="681"/>
      <c r="N156" s="681"/>
      <c r="O156" s="681"/>
      <c r="P156" s="681"/>
      <c r="Q156" s="681"/>
      <c r="R156" s="681"/>
      <c r="S156" s="681"/>
      <c r="T156" s="681"/>
      <c r="U156" s="693">
        <v>1850</v>
      </c>
      <c r="V156" s="693">
        <v>1850</v>
      </c>
      <c r="W156" s="681"/>
      <c r="X156" s="681"/>
      <c r="Y156" s="681"/>
      <c r="Z156" s="681"/>
      <c r="AA156" s="815">
        <f t="shared" si="41"/>
        <v>1850</v>
      </c>
      <c r="AB156" s="681">
        <v>700</v>
      </c>
      <c r="AC156" s="681"/>
      <c r="AD156" s="681"/>
      <c r="AE156" s="681">
        <f>1000</f>
        <v>1000</v>
      </c>
      <c r="AF156" s="681">
        <f t="shared" si="75"/>
        <v>150</v>
      </c>
      <c r="AG156" s="713"/>
    </row>
    <row r="157" spans="1:33" hidden="1">
      <c r="A157" s="708" t="s">
        <v>1355</v>
      </c>
      <c r="B157" s="710" t="s">
        <v>1523</v>
      </c>
      <c r="C157" s="713"/>
      <c r="D157" s="713"/>
      <c r="E157" s="713"/>
      <c r="F157" s="713"/>
      <c r="G157" s="713"/>
      <c r="H157" s="693">
        <v>1850</v>
      </c>
      <c r="I157" s="693">
        <v>1850</v>
      </c>
      <c r="J157" s="681"/>
      <c r="K157" s="681"/>
      <c r="L157" s="681"/>
      <c r="M157" s="681"/>
      <c r="N157" s="681"/>
      <c r="O157" s="681"/>
      <c r="P157" s="681"/>
      <c r="Q157" s="681"/>
      <c r="R157" s="681"/>
      <c r="S157" s="681"/>
      <c r="T157" s="681"/>
      <c r="U157" s="693">
        <v>1850</v>
      </c>
      <c r="V157" s="693">
        <v>1850</v>
      </c>
      <c r="W157" s="681"/>
      <c r="X157" s="681"/>
      <c r="Y157" s="681"/>
      <c r="Z157" s="681"/>
      <c r="AA157" s="815">
        <f t="shared" ref="AA157:AA219" si="76">H157-Y157</f>
        <v>1850</v>
      </c>
      <c r="AB157" s="681">
        <v>700</v>
      </c>
      <c r="AC157" s="681"/>
      <c r="AD157" s="681"/>
      <c r="AE157" s="681">
        <f>1000</f>
        <v>1000</v>
      </c>
      <c r="AF157" s="681">
        <f t="shared" si="75"/>
        <v>150</v>
      </c>
      <c r="AG157" s="713"/>
    </row>
    <row r="158" spans="1:33" hidden="1">
      <c r="A158" s="708" t="s">
        <v>1355</v>
      </c>
      <c r="B158" s="710" t="s">
        <v>1524</v>
      </c>
      <c r="C158" s="713"/>
      <c r="D158" s="713"/>
      <c r="E158" s="713"/>
      <c r="F158" s="713"/>
      <c r="G158" s="713"/>
      <c r="H158" s="693">
        <v>1850</v>
      </c>
      <c r="I158" s="693">
        <v>1850</v>
      </c>
      <c r="J158" s="681"/>
      <c r="K158" s="681"/>
      <c r="L158" s="681"/>
      <c r="M158" s="681"/>
      <c r="N158" s="681"/>
      <c r="O158" s="681"/>
      <c r="P158" s="681"/>
      <c r="Q158" s="681"/>
      <c r="R158" s="681"/>
      <c r="S158" s="681"/>
      <c r="T158" s="681"/>
      <c r="U158" s="693">
        <v>1850</v>
      </c>
      <c r="V158" s="693">
        <v>1850</v>
      </c>
      <c r="W158" s="681"/>
      <c r="X158" s="681"/>
      <c r="Y158" s="681"/>
      <c r="Z158" s="681"/>
      <c r="AA158" s="815">
        <f t="shared" si="76"/>
        <v>1850</v>
      </c>
      <c r="AB158" s="681">
        <v>700</v>
      </c>
      <c r="AC158" s="681"/>
      <c r="AD158" s="681"/>
      <c r="AE158" s="681">
        <f>1000</f>
        <v>1000</v>
      </c>
      <c r="AF158" s="681">
        <f t="shared" si="75"/>
        <v>150</v>
      </c>
      <c r="AG158" s="713"/>
    </row>
    <row r="159" spans="1:33" hidden="1">
      <c r="A159" s="708" t="s">
        <v>1355</v>
      </c>
      <c r="B159" s="710" t="s">
        <v>1525</v>
      </c>
      <c r="C159" s="713"/>
      <c r="D159" s="713"/>
      <c r="E159" s="713"/>
      <c r="F159" s="713"/>
      <c r="G159" s="713"/>
      <c r="H159" s="693">
        <v>1850</v>
      </c>
      <c r="I159" s="693">
        <v>1850</v>
      </c>
      <c r="J159" s="681"/>
      <c r="K159" s="681"/>
      <c r="L159" s="681"/>
      <c r="M159" s="681"/>
      <c r="N159" s="681"/>
      <c r="O159" s="681"/>
      <c r="P159" s="681"/>
      <c r="Q159" s="681"/>
      <c r="R159" s="681"/>
      <c r="S159" s="681"/>
      <c r="T159" s="681"/>
      <c r="U159" s="693">
        <v>1850</v>
      </c>
      <c r="V159" s="693">
        <v>1850</v>
      </c>
      <c r="W159" s="681"/>
      <c r="X159" s="681"/>
      <c r="Y159" s="681"/>
      <c r="Z159" s="681"/>
      <c r="AA159" s="815">
        <f t="shared" si="76"/>
        <v>1850</v>
      </c>
      <c r="AB159" s="681">
        <v>700</v>
      </c>
      <c r="AC159" s="681"/>
      <c r="AD159" s="681"/>
      <c r="AE159" s="681">
        <f>1000</f>
        <v>1000</v>
      </c>
      <c r="AF159" s="681">
        <f t="shared" si="75"/>
        <v>150</v>
      </c>
      <c r="AG159" s="713"/>
    </row>
    <row r="160" spans="1:33" hidden="1">
      <c r="A160" s="708" t="s">
        <v>1355</v>
      </c>
      <c r="B160" s="710" t="s">
        <v>1526</v>
      </c>
      <c r="C160" s="713"/>
      <c r="D160" s="713"/>
      <c r="E160" s="713"/>
      <c r="F160" s="713"/>
      <c r="G160" s="713"/>
      <c r="H160" s="693">
        <v>1850</v>
      </c>
      <c r="I160" s="693">
        <v>1850</v>
      </c>
      <c r="J160" s="681"/>
      <c r="K160" s="681"/>
      <c r="L160" s="681"/>
      <c r="M160" s="681"/>
      <c r="N160" s="681"/>
      <c r="O160" s="681"/>
      <c r="P160" s="681"/>
      <c r="Q160" s="681"/>
      <c r="R160" s="681"/>
      <c r="S160" s="681"/>
      <c r="T160" s="681"/>
      <c r="U160" s="693">
        <v>1850</v>
      </c>
      <c r="V160" s="693">
        <v>1850</v>
      </c>
      <c r="W160" s="681"/>
      <c r="X160" s="681"/>
      <c r="Y160" s="681"/>
      <c r="Z160" s="681"/>
      <c r="AA160" s="815">
        <f t="shared" si="76"/>
        <v>1850</v>
      </c>
      <c r="AB160" s="681">
        <v>700</v>
      </c>
      <c r="AC160" s="681"/>
      <c r="AD160" s="681"/>
      <c r="AE160" s="681">
        <f>1000</f>
        <v>1000</v>
      </c>
      <c r="AF160" s="681">
        <f t="shared" si="75"/>
        <v>150</v>
      </c>
      <c r="AG160" s="713"/>
    </row>
    <row r="161" spans="1:33" hidden="1">
      <c r="A161" s="708" t="s">
        <v>1355</v>
      </c>
      <c r="B161" s="710" t="s">
        <v>1527</v>
      </c>
      <c r="C161" s="713"/>
      <c r="D161" s="713"/>
      <c r="E161" s="713"/>
      <c r="F161" s="713"/>
      <c r="G161" s="713"/>
      <c r="H161" s="693">
        <v>1850</v>
      </c>
      <c r="I161" s="693">
        <v>1850</v>
      </c>
      <c r="J161" s="681"/>
      <c r="K161" s="681"/>
      <c r="L161" s="681"/>
      <c r="M161" s="681"/>
      <c r="N161" s="681"/>
      <c r="O161" s="681"/>
      <c r="P161" s="681"/>
      <c r="Q161" s="681"/>
      <c r="R161" s="681"/>
      <c r="S161" s="681"/>
      <c r="T161" s="681"/>
      <c r="U161" s="693">
        <v>1850</v>
      </c>
      <c r="V161" s="693">
        <v>1850</v>
      </c>
      <c r="W161" s="681"/>
      <c r="X161" s="681"/>
      <c r="Y161" s="681"/>
      <c r="Z161" s="681"/>
      <c r="AA161" s="815">
        <f t="shared" si="76"/>
        <v>1850</v>
      </c>
      <c r="AB161" s="681">
        <v>700</v>
      </c>
      <c r="AC161" s="681"/>
      <c r="AD161" s="681"/>
      <c r="AE161" s="681">
        <f>1000</f>
        <v>1000</v>
      </c>
      <c r="AF161" s="681">
        <f t="shared" si="75"/>
        <v>150</v>
      </c>
      <c r="AG161" s="713"/>
    </row>
    <row r="162" spans="1:33" hidden="1">
      <c r="A162" s="690" t="s">
        <v>1528</v>
      </c>
      <c r="B162" s="691" t="s">
        <v>1432</v>
      </c>
      <c r="C162" s="713"/>
      <c r="D162" s="713"/>
      <c r="E162" s="713"/>
      <c r="F162" s="713"/>
      <c r="G162" s="713"/>
      <c r="H162" s="689">
        <f t="shared" ref="H162:AG162" si="77">H163+H165</f>
        <v>6031</v>
      </c>
      <c r="I162" s="689">
        <f t="shared" si="77"/>
        <v>6031</v>
      </c>
      <c r="J162" s="689">
        <f t="shared" si="77"/>
        <v>0</v>
      </c>
      <c r="K162" s="689">
        <f t="shared" si="77"/>
        <v>0</v>
      </c>
      <c r="L162" s="689">
        <f t="shared" si="77"/>
        <v>0</v>
      </c>
      <c r="M162" s="689">
        <f t="shared" si="77"/>
        <v>0</v>
      </c>
      <c r="N162" s="689">
        <f t="shared" si="77"/>
        <v>0</v>
      </c>
      <c r="O162" s="689">
        <f t="shared" si="77"/>
        <v>0</v>
      </c>
      <c r="P162" s="689">
        <f t="shared" si="77"/>
        <v>0</v>
      </c>
      <c r="Q162" s="689">
        <f t="shared" si="77"/>
        <v>0</v>
      </c>
      <c r="R162" s="689">
        <f t="shared" si="77"/>
        <v>0</v>
      </c>
      <c r="S162" s="689">
        <f t="shared" si="77"/>
        <v>0</v>
      </c>
      <c r="T162" s="689">
        <f t="shared" si="77"/>
        <v>0</v>
      </c>
      <c r="U162" s="689">
        <f t="shared" si="77"/>
        <v>6031</v>
      </c>
      <c r="V162" s="689">
        <f t="shared" si="77"/>
        <v>6031</v>
      </c>
      <c r="W162" s="689">
        <f t="shared" si="77"/>
        <v>0</v>
      </c>
      <c r="X162" s="689">
        <f t="shared" si="77"/>
        <v>0</v>
      </c>
      <c r="Y162" s="689">
        <f t="shared" si="77"/>
        <v>0</v>
      </c>
      <c r="Z162" s="689">
        <f t="shared" si="77"/>
        <v>0</v>
      </c>
      <c r="AA162" s="689">
        <f t="shared" si="77"/>
        <v>6031</v>
      </c>
      <c r="AB162" s="689">
        <f t="shared" si="77"/>
        <v>1900</v>
      </c>
      <c r="AC162" s="689"/>
      <c r="AD162" s="689"/>
      <c r="AE162" s="689">
        <f t="shared" si="77"/>
        <v>2800</v>
      </c>
      <c r="AF162" s="689">
        <f t="shared" si="77"/>
        <v>1331</v>
      </c>
      <c r="AG162" s="689">
        <f t="shared" si="77"/>
        <v>0</v>
      </c>
    </row>
    <row r="163" spans="1:33" hidden="1">
      <c r="A163" s="690">
        <v>1</v>
      </c>
      <c r="B163" s="691" t="s">
        <v>1529</v>
      </c>
      <c r="C163" s="713"/>
      <c r="D163" s="713"/>
      <c r="E163" s="713"/>
      <c r="F163" s="713"/>
      <c r="G163" s="713"/>
      <c r="H163" s="689">
        <f t="shared" ref="H163:AG163" si="78">SUM(H164:H164)</f>
        <v>4631</v>
      </c>
      <c r="I163" s="689">
        <f t="shared" si="78"/>
        <v>4631</v>
      </c>
      <c r="J163" s="689">
        <f t="shared" si="78"/>
        <v>0</v>
      </c>
      <c r="K163" s="689">
        <f t="shared" si="78"/>
        <v>0</v>
      </c>
      <c r="L163" s="689">
        <f t="shared" si="78"/>
        <v>0</v>
      </c>
      <c r="M163" s="689">
        <f t="shared" si="78"/>
        <v>0</v>
      </c>
      <c r="N163" s="689">
        <f t="shared" si="78"/>
        <v>0</v>
      </c>
      <c r="O163" s="689">
        <f t="shared" si="78"/>
        <v>0</v>
      </c>
      <c r="P163" s="689">
        <f t="shared" si="78"/>
        <v>0</v>
      </c>
      <c r="Q163" s="689">
        <f t="shared" si="78"/>
        <v>0</v>
      </c>
      <c r="R163" s="689">
        <f t="shared" si="78"/>
        <v>0</v>
      </c>
      <c r="S163" s="689">
        <f t="shared" si="78"/>
        <v>0</v>
      </c>
      <c r="T163" s="689">
        <f t="shared" si="78"/>
        <v>0</v>
      </c>
      <c r="U163" s="689">
        <f t="shared" si="78"/>
        <v>4631</v>
      </c>
      <c r="V163" s="689">
        <f t="shared" si="78"/>
        <v>4631</v>
      </c>
      <c r="W163" s="689">
        <f t="shared" si="78"/>
        <v>0</v>
      </c>
      <c r="X163" s="689">
        <f t="shared" si="78"/>
        <v>0</v>
      </c>
      <c r="Y163" s="689">
        <f t="shared" si="78"/>
        <v>0</v>
      </c>
      <c r="Z163" s="689">
        <f t="shared" si="78"/>
        <v>0</v>
      </c>
      <c r="AA163" s="689">
        <f t="shared" si="78"/>
        <v>4631</v>
      </c>
      <c r="AB163" s="689">
        <f t="shared" si="78"/>
        <v>1300</v>
      </c>
      <c r="AC163" s="689"/>
      <c r="AD163" s="689"/>
      <c r="AE163" s="689">
        <f t="shared" si="78"/>
        <v>2000</v>
      </c>
      <c r="AF163" s="689">
        <f t="shared" si="78"/>
        <v>1331</v>
      </c>
      <c r="AG163" s="689">
        <f t="shared" si="78"/>
        <v>0</v>
      </c>
    </row>
    <row r="164" spans="1:33" hidden="1">
      <c r="A164" s="708"/>
      <c r="B164" s="710" t="s">
        <v>1455</v>
      </c>
      <c r="C164" s="713"/>
      <c r="D164" s="713"/>
      <c r="E164" s="713"/>
      <c r="F164" s="713"/>
      <c r="G164" s="713"/>
      <c r="H164" s="693">
        <f>4000-290+921</f>
        <v>4631</v>
      </c>
      <c r="I164" s="693">
        <f>4000-290+921</f>
        <v>4631</v>
      </c>
      <c r="J164" s="681"/>
      <c r="K164" s="681"/>
      <c r="L164" s="681"/>
      <c r="M164" s="681"/>
      <c r="N164" s="681"/>
      <c r="O164" s="681"/>
      <c r="P164" s="681"/>
      <c r="Q164" s="681"/>
      <c r="R164" s="681"/>
      <c r="S164" s="681"/>
      <c r="T164" s="681"/>
      <c r="U164" s="693">
        <f>4000-290+921</f>
        <v>4631</v>
      </c>
      <c r="V164" s="693">
        <f>4000-290+921</f>
        <v>4631</v>
      </c>
      <c r="W164" s="681"/>
      <c r="X164" s="681"/>
      <c r="Y164" s="681"/>
      <c r="Z164" s="681"/>
      <c r="AA164" s="815">
        <f t="shared" si="76"/>
        <v>4631</v>
      </c>
      <c r="AB164" s="681">
        <v>1300</v>
      </c>
      <c r="AC164" s="681"/>
      <c r="AD164" s="681"/>
      <c r="AE164" s="681">
        <v>2000</v>
      </c>
      <c r="AF164" s="681">
        <f>AA164-AB164-AE164</f>
        <v>1331</v>
      </c>
      <c r="AG164" s="713"/>
    </row>
    <row r="165" spans="1:33" hidden="1">
      <c r="A165" s="690">
        <v>2</v>
      </c>
      <c r="B165" s="691" t="s">
        <v>1341</v>
      </c>
      <c r="C165" s="713"/>
      <c r="D165" s="713"/>
      <c r="E165" s="713"/>
      <c r="F165" s="713"/>
      <c r="G165" s="713"/>
      <c r="H165" s="689">
        <f t="shared" ref="H165:AG165" si="79">SUM(H166:H167)</f>
        <v>1400</v>
      </c>
      <c r="I165" s="689">
        <f t="shared" si="79"/>
        <v>1400</v>
      </c>
      <c r="J165" s="689">
        <f t="shared" si="79"/>
        <v>0</v>
      </c>
      <c r="K165" s="689">
        <f t="shared" si="79"/>
        <v>0</v>
      </c>
      <c r="L165" s="689">
        <f t="shared" si="79"/>
        <v>0</v>
      </c>
      <c r="M165" s="689">
        <f t="shared" si="79"/>
        <v>0</v>
      </c>
      <c r="N165" s="689">
        <f t="shared" si="79"/>
        <v>0</v>
      </c>
      <c r="O165" s="689">
        <f t="shared" si="79"/>
        <v>0</v>
      </c>
      <c r="P165" s="689">
        <f t="shared" si="79"/>
        <v>0</v>
      </c>
      <c r="Q165" s="689">
        <f t="shared" si="79"/>
        <v>0</v>
      </c>
      <c r="R165" s="689">
        <f t="shared" si="79"/>
        <v>0</v>
      </c>
      <c r="S165" s="689">
        <f t="shared" si="79"/>
        <v>0</v>
      </c>
      <c r="T165" s="689">
        <f t="shared" si="79"/>
        <v>0</v>
      </c>
      <c r="U165" s="689">
        <f t="shared" si="79"/>
        <v>1400</v>
      </c>
      <c r="V165" s="689">
        <f t="shared" si="79"/>
        <v>1400</v>
      </c>
      <c r="W165" s="689">
        <f t="shared" si="79"/>
        <v>0</v>
      </c>
      <c r="X165" s="689">
        <f t="shared" si="79"/>
        <v>0</v>
      </c>
      <c r="Y165" s="689">
        <f t="shared" si="79"/>
        <v>0</v>
      </c>
      <c r="Z165" s="689">
        <f t="shared" si="79"/>
        <v>0</v>
      </c>
      <c r="AA165" s="689">
        <f t="shared" si="79"/>
        <v>1400</v>
      </c>
      <c r="AB165" s="689">
        <f t="shared" si="79"/>
        <v>600</v>
      </c>
      <c r="AC165" s="689"/>
      <c r="AD165" s="689"/>
      <c r="AE165" s="689">
        <f t="shared" si="79"/>
        <v>800</v>
      </c>
      <c r="AF165" s="689">
        <f t="shared" si="79"/>
        <v>0</v>
      </c>
      <c r="AG165" s="689">
        <f t="shared" si="79"/>
        <v>0</v>
      </c>
    </row>
    <row r="166" spans="1:33" ht="37.5" hidden="1">
      <c r="A166" s="708" t="s">
        <v>1355</v>
      </c>
      <c r="B166" s="710" t="s">
        <v>1433</v>
      </c>
      <c r="C166" s="713"/>
      <c r="D166" s="713"/>
      <c r="E166" s="713"/>
      <c r="F166" s="713"/>
      <c r="G166" s="713"/>
      <c r="H166" s="693"/>
      <c r="I166" s="693"/>
      <c r="J166" s="681"/>
      <c r="K166" s="681"/>
      <c r="L166" s="681"/>
      <c r="M166" s="681"/>
      <c r="N166" s="681"/>
      <c r="O166" s="681"/>
      <c r="P166" s="681"/>
      <c r="Q166" s="681"/>
      <c r="R166" s="681"/>
      <c r="S166" s="681"/>
      <c r="T166" s="681"/>
      <c r="U166" s="693"/>
      <c r="V166" s="693"/>
      <c r="W166" s="681"/>
      <c r="X166" s="681"/>
      <c r="Y166" s="681"/>
      <c r="Z166" s="681"/>
      <c r="AA166" s="815"/>
      <c r="AB166" s="681"/>
      <c r="AC166" s="681"/>
      <c r="AD166" s="681"/>
      <c r="AE166" s="681"/>
      <c r="AF166" s="681"/>
      <c r="AG166" s="221" t="s">
        <v>1496</v>
      </c>
    </row>
    <row r="167" spans="1:33" ht="37.5" hidden="1">
      <c r="A167" s="708" t="s">
        <v>1355</v>
      </c>
      <c r="B167" s="710" t="s">
        <v>1530</v>
      </c>
      <c r="C167" s="713"/>
      <c r="D167" s="713"/>
      <c r="E167" s="713"/>
      <c r="F167" s="713"/>
      <c r="G167" s="713"/>
      <c r="H167" s="693">
        <v>1400</v>
      </c>
      <c r="I167" s="693">
        <v>1400</v>
      </c>
      <c r="J167" s="681"/>
      <c r="K167" s="681"/>
      <c r="L167" s="681"/>
      <c r="M167" s="681"/>
      <c r="N167" s="681"/>
      <c r="O167" s="681"/>
      <c r="P167" s="681"/>
      <c r="Q167" s="681"/>
      <c r="R167" s="681"/>
      <c r="S167" s="681"/>
      <c r="T167" s="681"/>
      <c r="U167" s="693">
        <v>1400</v>
      </c>
      <c r="V167" s="693">
        <v>1400</v>
      </c>
      <c r="W167" s="681"/>
      <c r="X167" s="681"/>
      <c r="Y167" s="681"/>
      <c r="Z167" s="681"/>
      <c r="AA167" s="815">
        <f t="shared" si="76"/>
        <v>1400</v>
      </c>
      <c r="AB167" s="681">
        <v>600</v>
      </c>
      <c r="AC167" s="681"/>
      <c r="AD167" s="681"/>
      <c r="AE167" s="681">
        <f>AA167-AB167</f>
        <v>800</v>
      </c>
      <c r="AF167" s="681"/>
      <c r="AG167" s="713"/>
    </row>
    <row r="168" spans="1:33" hidden="1">
      <c r="A168" s="715" t="s">
        <v>1531</v>
      </c>
      <c r="B168" s="697" t="s">
        <v>1359</v>
      </c>
      <c r="C168" s="713"/>
      <c r="D168" s="713"/>
      <c r="E168" s="713"/>
      <c r="F168" s="713"/>
      <c r="G168" s="713"/>
      <c r="H168" s="689">
        <f t="shared" ref="H168:AG168" si="80">H169+H172+H175+H179</f>
        <v>31345</v>
      </c>
      <c r="I168" s="689">
        <f t="shared" si="80"/>
        <v>31345</v>
      </c>
      <c r="J168" s="689">
        <f t="shared" si="80"/>
        <v>0</v>
      </c>
      <c r="K168" s="689">
        <f t="shared" si="80"/>
        <v>0</v>
      </c>
      <c r="L168" s="689">
        <f t="shared" si="80"/>
        <v>0</v>
      </c>
      <c r="M168" s="689">
        <f t="shared" si="80"/>
        <v>0</v>
      </c>
      <c r="N168" s="689">
        <f t="shared" si="80"/>
        <v>0</v>
      </c>
      <c r="O168" s="689">
        <f t="shared" si="80"/>
        <v>0</v>
      </c>
      <c r="P168" s="689">
        <f t="shared" si="80"/>
        <v>0</v>
      </c>
      <c r="Q168" s="689">
        <f t="shared" si="80"/>
        <v>0</v>
      </c>
      <c r="R168" s="689">
        <f t="shared" si="80"/>
        <v>0</v>
      </c>
      <c r="S168" s="689">
        <f t="shared" si="80"/>
        <v>0</v>
      </c>
      <c r="T168" s="689">
        <f t="shared" si="80"/>
        <v>0</v>
      </c>
      <c r="U168" s="689">
        <f t="shared" si="80"/>
        <v>31345</v>
      </c>
      <c r="V168" s="689">
        <f t="shared" si="80"/>
        <v>31345</v>
      </c>
      <c r="W168" s="689">
        <f t="shared" si="80"/>
        <v>0</v>
      </c>
      <c r="X168" s="689">
        <f t="shared" si="80"/>
        <v>0</v>
      </c>
      <c r="Y168" s="689">
        <f t="shared" si="80"/>
        <v>0</v>
      </c>
      <c r="Z168" s="689">
        <f t="shared" si="80"/>
        <v>0</v>
      </c>
      <c r="AA168" s="689">
        <f t="shared" si="80"/>
        <v>31345</v>
      </c>
      <c r="AB168" s="689">
        <f t="shared" si="80"/>
        <v>9600</v>
      </c>
      <c r="AC168" s="689"/>
      <c r="AD168" s="689"/>
      <c r="AE168" s="689">
        <f t="shared" si="80"/>
        <v>14245</v>
      </c>
      <c r="AF168" s="689">
        <f t="shared" si="80"/>
        <v>7500</v>
      </c>
      <c r="AG168" s="689">
        <f t="shared" si="80"/>
        <v>0</v>
      </c>
    </row>
    <row r="169" spans="1:33" hidden="1">
      <c r="A169" s="700">
        <v>1</v>
      </c>
      <c r="B169" s="700" t="s">
        <v>1532</v>
      </c>
      <c r="C169" s="713"/>
      <c r="D169" s="713"/>
      <c r="E169" s="713"/>
      <c r="F169" s="713"/>
      <c r="G169" s="713"/>
      <c r="H169" s="689">
        <f t="shared" ref="H169:AG169" si="81">H170+H171</f>
        <v>3800</v>
      </c>
      <c r="I169" s="689">
        <f t="shared" si="81"/>
        <v>3800</v>
      </c>
      <c r="J169" s="689">
        <f t="shared" si="81"/>
        <v>0</v>
      </c>
      <c r="K169" s="689">
        <f t="shared" si="81"/>
        <v>0</v>
      </c>
      <c r="L169" s="689">
        <f t="shared" si="81"/>
        <v>0</v>
      </c>
      <c r="M169" s="689">
        <f t="shared" si="81"/>
        <v>0</v>
      </c>
      <c r="N169" s="689">
        <f t="shared" si="81"/>
        <v>0</v>
      </c>
      <c r="O169" s="689">
        <f t="shared" si="81"/>
        <v>0</v>
      </c>
      <c r="P169" s="689">
        <f t="shared" si="81"/>
        <v>0</v>
      </c>
      <c r="Q169" s="689">
        <f t="shared" si="81"/>
        <v>0</v>
      </c>
      <c r="R169" s="689">
        <f t="shared" si="81"/>
        <v>0</v>
      </c>
      <c r="S169" s="689">
        <f t="shared" si="81"/>
        <v>0</v>
      </c>
      <c r="T169" s="689">
        <f t="shared" si="81"/>
        <v>0</v>
      </c>
      <c r="U169" s="689">
        <f t="shared" si="81"/>
        <v>3800</v>
      </c>
      <c r="V169" s="689">
        <f t="shared" si="81"/>
        <v>3800</v>
      </c>
      <c r="W169" s="689">
        <f t="shared" si="81"/>
        <v>0</v>
      </c>
      <c r="X169" s="689">
        <f t="shared" si="81"/>
        <v>0</v>
      </c>
      <c r="Y169" s="689">
        <f t="shared" si="81"/>
        <v>0</v>
      </c>
      <c r="Z169" s="689">
        <f t="shared" si="81"/>
        <v>0</v>
      </c>
      <c r="AA169" s="689">
        <f t="shared" si="81"/>
        <v>3800</v>
      </c>
      <c r="AB169" s="689">
        <f t="shared" si="81"/>
        <v>1400</v>
      </c>
      <c r="AC169" s="689"/>
      <c r="AD169" s="689"/>
      <c r="AE169" s="689">
        <f t="shared" si="81"/>
        <v>2400</v>
      </c>
      <c r="AF169" s="689">
        <f t="shared" si="81"/>
        <v>0</v>
      </c>
      <c r="AG169" s="689">
        <f t="shared" si="81"/>
        <v>0</v>
      </c>
    </row>
    <row r="170" spans="1:33" hidden="1">
      <c r="A170" s="698" t="s">
        <v>1355</v>
      </c>
      <c r="B170" s="706" t="s">
        <v>1439</v>
      </c>
      <c r="C170" s="713"/>
      <c r="D170" s="713"/>
      <c r="E170" s="713"/>
      <c r="F170" s="713"/>
      <c r="G170" s="713"/>
      <c r="H170" s="693">
        <v>1800</v>
      </c>
      <c r="I170" s="693">
        <v>1800</v>
      </c>
      <c r="J170" s="681"/>
      <c r="K170" s="681"/>
      <c r="L170" s="681"/>
      <c r="M170" s="681"/>
      <c r="N170" s="681"/>
      <c r="O170" s="681"/>
      <c r="P170" s="681"/>
      <c r="Q170" s="681"/>
      <c r="R170" s="681"/>
      <c r="S170" s="681"/>
      <c r="T170" s="681"/>
      <c r="U170" s="693">
        <v>1800</v>
      </c>
      <c r="V170" s="693">
        <v>1800</v>
      </c>
      <c r="W170" s="681"/>
      <c r="X170" s="681"/>
      <c r="Y170" s="681"/>
      <c r="Z170" s="681"/>
      <c r="AA170" s="815">
        <f t="shared" si="76"/>
        <v>1800</v>
      </c>
      <c r="AB170" s="681">
        <v>700</v>
      </c>
      <c r="AC170" s="681"/>
      <c r="AD170" s="681"/>
      <c r="AE170" s="681">
        <f>AA170-AB170</f>
        <v>1100</v>
      </c>
      <c r="AF170" s="681"/>
      <c r="AG170" s="713"/>
    </row>
    <row r="171" spans="1:33" hidden="1">
      <c r="A171" s="698" t="s">
        <v>1355</v>
      </c>
      <c r="B171" s="706" t="s">
        <v>1533</v>
      </c>
      <c r="C171" s="713"/>
      <c r="D171" s="713"/>
      <c r="E171" s="713"/>
      <c r="F171" s="713"/>
      <c r="G171" s="713"/>
      <c r="H171" s="693">
        <v>2000</v>
      </c>
      <c r="I171" s="693">
        <v>2000</v>
      </c>
      <c r="J171" s="681"/>
      <c r="K171" s="681"/>
      <c r="L171" s="681"/>
      <c r="M171" s="681"/>
      <c r="N171" s="681"/>
      <c r="O171" s="681"/>
      <c r="P171" s="681"/>
      <c r="Q171" s="681"/>
      <c r="R171" s="681"/>
      <c r="S171" s="681"/>
      <c r="T171" s="681"/>
      <c r="U171" s="693">
        <v>2000</v>
      </c>
      <c r="V171" s="693">
        <v>2000</v>
      </c>
      <c r="W171" s="681"/>
      <c r="X171" s="681"/>
      <c r="Y171" s="681"/>
      <c r="Z171" s="681"/>
      <c r="AA171" s="815">
        <f t="shared" si="76"/>
        <v>2000</v>
      </c>
      <c r="AB171" s="681">
        <v>700</v>
      </c>
      <c r="AC171" s="681"/>
      <c r="AD171" s="681"/>
      <c r="AE171" s="681">
        <f>AA171-AB171</f>
        <v>1300</v>
      </c>
      <c r="AF171" s="681"/>
      <c r="AG171" s="713"/>
    </row>
    <row r="172" spans="1:33" hidden="1">
      <c r="A172" s="700">
        <v>2</v>
      </c>
      <c r="B172" s="700" t="s">
        <v>1529</v>
      </c>
      <c r="C172" s="713"/>
      <c r="D172" s="713"/>
      <c r="E172" s="713"/>
      <c r="F172" s="713"/>
      <c r="G172" s="713"/>
      <c r="H172" s="689">
        <f>H173+H174</f>
        <v>19500</v>
      </c>
      <c r="I172" s="689">
        <f>I173+I174</f>
        <v>19500</v>
      </c>
      <c r="J172" s="681"/>
      <c r="K172" s="681"/>
      <c r="L172" s="681"/>
      <c r="M172" s="681"/>
      <c r="N172" s="681"/>
      <c r="O172" s="681"/>
      <c r="P172" s="681"/>
      <c r="Q172" s="681"/>
      <c r="R172" s="681"/>
      <c r="S172" s="681"/>
      <c r="T172" s="681"/>
      <c r="U172" s="689">
        <f>U173+U174</f>
        <v>19500</v>
      </c>
      <c r="V172" s="689">
        <f t="shared" ref="V172:AG172" si="82">V173+V174</f>
        <v>19500</v>
      </c>
      <c r="W172" s="689">
        <f t="shared" si="82"/>
        <v>0</v>
      </c>
      <c r="X172" s="689">
        <f t="shared" si="82"/>
        <v>0</v>
      </c>
      <c r="Y172" s="689">
        <f t="shared" si="82"/>
        <v>0</v>
      </c>
      <c r="Z172" s="689">
        <f t="shared" si="82"/>
        <v>0</v>
      </c>
      <c r="AA172" s="689">
        <f t="shared" si="82"/>
        <v>19500</v>
      </c>
      <c r="AB172" s="689">
        <f t="shared" si="82"/>
        <v>5000</v>
      </c>
      <c r="AC172" s="689"/>
      <c r="AD172" s="689"/>
      <c r="AE172" s="689">
        <f t="shared" si="82"/>
        <v>7000</v>
      </c>
      <c r="AF172" s="689">
        <f t="shared" si="82"/>
        <v>7500</v>
      </c>
      <c r="AG172" s="689">
        <f t="shared" si="82"/>
        <v>0</v>
      </c>
    </row>
    <row r="173" spans="1:33" hidden="1">
      <c r="A173" s="698" t="s">
        <v>1355</v>
      </c>
      <c r="B173" s="706" t="s">
        <v>1361</v>
      </c>
      <c r="C173" s="713"/>
      <c r="D173" s="713"/>
      <c r="E173" s="713"/>
      <c r="F173" s="713"/>
      <c r="G173" s="713"/>
      <c r="H173" s="693">
        <v>9000</v>
      </c>
      <c r="I173" s="693">
        <v>9000</v>
      </c>
      <c r="J173" s="681"/>
      <c r="K173" s="681"/>
      <c r="L173" s="681"/>
      <c r="M173" s="681"/>
      <c r="N173" s="681"/>
      <c r="O173" s="681"/>
      <c r="P173" s="681"/>
      <c r="Q173" s="681"/>
      <c r="R173" s="681"/>
      <c r="S173" s="681"/>
      <c r="T173" s="681"/>
      <c r="U173" s="693">
        <v>9000</v>
      </c>
      <c r="V173" s="693">
        <v>9000</v>
      </c>
      <c r="W173" s="681"/>
      <c r="X173" s="681"/>
      <c r="Y173" s="681"/>
      <c r="Z173" s="681"/>
      <c r="AA173" s="815">
        <f t="shared" si="76"/>
        <v>9000</v>
      </c>
      <c r="AB173" s="681">
        <v>2500</v>
      </c>
      <c r="AC173" s="681"/>
      <c r="AD173" s="681"/>
      <c r="AE173" s="681">
        <v>3500</v>
      </c>
      <c r="AF173" s="681">
        <f>AA173-AB173-AE173</f>
        <v>3000</v>
      </c>
      <c r="AG173" s="713"/>
    </row>
    <row r="174" spans="1:33" hidden="1">
      <c r="A174" s="698" t="s">
        <v>1355</v>
      </c>
      <c r="B174" s="706" t="s">
        <v>1362</v>
      </c>
      <c r="C174" s="713"/>
      <c r="D174" s="713"/>
      <c r="E174" s="713"/>
      <c r="F174" s="713"/>
      <c r="G174" s="713"/>
      <c r="H174" s="693">
        <v>10500</v>
      </c>
      <c r="I174" s="693">
        <v>10500</v>
      </c>
      <c r="J174" s="681"/>
      <c r="K174" s="681"/>
      <c r="L174" s="681"/>
      <c r="M174" s="681"/>
      <c r="N174" s="681"/>
      <c r="O174" s="681"/>
      <c r="P174" s="681"/>
      <c r="Q174" s="681"/>
      <c r="R174" s="681"/>
      <c r="S174" s="681"/>
      <c r="T174" s="681"/>
      <c r="U174" s="693">
        <v>10500</v>
      </c>
      <c r="V174" s="693">
        <v>10500</v>
      </c>
      <c r="W174" s="681"/>
      <c r="X174" s="681"/>
      <c r="Y174" s="681"/>
      <c r="Z174" s="681"/>
      <c r="AA174" s="815">
        <f t="shared" si="76"/>
        <v>10500</v>
      </c>
      <c r="AB174" s="681">
        <v>2500</v>
      </c>
      <c r="AC174" s="681"/>
      <c r="AD174" s="681"/>
      <c r="AE174" s="681">
        <v>3500</v>
      </c>
      <c r="AF174" s="681">
        <f>AA174-AB174-AE174</f>
        <v>4500</v>
      </c>
      <c r="AG174" s="713"/>
    </row>
    <row r="175" spans="1:33" hidden="1">
      <c r="A175" s="700">
        <v>3</v>
      </c>
      <c r="B175" s="700" t="s">
        <v>1341</v>
      </c>
      <c r="C175" s="713"/>
      <c r="D175" s="713"/>
      <c r="E175" s="713"/>
      <c r="F175" s="713"/>
      <c r="G175" s="713"/>
      <c r="H175" s="689">
        <f t="shared" ref="H175:I175" si="83">SUM(H176:H178)</f>
        <v>4345</v>
      </c>
      <c r="I175" s="689">
        <f t="shared" si="83"/>
        <v>4345</v>
      </c>
      <c r="J175" s="681"/>
      <c r="K175" s="681"/>
      <c r="L175" s="681"/>
      <c r="M175" s="681"/>
      <c r="N175" s="681"/>
      <c r="O175" s="681"/>
      <c r="P175" s="681"/>
      <c r="Q175" s="681"/>
      <c r="R175" s="681"/>
      <c r="S175" s="681"/>
      <c r="T175" s="681"/>
      <c r="U175" s="689">
        <f t="shared" ref="U175:AG175" si="84">SUM(U176:U178)</f>
        <v>4345</v>
      </c>
      <c r="V175" s="689">
        <f t="shared" si="84"/>
        <v>4345</v>
      </c>
      <c r="W175" s="689">
        <f t="shared" si="84"/>
        <v>0</v>
      </c>
      <c r="X175" s="689">
        <f t="shared" si="84"/>
        <v>0</v>
      </c>
      <c r="Y175" s="689">
        <f t="shared" si="84"/>
        <v>0</v>
      </c>
      <c r="Z175" s="689">
        <f t="shared" si="84"/>
        <v>0</v>
      </c>
      <c r="AA175" s="689">
        <f t="shared" si="84"/>
        <v>4345</v>
      </c>
      <c r="AB175" s="689">
        <f t="shared" si="84"/>
        <v>1800</v>
      </c>
      <c r="AC175" s="689"/>
      <c r="AD175" s="689"/>
      <c r="AE175" s="689">
        <f t="shared" si="84"/>
        <v>2545</v>
      </c>
      <c r="AF175" s="689">
        <f t="shared" si="84"/>
        <v>0</v>
      </c>
      <c r="AG175" s="689">
        <f t="shared" si="84"/>
        <v>0</v>
      </c>
    </row>
    <row r="176" spans="1:33" hidden="1">
      <c r="A176" s="698"/>
      <c r="B176" s="706" t="s">
        <v>1363</v>
      </c>
      <c r="C176" s="713"/>
      <c r="D176" s="713"/>
      <c r="E176" s="713"/>
      <c r="F176" s="713"/>
      <c r="G176" s="713"/>
      <c r="H176" s="693">
        <v>1445</v>
      </c>
      <c r="I176" s="693">
        <v>1445</v>
      </c>
      <c r="J176" s="681"/>
      <c r="K176" s="681"/>
      <c r="L176" s="681"/>
      <c r="M176" s="681"/>
      <c r="N176" s="681"/>
      <c r="O176" s="681"/>
      <c r="P176" s="681"/>
      <c r="Q176" s="681"/>
      <c r="R176" s="681"/>
      <c r="S176" s="681"/>
      <c r="T176" s="681"/>
      <c r="U176" s="693">
        <v>1445</v>
      </c>
      <c r="V176" s="693">
        <v>1445</v>
      </c>
      <c r="W176" s="681"/>
      <c r="X176" s="681"/>
      <c r="Y176" s="681"/>
      <c r="Z176" s="681"/>
      <c r="AA176" s="815">
        <f t="shared" si="76"/>
        <v>1445</v>
      </c>
      <c r="AB176" s="681">
        <v>600</v>
      </c>
      <c r="AC176" s="681"/>
      <c r="AD176" s="681"/>
      <c r="AE176" s="681">
        <f>AA176-AB176</f>
        <v>845</v>
      </c>
      <c r="AF176" s="681"/>
      <c r="AG176" s="713"/>
    </row>
    <row r="177" spans="1:33" hidden="1">
      <c r="A177" s="698"/>
      <c r="B177" s="706" t="s">
        <v>1364</v>
      </c>
      <c r="C177" s="713"/>
      <c r="D177" s="713"/>
      <c r="E177" s="713"/>
      <c r="F177" s="713"/>
      <c r="G177" s="713"/>
      <c r="H177" s="693">
        <v>1400</v>
      </c>
      <c r="I177" s="693">
        <v>1400</v>
      </c>
      <c r="J177" s="681"/>
      <c r="K177" s="681"/>
      <c r="L177" s="681"/>
      <c r="M177" s="681"/>
      <c r="N177" s="681"/>
      <c r="O177" s="681"/>
      <c r="P177" s="681"/>
      <c r="Q177" s="681"/>
      <c r="R177" s="681"/>
      <c r="S177" s="681"/>
      <c r="T177" s="681"/>
      <c r="U177" s="693">
        <v>1400</v>
      </c>
      <c r="V177" s="693">
        <v>1400</v>
      </c>
      <c r="W177" s="681"/>
      <c r="X177" s="681"/>
      <c r="Y177" s="681"/>
      <c r="Z177" s="681"/>
      <c r="AA177" s="815">
        <f t="shared" si="76"/>
        <v>1400</v>
      </c>
      <c r="AB177" s="681">
        <v>600</v>
      </c>
      <c r="AC177" s="681"/>
      <c r="AD177" s="681"/>
      <c r="AE177" s="681">
        <f t="shared" ref="AE177:AE178" si="85">AA177-AB177</f>
        <v>800</v>
      </c>
      <c r="AF177" s="681"/>
      <c r="AG177" s="713"/>
    </row>
    <row r="178" spans="1:33" hidden="1">
      <c r="A178" s="698"/>
      <c r="B178" s="706" t="s">
        <v>1365</v>
      </c>
      <c r="C178" s="713"/>
      <c r="D178" s="713"/>
      <c r="E178" s="713"/>
      <c r="F178" s="713"/>
      <c r="G178" s="713"/>
      <c r="H178" s="693">
        <v>1500</v>
      </c>
      <c r="I178" s="693">
        <v>1500</v>
      </c>
      <c r="J178" s="681"/>
      <c r="K178" s="681"/>
      <c r="L178" s="681"/>
      <c r="M178" s="681"/>
      <c r="N178" s="681"/>
      <c r="O178" s="681"/>
      <c r="P178" s="681"/>
      <c r="Q178" s="681"/>
      <c r="R178" s="681"/>
      <c r="S178" s="681"/>
      <c r="T178" s="681"/>
      <c r="U178" s="693">
        <v>1500</v>
      </c>
      <c r="V178" s="693">
        <v>1500</v>
      </c>
      <c r="W178" s="681"/>
      <c r="X178" s="681"/>
      <c r="Y178" s="681"/>
      <c r="Z178" s="681"/>
      <c r="AA178" s="815">
        <f t="shared" si="76"/>
        <v>1500</v>
      </c>
      <c r="AB178" s="681">
        <v>600</v>
      </c>
      <c r="AC178" s="681"/>
      <c r="AD178" s="681"/>
      <c r="AE178" s="681">
        <f t="shared" si="85"/>
        <v>900</v>
      </c>
      <c r="AF178" s="681"/>
      <c r="AG178" s="713"/>
    </row>
    <row r="179" spans="1:33" ht="37.5" hidden="1">
      <c r="A179" s="700">
        <v>4</v>
      </c>
      <c r="B179" s="707" t="s">
        <v>1484</v>
      </c>
      <c r="C179" s="713"/>
      <c r="D179" s="713"/>
      <c r="E179" s="713"/>
      <c r="F179" s="713"/>
      <c r="G179" s="713"/>
      <c r="H179" s="689">
        <f t="shared" ref="H179:I179" si="86">SUM(H180:H181)</f>
        <v>3700</v>
      </c>
      <c r="I179" s="689">
        <f t="shared" si="86"/>
        <v>3700</v>
      </c>
      <c r="J179" s="681"/>
      <c r="K179" s="681"/>
      <c r="L179" s="681"/>
      <c r="M179" s="681"/>
      <c r="N179" s="681"/>
      <c r="O179" s="681"/>
      <c r="P179" s="681"/>
      <c r="Q179" s="681"/>
      <c r="R179" s="681"/>
      <c r="S179" s="681"/>
      <c r="T179" s="681"/>
      <c r="U179" s="689">
        <f t="shared" ref="U179:AG179" si="87">SUM(U180:U181)</f>
        <v>3700</v>
      </c>
      <c r="V179" s="689">
        <f t="shared" si="87"/>
        <v>3700</v>
      </c>
      <c r="W179" s="689">
        <f t="shared" si="87"/>
        <v>0</v>
      </c>
      <c r="X179" s="689">
        <f t="shared" si="87"/>
        <v>0</v>
      </c>
      <c r="Y179" s="689">
        <f t="shared" si="87"/>
        <v>0</v>
      </c>
      <c r="Z179" s="689">
        <f t="shared" si="87"/>
        <v>0</v>
      </c>
      <c r="AA179" s="689">
        <f t="shared" si="87"/>
        <v>3700</v>
      </c>
      <c r="AB179" s="689">
        <f t="shared" si="87"/>
        <v>1400</v>
      </c>
      <c r="AC179" s="689"/>
      <c r="AD179" s="689"/>
      <c r="AE179" s="689">
        <f t="shared" si="87"/>
        <v>2300</v>
      </c>
      <c r="AF179" s="689">
        <f t="shared" si="87"/>
        <v>0</v>
      </c>
      <c r="AG179" s="689">
        <f t="shared" si="87"/>
        <v>0</v>
      </c>
    </row>
    <row r="180" spans="1:33" hidden="1">
      <c r="A180" s="698" t="s">
        <v>1355</v>
      </c>
      <c r="B180" s="706" t="s">
        <v>1366</v>
      </c>
      <c r="C180" s="713"/>
      <c r="D180" s="713"/>
      <c r="E180" s="713"/>
      <c r="F180" s="713"/>
      <c r="G180" s="713"/>
      <c r="H180" s="693">
        <v>1850</v>
      </c>
      <c r="I180" s="693">
        <v>1850</v>
      </c>
      <c r="J180" s="681"/>
      <c r="K180" s="681"/>
      <c r="L180" s="681"/>
      <c r="M180" s="681"/>
      <c r="N180" s="681"/>
      <c r="O180" s="681"/>
      <c r="P180" s="681"/>
      <c r="Q180" s="681"/>
      <c r="R180" s="681"/>
      <c r="S180" s="681"/>
      <c r="T180" s="681"/>
      <c r="U180" s="693">
        <v>1850</v>
      </c>
      <c r="V180" s="693">
        <v>1850</v>
      </c>
      <c r="W180" s="681"/>
      <c r="X180" s="681"/>
      <c r="Y180" s="681"/>
      <c r="Z180" s="681"/>
      <c r="AA180" s="815">
        <f t="shared" si="76"/>
        <v>1850</v>
      </c>
      <c r="AB180" s="681">
        <v>700</v>
      </c>
      <c r="AC180" s="681"/>
      <c r="AD180" s="681"/>
      <c r="AE180" s="681">
        <f>AA180-AB180</f>
        <v>1150</v>
      </c>
      <c r="AF180" s="681"/>
      <c r="AG180" s="713"/>
    </row>
    <row r="181" spans="1:33" hidden="1">
      <c r="A181" s="698" t="s">
        <v>1355</v>
      </c>
      <c r="B181" s="706" t="s">
        <v>1367</v>
      </c>
      <c r="C181" s="713"/>
      <c r="D181" s="713"/>
      <c r="E181" s="713"/>
      <c r="F181" s="713"/>
      <c r="G181" s="713"/>
      <c r="H181" s="693">
        <v>1850</v>
      </c>
      <c r="I181" s="693">
        <v>1850</v>
      </c>
      <c r="J181" s="681"/>
      <c r="K181" s="681"/>
      <c r="L181" s="681"/>
      <c r="M181" s="681"/>
      <c r="N181" s="681"/>
      <c r="O181" s="681"/>
      <c r="P181" s="681"/>
      <c r="Q181" s="681"/>
      <c r="R181" s="681"/>
      <c r="S181" s="681"/>
      <c r="T181" s="681"/>
      <c r="U181" s="693">
        <v>1850</v>
      </c>
      <c r="V181" s="693">
        <v>1850</v>
      </c>
      <c r="W181" s="681"/>
      <c r="X181" s="681"/>
      <c r="Y181" s="681"/>
      <c r="Z181" s="681"/>
      <c r="AA181" s="815">
        <f t="shared" si="76"/>
        <v>1850</v>
      </c>
      <c r="AB181" s="681">
        <v>700</v>
      </c>
      <c r="AC181" s="681"/>
      <c r="AD181" s="681"/>
      <c r="AE181" s="681">
        <f>AA181-AB181</f>
        <v>1150</v>
      </c>
      <c r="AF181" s="681"/>
      <c r="AG181" s="713"/>
    </row>
    <row r="182" spans="1:33" hidden="1">
      <c r="A182" s="715" t="s">
        <v>1534</v>
      </c>
      <c r="B182" s="697" t="s">
        <v>1434</v>
      </c>
      <c r="C182" s="713"/>
      <c r="D182" s="713"/>
      <c r="E182" s="713"/>
      <c r="F182" s="713"/>
      <c r="G182" s="713"/>
      <c r="H182" s="689">
        <f>H183+H186</f>
        <v>10600</v>
      </c>
      <c r="I182" s="689">
        <f>I183+I186</f>
        <v>10600</v>
      </c>
      <c r="J182" s="681"/>
      <c r="K182" s="681"/>
      <c r="L182" s="681"/>
      <c r="M182" s="681"/>
      <c r="N182" s="681"/>
      <c r="O182" s="681"/>
      <c r="P182" s="681"/>
      <c r="Q182" s="681"/>
      <c r="R182" s="681"/>
      <c r="S182" s="681"/>
      <c r="T182" s="681"/>
      <c r="U182" s="689">
        <f>U183+U186</f>
        <v>10600</v>
      </c>
      <c r="V182" s="689">
        <f t="shared" ref="V182:AG182" si="88">V183+V186</f>
        <v>10600</v>
      </c>
      <c r="W182" s="689">
        <f t="shared" si="88"/>
        <v>0</v>
      </c>
      <c r="X182" s="689">
        <f t="shared" si="88"/>
        <v>0</v>
      </c>
      <c r="Y182" s="689">
        <f t="shared" si="88"/>
        <v>0</v>
      </c>
      <c r="Z182" s="689">
        <f t="shared" si="88"/>
        <v>0</v>
      </c>
      <c r="AA182" s="689">
        <f t="shared" si="88"/>
        <v>10600</v>
      </c>
      <c r="AB182" s="689">
        <f t="shared" si="88"/>
        <v>4200</v>
      </c>
      <c r="AC182" s="689"/>
      <c r="AD182" s="689"/>
      <c r="AE182" s="689">
        <f t="shared" si="88"/>
        <v>6400</v>
      </c>
      <c r="AF182" s="689">
        <f t="shared" si="88"/>
        <v>0</v>
      </c>
      <c r="AG182" s="689">
        <f t="shared" si="88"/>
        <v>0</v>
      </c>
    </row>
    <row r="183" spans="1:33" hidden="1">
      <c r="A183" s="700">
        <v>1</v>
      </c>
      <c r="B183" s="700" t="s">
        <v>1341</v>
      </c>
      <c r="C183" s="713"/>
      <c r="D183" s="713"/>
      <c r="E183" s="713"/>
      <c r="F183" s="713"/>
      <c r="G183" s="713"/>
      <c r="H183" s="689">
        <f t="shared" ref="H183:I183" si="89">SUM(H184:H185)</f>
        <v>3200</v>
      </c>
      <c r="I183" s="689">
        <f t="shared" si="89"/>
        <v>3200</v>
      </c>
      <c r="J183" s="681"/>
      <c r="K183" s="681"/>
      <c r="L183" s="681"/>
      <c r="M183" s="681"/>
      <c r="N183" s="681"/>
      <c r="O183" s="681"/>
      <c r="P183" s="681"/>
      <c r="Q183" s="681"/>
      <c r="R183" s="681"/>
      <c r="S183" s="681"/>
      <c r="T183" s="681"/>
      <c r="U183" s="689">
        <f t="shared" ref="U183:AG183" si="90">SUM(U184:U185)</f>
        <v>3200</v>
      </c>
      <c r="V183" s="689">
        <f t="shared" si="90"/>
        <v>3200</v>
      </c>
      <c r="W183" s="689">
        <f t="shared" si="90"/>
        <v>0</v>
      </c>
      <c r="X183" s="689">
        <f t="shared" si="90"/>
        <v>0</v>
      </c>
      <c r="Y183" s="689">
        <f t="shared" si="90"/>
        <v>0</v>
      </c>
      <c r="Z183" s="689">
        <f t="shared" si="90"/>
        <v>0</v>
      </c>
      <c r="AA183" s="689">
        <f t="shared" si="90"/>
        <v>3200</v>
      </c>
      <c r="AB183" s="689">
        <f t="shared" si="90"/>
        <v>1400</v>
      </c>
      <c r="AC183" s="689"/>
      <c r="AD183" s="689"/>
      <c r="AE183" s="689">
        <f t="shared" si="90"/>
        <v>1800</v>
      </c>
      <c r="AF183" s="689">
        <f t="shared" si="90"/>
        <v>0</v>
      </c>
      <c r="AG183" s="689">
        <f t="shared" si="90"/>
        <v>0</v>
      </c>
    </row>
    <row r="184" spans="1:33" hidden="1">
      <c r="A184" s="698"/>
      <c r="B184" s="706" t="s">
        <v>1535</v>
      </c>
      <c r="C184" s="713"/>
      <c r="D184" s="713"/>
      <c r="E184" s="713"/>
      <c r="F184" s="713"/>
      <c r="G184" s="713"/>
      <c r="H184" s="693">
        <v>1600</v>
      </c>
      <c r="I184" s="693">
        <v>1600</v>
      </c>
      <c r="J184" s="681"/>
      <c r="K184" s="681"/>
      <c r="L184" s="681"/>
      <c r="M184" s="681"/>
      <c r="N184" s="681"/>
      <c r="O184" s="681"/>
      <c r="P184" s="681"/>
      <c r="Q184" s="681"/>
      <c r="R184" s="681"/>
      <c r="S184" s="681"/>
      <c r="T184" s="681"/>
      <c r="U184" s="693">
        <v>1600</v>
      </c>
      <c r="V184" s="693">
        <v>1600</v>
      </c>
      <c r="W184" s="681"/>
      <c r="X184" s="681"/>
      <c r="Y184" s="681"/>
      <c r="Z184" s="681"/>
      <c r="AA184" s="815">
        <f t="shared" si="76"/>
        <v>1600</v>
      </c>
      <c r="AB184" s="681">
        <v>700</v>
      </c>
      <c r="AC184" s="681"/>
      <c r="AD184" s="681"/>
      <c r="AE184" s="681">
        <f>AA184-AB184</f>
        <v>900</v>
      </c>
      <c r="AF184" s="681"/>
      <c r="AG184" s="713"/>
    </row>
    <row r="185" spans="1:33" hidden="1">
      <c r="A185" s="698"/>
      <c r="B185" s="706" t="s">
        <v>1536</v>
      </c>
      <c r="C185" s="713"/>
      <c r="D185" s="713"/>
      <c r="E185" s="713"/>
      <c r="F185" s="713"/>
      <c r="G185" s="713"/>
      <c r="H185" s="693">
        <v>1600</v>
      </c>
      <c r="I185" s="693">
        <v>1600</v>
      </c>
      <c r="J185" s="681"/>
      <c r="K185" s="681"/>
      <c r="L185" s="681"/>
      <c r="M185" s="681"/>
      <c r="N185" s="681"/>
      <c r="O185" s="681"/>
      <c r="P185" s="681"/>
      <c r="Q185" s="681"/>
      <c r="R185" s="681"/>
      <c r="S185" s="681"/>
      <c r="T185" s="681"/>
      <c r="U185" s="693">
        <v>1600</v>
      </c>
      <c r="V185" s="693">
        <v>1600</v>
      </c>
      <c r="W185" s="681"/>
      <c r="X185" s="681"/>
      <c r="Y185" s="681"/>
      <c r="Z185" s="681"/>
      <c r="AA185" s="815">
        <f t="shared" si="76"/>
        <v>1600</v>
      </c>
      <c r="AB185" s="681">
        <v>700</v>
      </c>
      <c r="AC185" s="681"/>
      <c r="AD185" s="681"/>
      <c r="AE185" s="681">
        <f>AA185-AB185</f>
        <v>900</v>
      </c>
      <c r="AF185" s="681"/>
      <c r="AG185" s="713"/>
    </row>
    <row r="186" spans="1:33" ht="37.5" hidden="1">
      <c r="A186" s="700">
        <v>2</v>
      </c>
      <c r="B186" s="707" t="s">
        <v>1484</v>
      </c>
      <c r="C186" s="713"/>
      <c r="D186" s="713"/>
      <c r="E186" s="713"/>
      <c r="F186" s="713"/>
      <c r="G186" s="713"/>
      <c r="H186" s="689">
        <f t="shared" ref="H186:I186" si="91">SUM(H187:H190)</f>
        <v>7400</v>
      </c>
      <c r="I186" s="689">
        <f t="shared" si="91"/>
        <v>7400</v>
      </c>
      <c r="J186" s="681"/>
      <c r="K186" s="681"/>
      <c r="L186" s="681"/>
      <c r="M186" s="681"/>
      <c r="N186" s="681"/>
      <c r="O186" s="681"/>
      <c r="P186" s="681"/>
      <c r="Q186" s="681"/>
      <c r="R186" s="681"/>
      <c r="S186" s="681"/>
      <c r="T186" s="681"/>
      <c r="U186" s="689">
        <f t="shared" ref="U186:AG186" si="92">SUM(U187:U190)</f>
        <v>7400</v>
      </c>
      <c r="V186" s="689">
        <f t="shared" si="92"/>
        <v>7400</v>
      </c>
      <c r="W186" s="689">
        <f t="shared" si="92"/>
        <v>0</v>
      </c>
      <c r="X186" s="689">
        <f t="shared" si="92"/>
        <v>0</v>
      </c>
      <c r="Y186" s="689">
        <f t="shared" si="92"/>
        <v>0</v>
      </c>
      <c r="Z186" s="689">
        <f t="shared" si="92"/>
        <v>0</v>
      </c>
      <c r="AA186" s="689">
        <f t="shared" si="92"/>
        <v>7400</v>
      </c>
      <c r="AB186" s="689">
        <f t="shared" si="92"/>
        <v>2800</v>
      </c>
      <c r="AC186" s="689"/>
      <c r="AD186" s="689"/>
      <c r="AE186" s="689">
        <f t="shared" si="92"/>
        <v>4600</v>
      </c>
      <c r="AF186" s="689">
        <f t="shared" si="92"/>
        <v>0</v>
      </c>
      <c r="AG186" s="689">
        <f t="shared" si="92"/>
        <v>0</v>
      </c>
    </row>
    <row r="187" spans="1:33" hidden="1">
      <c r="A187" s="698" t="s">
        <v>1355</v>
      </c>
      <c r="B187" s="706" t="s">
        <v>1435</v>
      </c>
      <c r="C187" s="713"/>
      <c r="D187" s="713"/>
      <c r="E187" s="713"/>
      <c r="F187" s="713"/>
      <c r="G187" s="713"/>
      <c r="H187" s="693">
        <v>1850</v>
      </c>
      <c r="I187" s="693">
        <v>1850</v>
      </c>
      <c r="J187" s="681"/>
      <c r="K187" s="681"/>
      <c r="L187" s="681"/>
      <c r="M187" s="681"/>
      <c r="N187" s="681"/>
      <c r="O187" s="681"/>
      <c r="P187" s="681"/>
      <c r="Q187" s="681"/>
      <c r="R187" s="681"/>
      <c r="S187" s="681"/>
      <c r="T187" s="681"/>
      <c r="U187" s="693">
        <v>1850</v>
      </c>
      <c r="V187" s="693">
        <v>1850</v>
      </c>
      <c r="W187" s="681"/>
      <c r="X187" s="681"/>
      <c r="Y187" s="681"/>
      <c r="Z187" s="681"/>
      <c r="AA187" s="815">
        <f t="shared" si="76"/>
        <v>1850</v>
      </c>
      <c r="AB187" s="681">
        <v>700</v>
      </c>
      <c r="AC187" s="681"/>
      <c r="AD187" s="681"/>
      <c r="AE187" s="681">
        <f>AA187-AB187</f>
        <v>1150</v>
      </c>
      <c r="AF187" s="681"/>
      <c r="AG187" s="713"/>
    </row>
    <row r="188" spans="1:33" hidden="1">
      <c r="A188" s="698" t="s">
        <v>1355</v>
      </c>
      <c r="B188" s="706" t="s">
        <v>1436</v>
      </c>
      <c r="C188" s="713"/>
      <c r="D188" s="713"/>
      <c r="E188" s="713"/>
      <c r="F188" s="713"/>
      <c r="G188" s="713"/>
      <c r="H188" s="693">
        <v>1850</v>
      </c>
      <c r="I188" s="693">
        <v>1850</v>
      </c>
      <c r="J188" s="681"/>
      <c r="K188" s="681"/>
      <c r="L188" s="681"/>
      <c r="M188" s="681"/>
      <c r="N188" s="681"/>
      <c r="O188" s="681"/>
      <c r="P188" s="681"/>
      <c r="Q188" s="681"/>
      <c r="R188" s="681"/>
      <c r="S188" s="681"/>
      <c r="T188" s="681"/>
      <c r="U188" s="693">
        <v>1850</v>
      </c>
      <c r="V188" s="693">
        <v>1850</v>
      </c>
      <c r="W188" s="681"/>
      <c r="X188" s="681"/>
      <c r="Y188" s="681"/>
      <c r="Z188" s="681"/>
      <c r="AA188" s="815">
        <f t="shared" si="76"/>
        <v>1850</v>
      </c>
      <c r="AB188" s="681">
        <v>700</v>
      </c>
      <c r="AC188" s="681"/>
      <c r="AD188" s="681"/>
      <c r="AE188" s="681">
        <f t="shared" ref="AE188:AE190" si="93">AA188-AB188</f>
        <v>1150</v>
      </c>
      <c r="AF188" s="681"/>
      <c r="AG188" s="713"/>
    </row>
    <row r="189" spans="1:33" hidden="1">
      <c r="A189" s="698" t="s">
        <v>1355</v>
      </c>
      <c r="B189" s="706" t="s">
        <v>1537</v>
      </c>
      <c r="C189" s="713"/>
      <c r="D189" s="713"/>
      <c r="E189" s="713"/>
      <c r="F189" s="713"/>
      <c r="G189" s="713"/>
      <c r="H189" s="693">
        <v>1850</v>
      </c>
      <c r="I189" s="693">
        <v>1850</v>
      </c>
      <c r="J189" s="681"/>
      <c r="K189" s="681"/>
      <c r="L189" s="681"/>
      <c r="M189" s="681"/>
      <c r="N189" s="681"/>
      <c r="O189" s="681"/>
      <c r="P189" s="681"/>
      <c r="Q189" s="681"/>
      <c r="R189" s="681"/>
      <c r="S189" s="681"/>
      <c r="T189" s="681"/>
      <c r="U189" s="693">
        <v>1850</v>
      </c>
      <c r="V189" s="693">
        <v>1850</v>
      </c>
      <c r="W189" s="681"/>
      <c r="X189" s="681"/>
      <c r="Y189" s="681"/>
      <c r="Z189" s="681"/>
      <c r="AA189" s="815">
        <f t="shared" si="76"/>
        <v>1850</v>
      </c>
      <c r="AB189" s="681">
        <v>700</v>
      </c>
      <c r="AC189" s="681"/>
      <c r="AD189" s="681"/>
      <c r="AE189" s="681">
        <f t="shared" si="93"/>
        <v>1150</v>
      </c>
      <c r="AF189" s="681"/>
      <c r="AG189" s="713"/>
    </row>
    <row r="190" spans="1:33" hidden="1">
      <c r="A190" s="698" t="s">
        <v>1355</v>
      </c>
      <c r="B190" s="706" t="s">
        <v>1538</v>
      </c>
      <c r="C190" s="713"/>
      <c r="D190" s="713"/>
      <c r="E190" s="713"/>
      <c r="F190" s="713"/>
      <c r="G190" s="713"/>
      <c r="H190" s="693">
        <v>1850</v>
      </c>
      <c r="I190" s="693">
        <v>1850</v>
      </c>
      <c r="J190" s="681"/>
      <c r="K190" s="681"/>
      <c r="L190" s="681"/>
      <c r="M190" s="681"/>
      <c r="N190" s="681"/>
      <c r="O190" s="681"/>
      <c r="P190" s="681"/>
      <c r="Q190" s="681"/>
      <c r="R190" s="681"/>
      <c r="S190" s="681"/>
      <c r="T190" s="681"/>
      <c r="U190" s="693">
        <v>1850</v>
      </c>
      <c r="V190" s="693">
        <v>1850</v>
      </c>
      <c r="W190" s="681"/>
      <c r="X190" s="681"/>
      <c r="Y190" s="681"/>
      <c r="Z190" s="681"/>
      <c r="AA190" s="815">
        <f t="shared" si="76"/>
        <v>1850</v>
      </c>
      <c r="AB190" s="681">
        <v>700</v>
      </c>
      <c r="AC190" s="681"/>
      <c r="AD190" s="681"/>
      <c r="AE190" s="681">
        <f t="shared" si="93"/>
        <v>1150</v>
      </c>
      <c r="AF190" s="681"/>
      <c r="AG190" s="713"/>
    </row>
    <row r="191" spans="1:33" hidden="1">
      <c r="A191" s="715" t="s">
        <v>1539</v>
      </c>
      <c r="B191" s="697" t="s">
        <v>1369</v>
      </c>
      <c r="C191" s="713"/>
      <c r="D191" s="713"/>
      <c r="E191" s="713"/>
      <c r="F191" s="713"/>
      <c r="G191" s="713"/>
      <c r="H191" s="689">
        <f t="shared" ref="H191:I191" si="94">H192+H195+H198+H200+H203</f>
        <v>79953</v>
      </c>
      <c r="I191" s="689">
        <f t="shared" si="94"/>
        <v>79953</v>
      </c>
      <c r="J191" s="681"/>
      <c r="K191" s="681"/>
      <c r="L191" s="681"/>
      <c r="M191" s="681"/>
      <c r="N191" s="681"/>
      <c r="O191" s="681"/>
      <c r="P191" s="681"/>
      <c r="Q191" s="681"/>
      <c r="R191" s="681"/>
      <c r="S191" s="681"/>
      <c r="T191" s="681"/>
      <c r="U191" s="689">
        <f t="shared" ref="U191:AG191" si="95">U192+U195+U198+U200+U203</f>
        <v>79953</v>
      </c>
      <c r="V191" s="689">
        <f t="shared" si="95"/>
        <v>79953</v>
      </c>
      <c r="W191" s="689">
        <f t="shared" si="95"/>
        <v>0</v>
      </c>
      <c r="X191" s="689">
        <f t="shared" si="95"/>
        <v>0</v>
      </c>
      <c r="Y191" s="689">
        <f t="shared" si="95"/>
        <v>0</v>
      </c>
      <c r="Z191" s="689">
        <f t="shared" si="95"/>
        <v>0</v>
      </c>
      <c r="AA191" s="689">
        <f t="shared" si="95"/>
        <v>79953</v>
      </c>
      <c r="AB191" s="689">
        <f t="shared" si="95"/>
        <v>15793</v>
      </c>
      <c r="AC191" s="689"/>
      <c r="AD191" s="689"/>
      <c r="AE191" s="689">
        <f t="shared" si="95"/>
        <v>33160</v>
      </c>
      <c r="AF191" s="689">
        <f t="shared" si="95"/>
        <v>31000</v>
      </c>
      <c r="AG191" s="689">
        <f t="shared" si="95"/>
        <v>0</v>
      </c>
    </row>
    <row r="192" spans="1:33" hidden="1">
      <c r="A192" s="700">
        <v>1</v>
      </c>
      <c r="B192" s="697" t="s">
        <v>1540</v>
      </c>
      <c r="C192" s="713"/>
      <c r="D192" s="713"/>
      <c r="E192" s="713"/>
      <c r="F192" s="713"/>
      <c r="G192" s="713"/>
      <c r="H192" s="689">
        <f t="shared" ref="H192:I192" si="96">SUM(H193:H194)</f>
        <v>16000</v>
      </c>
      <c r="I192" s="689">
        <f t="shared" si="96"/>
        <v>16000</v>
      </c>
      <c r="J192" s="681"/>
      <c r="K192" s="681"/>
      <c r="L192" s="681"/>
      <c r="M192" s="681"/>
      <c r="N192" s="681"/>
      <c r="O192" s="681"/>
      <c r="P192" s="681"/>
      <c r="Q192" s="681"/>
      <c r="R192" s="681"/>
      <c r="S192" s="681"/>
      <c r="T192" s="681"/>
      <c r="U192" s="689">
        <f t="shared" ref="U192:AG192" si="97">SUM(U193:U194)</f>
        <v>16000</v>
      </c>
      <c r="V192" s="689">
        <f t="shared" si="97"/>
        <v>16000</v>
      </c>
      <c r="W192" s="689">
        <f t="shared" si="97"/>
        <v>0</v>
      </c>
      <c r="X192" s="689">
        <f t="shared" si="97"/>
        <v>0</v>
      </c>
      <c r="Y192" s="689">
        <f t="shared" si="97"/>
        <v>0</v>
      </c>
      <c r="Z192" s="689">
        <f t="shared" si="97"/>
        <v>0</v>
      </c>
      <c r="AA192" s="689">
        <f t="shared" si="97"/>
        <v>16000</v>
      </c>
      <c r="AB192" s="689">
        <f t="shared" si="97"/>
        <v>4000</v>
      </c>
      <c r="AC192" s="689"/>
      <c r="AD192" s="689"/>
      <c r="AE192" s="689">
        <f t="shared" si="97"/>
        <v>6000</v>
      </c>
      <c r="AF192" s="689">
        <f t="shared" si="97"/>
        <v>6000</v>
      </c>
      <c r="AG192" s="689">
        <f t="shared" si="97"/>
        <v>0</v>
      </c>
    </row>
    <row r="193" spans="1:33" ht="37.5" hidden="1">
      <c r="A193" s="708"/>
      <c r="B193" s="710" t="s">
        <v>1440</v>
      </c>
      <c r="C193" s="713"/>
      <c r="D193" s="713"/>
      <c r="E193" s="713"/>
      <c r="F193" s="713"/>
      <c r="G193" s="713"/>
      <c r="H193" s="693">
        <v>7000</v>
      </c>
      <c r="I193" s="693">
        <v>7000</v>
      </c>
      <c r="J193" s="681"/>
      <c r="K193" s="681"/>
      <c r="L193" s="681"/>
      <c r="M193" s="681"/>
      <c r="N193" s="681"/>
      <c r="O193" s="681"/>
      <c r="P193" s="681"/>
      <c r="Q193" s="681"/>
      <c r="R193" s="681"/>
      <c r="S193" s="681"/>
      <c r="T193" s="681"/>
      <c r="U193" s="693">
        <v>7000</v>
      </c>
      <c r="V193" s="693">
        <v>7000</v>
      </c>
      <c r="W193" s="681"/>
      <c r="X193" s="681"/>
      <c r="Y193" s="681"/>
      <c r="Z193" s="681"/>
      <c r="AA193" s="815">
        <f t="shared" si="76"/>
        <v>7000</v>
      </c>
      <c r="AB193" s="681">
        <v>2000</v>
      </c>
      <c r="AC193" s="681"/>
      <c r="AD193" s="681"/>
      <c r="AE193" s="681">
        <v>3000</v>
      </c>
      <c r="AF193" s="681">
        <f>AA193-AB193-AE193</f>
        <v>2000</v>
      </c>
      <c r="AG193" s="713"/>
    </row>
    <row r="194" spans="1:33" hidden="1">
      <c r="A194" s="708"/>
      <c r="B194" s="710" t="s">
        <v>1370</v>
      </c>
      <c r="C194" s="713"/>
      <c r="D194" s="713"/>
      <c r="E194" s="713"/>
      <c r="F194" s="713"/>
      <c r="G194" s="713"/>
      <c r="H194" s="693">
        <v>9000</v>
      </c>
      <c r="I194" s="693">
        <v>9000</v>
      </c>
      <c r="J194" s="681"/>
      <c r="K194" s="681"/>
      <c r="L194" s="681"/>
      <c r="M194" s="681"/>
      <c r="N194" s="681"/>
      <c r="O194" s="681"/>
      <c r="P194" s="681"/>
      <c r="Q194" s="681"/>
      <c r="R194" s="681"/>
      <c r="S194" s="681"/>
      <c r="T194" s="681"/>
      <c r="U194" s="693">
        <v>9000</v>
      </c>
      <c r="V194" s="693">
        <v>9000</v>
      </c>
      <c r="W194" s="681"/>
      <c r="X194" s="681"/>
      <c r="Y194" s="681"/>
      <c r="Z194" s="681"/>
      <c r="AA194" s="815">
        <f t="shared" si="76"/>
        <v>9000</v>
      </c>
      <c r="AB194" s="681">
        <v>2000</v>
      </c>
      <c r="AC194" s="681"/>
      <c r="AD194" s="681"/>
      <c r="AE194" s="681">
        <v>3000</v>
      </c>
      <c r="AF194" s="681">
        <f>AA194-AB194-AE194</f>
        <v>4000</v>
      </c>
      <c r="AG194" s="713"/>
    </row>
    <row r="195" spans="1:33" hidden="1">
      <c r="A195" s="700">
        <v>2</v>
      </c>
      <c r="B195" s="700" t="s">
        <v>1532</v>
      </c>
      <c r="C195" s="713"/>
      <c r="D195" s="713"/>
      <c r="E195" s="713"/>
      <c r="F195" s="713"/>
      <c r="G195" s="713"/>
      <c r="H195" s="689">
        <f t="shared" ref="H195:AG195" si="98">H196+H197</f>
        <v>37200</v>
      </c>
      <c r="I195" s="689">
        <f t="shared" si="98"/>
        <v>37200</v>
      </c>
      <c r="J195" s="689">
        <f t="shared" si="98"/>
        <v>0</v>
      </c>
      <c r="K195" s="689">
        <f t="shared" si="98"/>
        <v>0</v>
      </c>
      <c r="L195" s="689">
        <f t="shared" si="98"/>
        <v>0</v>
      </c>
      <c r="M195" s="689">
        <f t="shared" si="98"/>
        <v>0</v>
      </c>
      <c r="N195" s="689">
        <f t="shared" si="98"/>
        <v>0</v>
      </c>
      <c r="O195" s="689">
        <f t="shared" si="98"/>
        <v>0</v>
      </c>
      <c r="P195" s="689">
        <f t="shared" si="98"/>
        <v>0</v>
      </c>
      <c r="Q195" s="689">
        <f t="shared" si="98"/>
        <v>0</v>
      </c>
      <c r="R195" s="689">
        <f t="shared" si="98"/>
        <v>0</v>
      </c>
      <c r="S195" s="689">
        <f t="shared" si="98"/>
        <v>0</v>
      </c>
      <c r="T195" s="689">
        <f t="shared" si="98"/>
        <v>0</v>
      </c>
      <c r="U195" s="689">
        <f t="shared" si="98"/>
        <v>37200</v>
      </c>
      <c r="V195" s="689">
        <f t="shared" si="98"/>
        <v>37200</v>
      </c>
      <c r="W195" s="689">
        <f t="shared" si="98"/>
        <v>0</v>
      </c>
      <c r="X195" s="689">
        <f t="shared" si="98"/>
        <v>0</v>
      </c>
      <c r="Y195" s="689">
        <f t="shared" si="98"/>
        <v>0</v>
      </c>
      <c r="Z195" s="689">
        <f t="shared" si="98"/>
        <v>0</v>
      </c>
      <c r="AA195" s="689">
        <f t="shared" si="98"/>
        <v>37200</v>
      </c>
      <c r="AB195" s="689">
        <f t="shared" si="98"/>
        <v>5000</v>
      </c>
      <c r="AC195" s="689"/>
      <c r="AD195" s="689"/>
      <c r="AE195" s="689">
        <f t="shared" si="98"/>
        <v>15200</v>
      </c>
      <c r="AF195" s="689">
        <f t="shared" si="98"/>
        <v>17000</v>
      </c>
      <c r="AG195" s="689">
        <f t="shared" si="98"/>
        <v>0</v>
      </c>
    </row>
    <row r="196" spans="1:33" hidden="1">
      <c r="A196" s="698" t="s">
        <v>245</v>
      </c>
      <c r="B196" s="706" t="s">
        <v>1371</v>
      </c>
      <c r="C196" s="713"/>
      <c r="D196" s="713"/>
      <c r="E196" s="713"/>
      <c r="F196" s="713"/>
      <c r="G196" s="713"/>
      <c r="H196" s="693">
        <v>34000</v>
      </c>
      <c r="I196" s="693">
        <v>34000</v>
      </c>
      <c r="J196" s="681"/>
      <c r="K196" s="681"/>
      <c r="L196" s="681"/>
      <c r="M196" s="681"/>
      <c r="N196" s="681"/>
      <c r="O196" s="681"/>
      <c r="P196" s="681"/>
      <c r="Q196" s="681"/>
      <c r="R196" s="681"/>
      <c r="S196" s="681"/>
      <c r="T196" s="681"/>
      <c r="U196" s="693">
        <v>34000</v>
      </c>
      <c r="V196" s="693">
        <v>34000</v>
      </c>
      <c r="W196" s="681"/>
      <c r="X196" s="681"/>
      <c r="Y196" s="681"/>
      <c r="Z196" s="681"/>
      <c r="AA196" s="815">
        <f t="shared" si="76"/>
        <v>34000</v>
      </c>
      <c r="AB196" s="681">
        <v>4000</v>
      </c>
      <c r="AC196" s="681"/>
      <c r="AD196" s="681"/>
      <c r="AE196" s="681">
        <v>14000</v>
      </c>
      <c r="AF196" s="681">
        <f>AA196-AB196-AE196</f>
        <v>16000</v>
      </c>
      <c r="AG196" s="713"/>
    </row>
    <row r="197" spans="1:33" hidden="1">
      <c r="A197" s="698" t="s">
        <v>1355</v>
      </c>
      <c r="B197" s="706" t="s">
        <v>1372</v>
      </c>
      <c r="C197" s="713"/>
      <c r="D197" s="713"/>
      <c r="E197" s="713"/>
      <c r="F197" s="713"/>
      <c r="G197" s="713"/>
      <c r="H197" s="693">
        <v>3200</v>
      </c>
      <c r="I197" s="693">
        <v>3200</v>
      </c>
      <c r="J197" s="681"/>
      <c r="K197" s="681"/>
      <c r="L197" s="681"/>
      <c r="M197" s="681"/>
      <c r="N197" s="681"/>
      <c r="O197" s="681"/>
      <c r="P197" s="681"/>
      <c r="Q197" s="681"/>
      <c r="R197" s="681"/>
      <c r="S197" s="681"/>
      <c r="T197" s="681"/>
      <c r="U197" s="693">
        <v>3200</v>
      </c>
      <c r="V197" s="693">
        <v>3200</v>
      </c>
      <c r="W197" s="681"/>
      <c r="X197" s="681"/>
      <c r="Y197" s="681"/>
      <c r="Z197" s="681"/>
      <c r="AA197" s="815">
        <f t="shared" si="76"/>
        <v>3200</v>
      </c>
      <c r="AB197" s="681">
        <v>1000</v>
      </c>
      <c r="AC197" s="681"/>
      <c r="AD197" s="681"/>
      <c r="AE197" s="681">
        <v>1200</v>
      </c>
      <c r="AF197" s="681">
        <f>AA197-AB197-AE197</f>
        <v>1000</v>
      </c>
      <c r="AG197" s="713"/>
    </row>
    <row r="198" spans="1:33" hidden="1">
      <c r="A198" s="700">
        <v>3</v>
      </c>
      <c r="B198" s="700" t="s">
        <v>1529</v>
      </c>
      <c r="C198" s="713"/>
      <c r="D198" s="713"/>
      <c r="E198" s="713"/>
      <c r="F198" s="713"/>
      <c r="G198" s="713"/>
      <c r="H198" s="689">
        <f t="shared" ref="H198:AF198" si="99">SUM(H199:H199)</f>
        <v>18000</v>
      </c>
      <c r="I198" s="689">
        <f t="shared" si="99"/>
        <v>18000</v>
      </c>
      <c r="J198" s="689">
        <f t="shared" si="99"/>
        <v>0</v>
      </c>
      <c r="K198" s="689">
        <f t="shared" si="99"/>
        <v>0</v>
      </c>
      <c r="L198" s="689">
        <f t="shared" si="99"/>
        <v>0</v>
      </c>
      <c r="M198" s="689">
        <f t="shared" si="99"/>
        <v>0</v>
      </c>
      <c r="N198" s="689">
        <f t="shared" si="99"/>
        <v>0</v>
      </c>
      <c r="O198" s="689">
        <f t="shared" si="99"/>
        <v>0</v>
      </c>
      <c r="P198" s="689">
        <f t="shared" si="99"/>
        <v>0</v>
      </c>
      <c r="Q198" s="689">
        <f t="shared" si="99"/>
        <v>0</v>
      </c>
      <c r="R198" s="689">
        <f t="shared" si="99"/>
        <v>0</v>
      </c>
      <c r="S198" s="689">
        <f t="shared" si="99"/>
        <v>0</v>
      </c>
      <c r="T198" s="689">
        <f t="shared" si="99"/>
        <v>0</v>
      </c>
      <c r="U198" s="689">
        <f t="shared" si="99"/>
        <v>18000</v>
      </c>
      <c r="V198" s="689">
        <f t="shared" si="99"/>
        <v>18000</v>
      </c>
      <c r="W198" s="689">
        <f t="shared" si="99"/>
        <v>0</v>
      </c>
      <c r="X198" s="689">
        <f t="shared" si="99"/>
        <v>0</v>
      </c>
      <c r="Y198" s="689">
        <f t="shared" si="99"/>
        <v>0</v>
      </c>
      <c r="Z198" s="689">
        <f t="shared" si="99"/>
        <v>0</v>
      </c>
      <c r="AA198" s="689">
        <f t="shared" si="99"/>
        <v>18000</v>
      </c>
      <c r="AB198" s="689">
        <f t="shared" si="99"/>
        <v>3000</v>
      </c>
      <c r="AC198" s="689"/>
      <c r="AD198" s="689"/>
      <c r="AE198" s="689">
        <f t="shared" si="99"/>
        <v>7000</v>
      </c>
      <c r="AF198" s="689">
        <f t="shared" si="99"/>
        <v>8000</v>
      </c>
      <c r="AG198" s="713"/>
    </row>
    <row r="199" spans="1:33" hidden="1">
      <c r="A199" s="698" t="s">
        <v>1355</v>
      </c>
      <c r="B199" s="706" t="s">
        <v>1373</v>
      </c>
      <c r="C199" s="713"/>
      <c r="D199" s="713"/>
      <c r="E199" s="713"/>
      <c r="F199" s="713"/>
      <c r="G199" s="713"/>
      <c r="H199" s="693">
        <v>18000</v>
      </c>
      <c r="I199" s="693">
        <v>18000</v>
      </c>
      <c r="J199" s="681"/>
      <c r="K199" s="681"/>
      <c r="L199" s="681"/>
      <c r="M199" s="681"/>
      <c r="N199" s="681"/>
      <c r="O199" s="681"/>
      <c r="P199" s="681"/>
      <c r="Q199" s="681"/>
      <c r="R199" s="681"/>
      <c r="S199" s="681"/>
      <c r="T199" s="681"/>
      <c r="U199" s="693">
        <v>18000</v>
      </c>
      <c r="V199" s="693">
        <v>18000</v>
      </c>
      <c r="W199" s="681"/>
      <c r="X199" s="681"/>
      <c r="Y199" s="681"/>
      <c r="Z199" s="681"/>
      <c r="AA199" s="815">
        <f t="shared" si="76"/>
        <v>18000</v>
      </c>
      <c r="AB199" s="681">
        <v>3000</v>
      </c>
      <c r="AC199" s="681"/>
      <c r="AD199" s="681"/>
      <c r="AE199" s="681">
        <v>7000</v>
      </c>
      <c r="AF199" s="681">
        <f>AA199-AB199-AE199</f>
        <v>8000</v>
      </c>
      <c r="AG199" s="713"/>
    </row>
    <row r="200" spans="1:33" hidden="1">
      <c r="A200" s="700">
        <v>4</v>
      </c>
      <c r="B200" s="700" t="s">
        <v>1341</v>
      </c>
      <c r="C200" s="713"/>
      <c r="D200" s="713"/>
      <c r="E200" s="713"/>
      <c r="F200" s="713"/>
      <c r="G200" s="713"/>
      <c r="H200" s="689">
        <f t="shared" ref="H200:I200" si="100">SUM(H201:H202)</f>
        <v>3203</v>
      </c>
      <c r="I200" s="689">
        <f t="shared" si="100"/>
        <v>3203</v>
      </c>
      <c r="J200" s="681"/>
      <c r="K200" s="681"/>
      <c r="L200" s="681"/>
      <c r="M200" s="681"/>
      <c r="N200" s="681"/>
      <c r="O200" s="681"/>
      <c r="P200" s="681"/>
      <c r="Q200" s="681"/>
      <c r="R200" s="681"/>
      <c r="S200" s="681"/>
      <c r="T200" s="681"/>
      <c r="U200" s="689">
        <f t="shared" ref="U200:AF200" si="101">SUM(U201:U202)</f>
        <v>3203</v>
      </c>
      <c r="V200" s="689">
        <f t="shared" si="101"/>
        <v>3203</v>
      </c>
      <c r="W200" s="689">
        <f t="shared" si="101"/>
        <v>0</v>
      </c>
      <c r="X200" s="689">
        <f t="shared" si="101"/>
        <v>0</v>
      </c>
      <c r="Y200" s="689">
        <f t="shared" si="101"/>
        <v>0</v>
      </c>
      <c r="Z200" s="689">
        <f t="shared" si="101"/>
        <v>0</v>
      </c>
      <c r="AA200" s="689">
        <f t="shared" si="101"/>
        <v>3203</v>
      </c>
      <c r="AB200" s="689">
        <f t="shared" si="101"/>
        <v>1693</v>
      </c>
      <c r="AC200" s="689"/>
      <c r="AD200" s="689"/>
      <c r="AE200" s="689">
        <f t="shared" si="101"/>
        <v>1510</v>
      </c>
      <c r="AF200" s="689">
        <f t="shared" si="101"/>
        <v>0</v>
      </c>
      <c r="AG200" s="713"/>
    </row>
    <row r="201" spans="1:33" hidden="1">
      <c r="A201" s="698" t="s">
        <v>1355</v>
      </c>
      <c r="B201" s="706" t="s">
        <v>1374</v>
      </c>
      <c r="C201" s="713"/>
      <c r="D201" s="713"/>
      <c r="E201" s="713"/>
      <c r="F201" s="713"/>
      <c r="G201" s="713"/>
      <c r="H201" s="693">
        <v>2210</v>
      </c>
      <c r="I201" s="693">
        <v>2210</v>
      </c>
      <c r="J201" s="681"/>
      <c r="K201" s="681"/>
      <c r="L201" s="681"/>
      <c r="M201" s="681"/>
      <c r="N201" s="681"/>
      <c r="O201" s="681"/>
      <c r="P201" s="681"/>
      <c r="Q201" s="681"/>
      <c r="R201" s="681"/>
      <c r="S201" s="681"/>
      <c r="T201" s="681"/>
      <c r="U201" s="693">
        <v>2210</v>
      </c>
      <c r="V201" s="693">
        <v>2210</v>
      </c>
      <c r="W201" s="681"/>
      <c r="X201" s="681"/>
      <c r="Y201" s="681"/>
      <c r="Z201" s="681"/>
      <c r="AA201" s="815">
        <f t="shared" si="76"/>
        <v>2210</v>
      </c>
      <c r="AB201" s="681">
        <v>700</v>
      </c>
      <c r="AC201" s="681"/>
      <c r="AD201" s="681"/>
      <c r="AE201" s="681">
        <f>AA201-AB201</f>
        <v>1510</v>
      </c>
      <c r="AF201" s="681"/>
      <c r="AG201" s="713"/>
    </row>
    <row r="202" spans="1:33" hidden="1">
      <c r="A202" s="698" t="s">
        <v>1355</v>
      </c>
      <c r="B202" s="706" t="s">
        <v>1375</v>
      </c>
      <c r="C202" s="713"/>
      <c r="D202" s="713"/>
      <c r="E202" s="713"/>
      <c r="F202" s="713"/>
      <c r="G202" s="713"/>
      <c r="H202" s="693">
        <v>993</v>
      </c>
      <c r="I202" s="693">
        <v>993</v>
      </c>
      <c r="J202" s="681"/>
      <c r="K202" s="681"/>
      <c r="L202" s="681"/>
      <c r="M202" s="681"/>
      <c r="N202" s="681"/>
      <c r="O202" s="681"/>
      <c r="P202" s="681"/>
      <c r="Q202" s="681"/>
      <c r="R202" s="681"/>
      <c r="S202" s="681"/>
      <c r="T202" s="681"/>
      <c r="U202" s="693">
        <v>993</v>
      </c>
      <c r="V202" s="693">
        <v>993</v>
      </c>
      <c r="W202" s="681"/>
      <c r="X202" s="681"/>
      <c r="Y202" s="681"/>
      <c r="Z202" s="681"/>
      <c r="AA202" s="815">
        <f t="shared" si="76"/>
        <v>993</v>
      </c>
      <c r="AB202" s="681">
        <f>AA202</f>
        <v>993</v>
      </c>
      <c r="AC202" s="681"/>
      <c r="AD202" s="681"/>
      <c r="AE202" s="681">
        <f>AA202-AB202</f>
        <v>0</v>
      </c>
      <c r="AF202" s="681"/>
      <c r="AG202" s="713"/>
    </row>
    <row r="203" spans="1:33" ht="37.5" hidden="1">
      <c r="A203" s="700">
        <v>5</v>
      </c>
      <c r="B203" s="707" t="s">
        <v>1484</v>
      </c>
      <c r="C203" s="713"/>
      <c r="D203" s="713"/>
      <c r="E203" s="713"/>
      <c r="F203" s="713"/>
      <c r="G203" s="713"/>
      <c r="H203" s="689">
        <f t="shared" ref="H203:I203" si="102">SUM(H204:H206)</f>
        <v>5550</v>
      </c>
      <c r="I203" s="689">
        <f t="shared" si="102"/>
        <v>5550</v>
      </c>
      <c r="J203" s="681"/>
      <c r="K203" s="681"/>
      <c r="L203" s="681"/>
      <c r="M203" s="681"/>
      <c r="N203" s="681"/>
      <c r="O203" s="681"/>
      <c r="P203" s="681"/>
      <c r="Q203" s="681"/>
      <c r="R203" s="681"/>
      <c r="S203" s="681"/>
      <c r="T203" s="681"/>
      <c r="U203" s="689">
        <f t="shared" ref="U203:AG203" si="103">SUM(U204:U206)</f>
        <v>5550</v>
      </c>
      <c r="V203" s="689">
        <f t="shared" si="103"/>
        <v>5550</v>
      </c>
      <c r="W203" s="689">
        <f t="shared" si="103"/>
        <v>0</v>
      </c>
      <c r="X203" s="689">
        <f t="shared" si="103"/>
        <v>0</v>
      </c>
      <c r="Y203" s="689">
        <f t="shared" si="103"/>
        <v>0</v>
      </c>
      <c r="Z203" s="689">
        <f t="shared" si="103"/>
        <v>0</v>
      </c>
      <c r="AA203" s="689">
        <f t="shared" si="103"/>
        <v>5550</v>
      </c>
      <c r="AB203" s="689">
        <f t="shared" si="103"/>
        <v>2100</v>
      </c>
      <c r="AC203" s="689"/>
      <c r="AD203" s="689"/>
      <c r="AE203" s="689">
        <f t="shared" si="103"/>
        <v>3450</v>
      </c>
      <c r="AF203" s="689">
        <f t="shared" si="103"/>
        <v>0</v>
      </c>
      <c r="AG203" s="689">
        <f t="shared" si="103"/>
        <v>0</v>
      </c>
    </row>
    <row r="204" spans="1:33" hidden="1">
      <c r="A204" s="698" t="s">
        <v>1355</v>
      </c>
      <c r="B204" s="706" t="s">
        <v>1376</v>
      </c>
      <c r="C204" s="713"/>
      <c r="D204" s="713"/>
      <c r="E204" s="713"/>
      <c r="F204" s="713"/>
      <c r="G204" s="713"/>
      <c r="H204" s="693">
        <v>1850</v>
      </c>
      <c r="I204" s="693">
        <v>1850</v>
      </c>
      <c r="J204" s="681"/>
      <c r="K204" s="681"/>
      <c r="L204" s="681"/>
      <c r="M204" s="681"/>
      <c r="N204" s="681"/>
      <c r="O204" s="681"/>
      <c r="P204" s="681"/>
      <c r="Q204" s="681"/>
      <c r="R204" s="681"/>
      <c r="S204" s="681"/>
      <c r="T204" s="681"/>
      <c r="U204" s="693">
        <v>1850</v>
      </c>
      <c r="V204" s="693">
        <v>1850</v>
      </c>
      <c r="W204" s="681"/>
      <c r="X204" s="681"/>
      <c r="Y204" s="681"/>
      <c r="Z204" s="681"/>
      <c r="AA204" s="815">
        <f t="shared" si="76"/>
        <v>1850</v>
      </c>
      <c r="AB204" s="681">
        <v>700</v>
      </c>
      <c r="AC204" s="681"/>
      <c r="AD204" s="681"/>
      <c r="AE204" s="681">
        <f>AA204-AB204</f>
        <v>1150</v>
      </c>
      <c r="AF204" s="681"/>
      <c r="AG204" s="713"/>
    </row>
    <row r="205" spans="1:33" hidden="1">
      <c r="A205" s="698" t="s">
        <v>1355</v>
      </c>
      <c r="B205" s="706" t="s">
        <v>1541</v>
      </c>
      <c r="C205" s="713"/>
      <c r="D205" s="713"/>
      <c r="E205" s="713"/>
      <c r="F205" s="713"/>
      <c r="G205" s="713"/>
      <c r="H205" s="693">
        <v>1850</v>
      </c>
      <c r="I205" s="693">
        <v>1850</v>
      </c>
      <c r="J205" s="681"/>
      <c r="K205" s="681"/>
      <c r="L205" s="681"/>
      <c r="M205" s="681"/>
      <c r="N205" s="681"/>
      <c r="O205" s="681"/>
      <c r="P205" s="681"/>
      <c r="Q205" s="681"/>
      <c r="R205" s="681"/>
      <c r="S205" s="681"/>
      <c r="T205" s="681"/>
      <c r="U205" s="693">
        <v>1850</v>
      </c>
      <c r="V205" s="693">
        <v>1850</v>
      </c>
      <c r="W205" s="681"/>
      <c r="X205" s="681"/>
      <c r="Y205" s="681"/>
      <c r="Z205" s="681"/>
      <c r="AA205" s="815">
        <f t="shared" si="76"/>
        <v>1850</v>
      </c>
      <c r="AB205" s="681">
        <v>700</v>
      </c>
      <c r="AC205" s="681"/>
      <c r="AD205" s="681"/>
      <c r="AE205" s="681">
        <f t="shared" ref="AE205:AE206" si="104">AA205-AB205</f>
        <v>1150</v>
      </c>
      <c r="AF205" s="681"/>
      <c r="AG205" s="713"/>
    </row>
    <row r="206" spans="1:33" hidden="1">
      <c r="A206" s="698" t="s">
        <v>1355</v>
      </c>
      <c r="B206" s="706" t="s">
        <v>1542</v>
      </c>
      <c r="C206" s="713"/>
      <c r="D206" s="713"/>
      <c r="E206" s="713"/>
      <c r="F206" s="713"/>
      <c r="G206" s="713"/>
      <c r="H206" s="693">
        <v>1850</v>
      </c>
      <c r="I206" s="693">
        <v>1850</v>
      </c>
      <c r="J206" s="681"/>
      <c r="K206" s="681"/>
      <c r="L206" s="681"/>
      <c r="M206" s="681"/>
      <c r="N206" s="681"/>
      <c r="O206" s="681"/>
      <c r="P206" s="681"/>
      <c r="Q206" s="681"/>
      <c r="R206" s="681"/>
      <c r="S206" s="681"/>
      <c r="T206" s="681"/>
      <c r="U206" s="693">
        <v>1850</v>
      </c>
      <c r="V206" s="693">
        <v>1850</v>
      </c>
      <c r="W206" s="681"/>
      <c r="X206" s="681"/>
      <c r="Y206" s="681"/>
      <c r="Z206" s="681"/>
      <c r="AA206" s="815">
        <f t="shared" si="76"/>
        <v>1850</v>
      </c>
      <c r="AB206" s="681">
        <v>700</v>
      </c>
      <c r="AC206" s="681"/>
      <c r="AD206" s="681"/>
      <c r="AE206" s="681">
        <f t="shared" si="104"/>
        <v>1150</v>
      </c>
      <c r="AF206" s="681"/>
      <c r="AG206" s="713"/>
    </row>
    <row r="207" spans="1:33" ht="37.5" hidden="1">
      <c r="A207" s="697" t="s">
        <v>1543</v>
      </c>
      <c r="B207" s="697" t="s">
        <v>1377</v>
      </c>
      <c r="C207" s="713"/>
      <c r="D207" s="713"/>
      <c r="E207" s="713"/>
      <c r="F207" s="713"/>
      <c r="G207" s="713"/>
      <c r="H207" s="689">
        <f>H208+H210+H212</f>
        <v>16150</v>
      </c>
      <c r="I207" s="689">
        <f>I208+I210+I212</f>
        <v>16150</v>
      </c>
      <c r="J207" s="681"/>
      <c r="K207" s="681"/>
      <c r="L207" s="681"/>
      <c r="M207" s="681"/>
      <c r="N207" s="681"/>
      <c r="O207" s="681"/>
      <c r="P207" s="681"/>
      <c r="Q207" s="681"/>
      <c r="R207" s="681"/>
      <c r="S207" s="681"/>
      <c r="T207" s="681"/>
      <c r="U207" s="689">
        <f>U208+U210+U212</f>
        <v>16150</v>
      </c>
      <c r="V207" s="689">
        <f t="shared" ref="V207:AG207" si="105">V208+V210+V212</f>
        <v>16150</v>
      </c>
      <c r="W207" s="689">
        <f t="shared" si="105"/>
        <v>0</v>
      </c>
      <c r="X207" s="689">
        <f t="shared" si="105"/>
        <v>0</v>
      </c>
      <c r="Y207" s="689">
        <f t="shared" si="105"/>
        <v>0</v>
      </c>
      <c r="Z207" s="689">
        <f t="shared" si="105"/>
        <v>0</v>
      </c>
      <c r="AA207" s="689">
        <f t="shared" si="105"/>
        <v>16150</v>
      </c>
      <c r="AB207" s="689">
        <f t="shared" si="105"/>
        <v>4800</v>
      </c>
      <c r="AC207" s="689"/>
      <c r="AD207" s="689"/>
      <c r="AE207" s="689">
        <f t="shared" si="105"/>
        <v>7850</v>
      </c>
      <c r="AF207" s="689">
        <f t="shared" si="105"/>
        <v>3500</v>
      </c>
      <c r="AG207" s="689">
        <f t="shared" si="105"/>
        <v>0</v>
      </c>
    </row>
    <row r="208" spans="1:33" hidden="1">
      <c r="A208" s="700">
        <v>1</v>
      </c>
      <c r="B208" s="697" t="s">
        <v>1493</v>
      </c>
      <c r="C208" s="713"/>
      <c r="D208" s="713"/>
      <c r="E208" s="713"/>
      <c r="F208" s="713"/>
      <c r="G208" s="713"/>
      <c r="H208" s="689">
        <f t="shared" ref="H208:I208" si="106">SUM(H209:H209)</f>
        <v>9000</v>
      </c>
      <c r="I208" s="689">
        <f t="shared" si="106"/>
        <v>9000</v>
      </c>
      <c r="J208" s="681"/>
      <c r="K208" s="681"/>
      <c r="L208" s="681"/>
      <c r="M208" s="681"/>
      <c r="N208" s="681"/>
      <c r="O208" s="681"/>
      <c r="P208" s="681"/>
      <c r="Q208" s="681"/>
      <c r="R208" s="681"/>
      <c r="S208" s="681"/>
      <c r="T208" s="681"/>
      <c r="U208" s="689">
        <f t="shared" ref="U208:AG208" si="107">SUM(U209:U209)</f>
        <v>9000</v>
      </c>
      <c r="V208" s="689">
        <f t="shared" si="107"/>
        <v>9000</v>
      </c>
      <c r="W208" s="689">
        <f t="shared" si="107"/>
        <v>0</v>
      </c>
      <c r="X208" s="689">
        <f t="shared" si="107"/>
        <v>0</v>
      </c>
      <c r="Y208" s="689">
        <f t="shared" si="107"/>
        <v>0</v>
      </c>
      <c r="Z208" s="689">
        <f t="shared" si="107"/>
        <v>0</v>
      </c>
      <c r="AA208" s="689">
        <f t="shared" si="107"/>
        <v>9000</v>
      </c>
      <c r="AB208" s="689">
        <f t="shared" si="107"/>
        <v>2000</v>
      </c>
      <c r="AC208" s="689"/>
      <c r="AD208" s="689"/>
      <c r="AE208" s="689">
        <f t="shared" si="107"/>
        <v>3500</v>
      </c>
      <c r="AF208" s="689">
        <f t="shared" si="107"/>
        <v>3500</v>
      </c>
      <c r="AG208" s="689">
        <f t="shared" si="107"/>
        <v>0</v>
      </c>
    </row>
    <row r="209" spans="1:33" hidden="1">
      <c r="A209" s="708"/>
      <c r="B209" s="710" t="s">
        <v>1441</v>
      </c>
      <c r="C209" s="713"/>
      <c r="D209" s="713"/>
      <c r="E209" s="713"/>
      <c r="F209" s="713"/>
      <c r="G209" s="713"/>
      <c r="H209" s="693">
        <v>9000</v>
      </c>
      <c r="I209" s="693">
        <v>9000</v>
      </c>
      <c r="J209" s="681"/>
      <c r="K209" s="681"/>
      <c r="L209" s="681"/>
      <c r="M209" s="681"/>
      <c r="N209" s="681"/>
      <c r="O209" s="681"/>
      <c r="P209" s="681"/>
      <c r="Q209" s="681"/>
      <c r="R209" s="681"/>
      <c r="S209" s="681"/>
      <c r="T209" s="681"/>
      <c r="U209" s="693">
        <v>9000</v>
      </c>
      <c r="V209" s="693">
        <v>9000</v>
      </c>
      <c r="W209" s="681"/>
      <c r="X209" s="681"/>
      <c r="Y209" s="681"/>
      <c r="Z209" s="681"/>
      <c r="AA209" s="815">
        <f t="shared" si="76"/>
        <v>9000</v>
      </c>
      <c r="AB209" s="681">
        <v>2000</v>
      </c>
      <c r="AC209" s="681"/>
      <c r="AD209" s="681"/>
      <c r="AE209" s="681">
        <v>3500</v>
      </c>
      <c r="AF209" s="681">
        <f>AA209-AB209-AE209</f>
        <v>3500</v>
      </c>
      <c r="AG209" s="713"/>
    </row>
    <row r="210" spans="1:33" hidden="1">
      <c r="A210" s="700">
        <v>2</v>
      </c>
      <c r="B210" s="700" t="s">
        <v>1341</v>
      </c>
      <c r="C210" s="713"/>
      <c r="D210" s="713"/>
      <c r="E210" s="713"/>
      <c r="F210" s="713"/>
      <c r="G210" s="713"/>
      <c r="H210" s="689">
        <f t="shared" ref="H210:I210" si="108">SUM(H211:H211)</f>
        <v>1600</v>
      </c>
      <c r="I210" s="689">
        <f t="shared" si="108"/>
        <v>1600</v>
      </c>
      <c r="J210" s="681"/>
      <c r="K210" s="681"/>
      <c r="L210" s="681"/>
      <c r="M210" s="681"/>
      <c r="N210" s="681"/>
      <c r="O210" s="681"/>
      <c r="P210" s="681"/>
      <c r="Q210" s="681"/>
      <c r="R210" s="681"/>
      <c r="S210" s="681"/>
      <c r="T210" s="681"/>
      <c r="U210" s="689">
        <f t="shared" ref="U210:AG210" si="109">SUM(U211:U211)</f>
        <v>1600</v>
      </c>
      <c r="V210" s="689">
        <f t="shared" si="109"/>
        <v>1600</v>
      </c>
      <c r="W210" s="689">
        <f t="shared" si="109"/>
        <v>0</v>
      </c>
      <c r="X210" s="689">
        <f t="shared" si="109"/>
        <v>0</v>
      </c>
      <c r="Y210" s="689">
        <f t="shared" si="109"/>
        <v>0</v>
      </c>
      <c r="Z210" s="689">
        <f t="shared" si="109"/>
        <v>0</v>
      </c>
      <c r="AA210" s="689">
        <f t="shared" si="109"/>
        <v>1600</v>
      </c>
      <c r="AB210" s="689">
        <f t="shared" si="109"/>
        <v>700</v>
      </c>
      <c r="AC210" s="689"/>
      <c r="AD210" s="689"/>
      <c r="AE210" s="689">
        <f t="shared" si="109"/>
        <v>900</v>
      </c>
      <c r="AF210" s="689">
        <f t="shared" si="109"/>
        <v>0</v>
      </c>
      <c r="AG210" s="689">
        <f t="shared" si="109"/>
        <v>0</v>
      </c>
    </row>
    <row r="211" spans="1:33" hidden="1">
      <c r="A211" s="698"/>
      <c r="B211" s="706" t="s">
        <v>1378</v>
      </c>
      <c r="C211" s="713"/>
      <c r="D211" s="713"/>
      <c r="E211" s="713"/>
      <c r="F211" s="713"/>
      <c r="G211" s="713"/>
      <c r="H211" s="693">
        <v>1600</v>
      </c>
      <c r="I211" s="693">
        <v>1600</v>
      </c>
      <c r="J211" s="681"/>
      <c r="K211" s="681"/>
      <c r="L211" s="681"/>
      <c r="M211" s="681"/>
      <c r="N211" s="681"/>
      <c r="O211" s="681"/>
      <c r="P211" s="681"/>
      <c r="Q211" s="681"/>
      <c r="R211" s="681"/>
      <c r="S211" s="681"/>
      <c r="T211" s="681"/>
      <c r="U211" s="693">
        <v>1600</v>
      </c>
      <c r="V211" s="693">
        <v>1600</v>
      </c>
      <c r="W211" s="681"/>
      <c r="X211" s="681"/>
      <c r="Y211" s="681"/>
      <c r="Z211" s="681"/>
      <c r="AA211" s="815">
        <f t="shared" si="76"/>
        <v>1600</v>
      </c>
      <c r="AB211" s="681">
        <v>700</v>
      </c>
      <c r="AC211" s="681"/>
      <c r="AD211" s="681"/>
      <c r="AE211" s="681">
        <f>AA211-AB211</f>
        <v>900</v>
      </c>
      <c r="AF211" s="681"/>
      <c r="AG211" s="713"/>
    </row>
    <row r="212" spans="1:33" hidden="1">
      <c r="A212" s="700">
        <v>3</v>
      </c>
      <c r="B212" s="691" t="s">
        <v>1544</v>
      </c>
      <c r="C212" s="713"/>
      <c r="D212" s="713"/>
      <c r="E212" s="713"/>
      <c r="F212" s="713"/>
      <c r="G212" s="713"/>
      <c r="H212" s="689">
        <f t="shared" ref="H212:I212" si="110">SUM(H213:H215)</f>
        <v>5550</v>
      </c>
      <c r="I212" s="689">
        <f t="shared" si="110"/>
        <v>5550</v>
      </c>
      <c r="J212" s="681"/>
      <c r="K212" s="681"/>
      <c r="L212" s="681"/>
      <c r="M212" s="681"/>
      <c r="N212" s="681"/>
      <c r="O212" s="681"/>
      <c r="P212" s="681"/>
      <c r="Q212" s="681"/>
      <c r="R212" s="681"/>
      <c r="S212" s="681"/>
      <c r="T212" s="681"/>
      <c r="U212" s="689">
        <f t="shared" ref="U212:AG212" si="111">SUM(U213:U215)</f>
        <v>5550</v>
      </c>
      <c r="V212" s="689">
        <f t="shared" si="111"/>
        <v>5550</v>
      </c>
      <c r="W212" s="689">
        <f t="shared" si="111"/>
        <v>0</v>
      </c>
      <c r="X212" s="689">
        <f t="shared" si="111"/>
        <v>0</v>
      </c>
      <c r="Y212" s="689">
        <f t="shared" si="111"/>
        <v>0</v>
      </c>
      <c r="Z212" s="689">
        <f t="shared" si="111"/>
        <v>0</v>
      </c>
      <c r="AA212" s="689">
        <f t="shared" si="111"/>
        <v>5550</v>
      </c>
      <c r="AB212" s="689">
        <f t="shared" si="111"/>
        <v>2100</v>
      </c>
      <c r="AC212" s="689"/>
      <c r="AD212" s="689"/>
      <c r="AE212" s="689">
        <f t="shared" si="111"/>
        <v>3450</v>
      </c>
      <c r="AF212" s="689">
        <f t="shared" si="111"/>
        <v>0</v>
      </c>
      <c r="AG212" s="689">
        <f t="shared" si="111"/>
        <v>0</v>
      </c>
    </row>
    <row r="213" spans="1:33" hidden="1">
      <c r="A213" s="698" t="s">
        <v>1355</v>
      </c>
      <c r="B213" s="706" t="s">
        <v>1379</v>
      </c>
      <c r="C213" s="713"/>
      <c r="D213" s="713"/>
      <c r="E213" s="713"/>
      <c r="F213" s="713"/>
      <c r="G213" s="713"/>
      <c r="H213" s="693">
        <v>1850</v>
      </c>
      <c r="I213" s="693">
        <v>1850</v>
      </c>
      <c r="J213" s="681"/>
      <c r="K213" s="681"/>
      <c r="L213" s="681"/>
      <c r="M213" s="681"/>
      <c r="N213" s="681"/>
      <c r="O213" s="681"/>
      <c r="P213" s="681"/>
      <c r="Q213" s="681"/>
      <c r="R213" s="681"/>
      <c r="S213" s="681"/>
      <c r="T213" s="681"/>
      <c r="U213" s="693">
        <v>1850</v>
      </c>
      <c r="V213" s="693">
        <v>1850</v>
      </c>
      <c r="W213" s="681"/>
      <c r="X213" s="681"/>
      <c r="Y213" s="681"/>
      <c r="Z213" s="681"/>
      <c r="AA213" s="815">
        <f t="shared" si="76"/>
        <v>1850</v>
      </c>
      <c r="AB213" s="681">
        <v>700</v>
      </c>
      <c r="AC213" s="681"/>
      <c r="AD213" s="681"/>
      <c r="AE213" s="681">
        <f>AA213-AB213</f>
        <v>1150</v>
      </c>
      <c r="AF213" s="681"/>
      <c r="AG213" s="713"/>
    </row>
    <row r="214" spans="1:33" hidden="1">
      <c r="A214" s="698" t="s">
        <v>1355</v>
      </c>
      <c r="B214" s="706" t="s">
        <v>1380</v>
      </c>
      <c r="C214" s="713"/>
      <c r="D214" s="713"/>
      <c r="E214" s="713"/>
      <c r="F214" s="713"/>
      <c r="G214" s="713"/>
      <c r="H214" s="693">
        <v>1850</v>
      </c>
      <c r="I214" s="693">
        <v>1850</v>
      </c>
      <c r="J214" s="681"/>
      <c r="K214" s="681"/>
      <c r="L214" s="681"/>
      <c r="M214" s="681"/>
      <c r="N214" s="681"/>
      <c r="O214" s="681"/>
      <c r="P214" s="681"/>
      <c r="Q214" s="681"/>
      <c r="R214" s="681"/>
      <c r="S214" s="681"/>
      <c r="T214" s="681"/>
      <c r="U214" s="693">
        <v>1850</v>
      </c>
      <c r="V214" s="693">
        <v>1850</v>
      </c>
      <c r="W214" s="681"/>
      <c r="X214" s="681"/>
      <c r="Y214" s="681"/>
      <c r="Z214" s="681"/>
      <c r="AA214" s="815">
        <f t="shared" si="76"/>
        <v>1850</v>
      </c>
      <c r="AB214" s="681">
        <v>700</v>
      </c>
      <c r="AC214" s="681"/>
      <c r="AD214" s="681"/>
      <c r="AE214" s="681">
        <f t="shared" ref="AE214:AE215" si="112">AA214-AB214</f>
        <v>1150</v>
      </c>
      <c r="AF214" s="681"/>
      <c r="AG214" s="713"/>
    </row>
    <row r="215" spans="1:33" hidden="1">
      <c r="A215" s="698" t="s">
        <v>1355</v>
      </c>
      <c r="B215" s="706" t="s">
        <v>1381</v>
      </c>
      <c r="C215" s="713"/>
      <c r="D215" s="713"/>
      <c r="E215" s="713"/>
      <c r="F215" s="713"/>
      <c r="G215" s="713"/>
      <c r="H215" s="693">
        <v>1850</v>
      </c>
      <c r="I215" s="693">
        <v>1850</v>
      </c>
      <c r="J215" s="681"/>
      <c r="K215" s="681"/>
      <c r="L215" s="681"/>
      <c r="M215" s="681"/>
      <c r="N215" s="681"/>
      <c r="O215" s="681"/>
      <c r="P215" s="681"/>
      <c r="Q215" s="681"/>
      <c r="R215" s="681"/>
      <c r="S215" s="681"/>
      <c r="T215" s="681"/>
      <c r="U215" s="693">
        <v>1850</v>
      </c>
      <c r="V215" s="693">
        <v>1850</v>
      </c>
      <c r="W215" s="681"/>
      <c r="X215" s="681"/>
      <c r="Y215" s="681"/>
      <c r="Z215" s="681"/>
      <c r="AA215" s="815">
        <f t="shared" si="76"/>
        <v>1850</v>
      </c>
      <c r="AB215" s="681">
        <v>700</v>
      </c>
      <c r="AC215" s="681"/>
      <c r="AD215" s="681"/>
      <c r="AE215" s="681">
        <f t="shared" si="112"/>
        <v>1150</v>
      </c>
      <c r="AF215" s="681"/>
      <c r="AG215" s="713"/>
    </row>
    <row r="216" spans="1:33" ht="37.5" hidden="1">
      <c r="A216" s="715" t="s">
        <v>1545</v>
      </c>
      <c r="B216" s="697" t="s">
        <v>1382</v>
      </c>
      <c r="C216" s="713"/>
      <c r="D216" s="713"/>
      <c r="E216" s="713"/>
      <c r="F216" s="713"/>
      <c r="G216" s="713"/>
      <c r="H216" s="689">
        <f>H217+H220+H222+H225</f>
        <v>95470</v>
      </c>
      <c r="I216" s="689">
        <f>I217+I220+I222+I225</f>
        <v>95470</v>
      </c>
      <c r="J216" s="681"/>
      <c r="K216" s="681"/>
      <c r="L216" s="681"/>
      <c r="M216" s="681"/>
      <c r="N216" s="681"/>
      <c r="O216" s="681"/>
      <c r="P216" s="681"/>
      <c r="Q216" s="681"/>
      <c r="R216" s="681"/>
      <c r="S216" s="681"/>
      <c r="T216" s="681"/>
      <c r="U216" s="689">
        <f>U217+U220+U222+U225</f>
        <v>95470</v>
      </c>
      <c r="V216" s="689">
        <f t="shared" ref="V216:AG216" si="113">V217+V220+V222+V225</f>
        <v>95470</v>
      </c>
      <c r="W216" s="689">
        <f t="shared" si="113"/>
        <v>0</v>
      </c>
      <c r="X216" s="689">
        <f t="shared" si="113"/>
        <v>0</v>
      </c>
      <c r="Y216" s="689">
        <f t="shared" si="113"/>
        <v>0</v>
      </c>
      <c r="Z216" s="689">
        <f t="shared" si="113"/>
        <v>0</v>
      </c>
      <c r="AA216" s="689">
        <f t="shared" si="113"/>
        <v>95470</v>
      </c>
      <c r="AB216" s="689">
        <f t="shared" si="113"/>
        <v>17300</v>
      </c>
      <c r="AC216" s="689"/>
      <c r="AD216" s="689"/>
      <c r="AE216" s="689">
        <f t="shared" si="113"/>
        <v>42720</v>
      </c>
      <c r="AF216" s="689">
        <f t="shared" si="113"/>
        <v>35450</v>
      </c>
      <c r="AG216" s="689">
        <f t="shared" si="113"/>
        <v>0</v>
      </c>
    </row>
    <row r="217" spans="1:33" hidden="1">
      <c r="A217" s="700">
        <v>1</v>
      </c>
      <c r="B217" s="697" t="s">
        <v>1540</v>
      </c>
      <c r="C217" s="713"/>
      <c r="D217" s="713"/>
      <c r="E217" s="713"/>
      <c r="F217" s="713"/>
      <c r="G217" s="713"/>
      <c r="H217" s="689">
        <f t="shared" ref="H217:I217" si="114">SUM(H218:H219)</f>
        <v>87450</v>
      </c>
      <c r="I217" s="689">
        <f t="shared" si="114"/>
        <v>87450</v>
      </c>
      <c r="J217" s="681"/>
      <c r="K217" s="681"/>
      <c r="L217" s="681"/>
      <c r="M217" s="681"/>
      <c r="N217" s="681"/>
      <c r="O217" s="681"/>
      <c r="P217" s="681"/>
      <c r="Q217" s="681"/>
      <c r="R217" s="681"/>
      <c r="S217" s="681"/>
      <c r="T217" s="681"/>
      <c r="U217" s="689">
        <f t="shared" ref="U217:AG217" si="115">SUM(U218:U219)</f>
        <v>87450</v>
      </c>
      <c r="V217" s="689">
        <f t="shared" si="115"/>
        <v>87450</v>
      </c>
      <c r="W217" s="689">
        <f t="shared" si="115"/>
        <v>0</v>
      </c>
      <c r="X217" s="689">
        <f t="shared" si="115"/>
        <v>0</v>
      </c>
      <c r="Y217" s="689">
        <f t="shared" si="115"/>
        <v>0</v>
      </c>
      <c r="Z217" s="689">
        <f t="shared" si="115"/>
        <v>0</v>
      </c>
      <c r="AA217" s="689">
        <f t="shared" si="115"/>
        <v>87450</v>
      </c>
      <c r="AB217" s="689">
        <f t="shared" si="115"/>
        <v>14000</v>
      </c>
      <c r="AC217" s="689"/>
      <c r="AD217" s="689"/>
      <c r="AE217" s="689">
        <f t="shared" si="115"/>
        <v>38000</v>
      </c>
      <c r="AF217" s="689">
        <f t="shared" si="115"/>
        <v>35450</v>
      </c>
      <c r="AG217" s="689">
        <f t="shared" si="115"/>
        <v>0</v>
      </c>
    </row>
    <row r="218" spans="1:33" ht="37.5" hidden="1">
      <c r="A218" s="698"/>
      <c r="B218" s="706" t="s">
        <v>1383</v>
      </c>
      <c r="C218" s="713"/>
      <c r="D218" s="713"/>
      <c r="E218" s="713"/>
      <c r="F218" s="713"/>
      <c r="G218" s="713"/>
      <c r="H218" s="693">
        <v>26500</v>
      </c>
      <c r="I218" s="693">
        <v>26500</v>
      </c>
      <c r="J218" s="681"/>
      <c r="K218" s="681"/>
      <c r="L218" s="681"/>
      <c r="M218" s="681"/>
      <c r="N218" s="681"/>
      <c r="O218" s="681"/>
      <c r="P218" s="681"/>
      <c r="Q218" s="681"/>
      <c r="R218" s="681"/>
      <c r="S218" s="681"/>
      <c r="T218" s="681"/>
      <c r="U218" s="693">
        <v>26500</v>
      </c>
      <c r="V218" s="693">
        <v>26500</v>
      </c>
      <c r="W218" s="681"/>
      <c r="X218" s="681"/>
      <c r="Y218" s="681"/>
      <c r="Z218" s="681"/>
      <c r="AA218" s="815">
        <f t="shared" si="76"/>
        <v>26500</v>
      </c>
      <c r="AB218" s="681">
        <v>4000</v>
      </c>
      <c r="AC218" s="681"/>
      <c r="AD218" s="681"/>
      <c r="AE218" s="681">
        <v>10000</v>
      </c>
      <c r="AF218" s="681">
        <f>AA218-AB218-AE218</f>
        <v>12500</v>
      </c>
      <c r="AG218" s="713"/>
    </row>
    <row r="219" spans="1:33" ht="24.75" hidden="1" customHeight="1">
      <c r="A219" s="698"/>
      <c r="B219" s="706" t="s">
        <v>1384</v>
      </c>
      <c r="C219" s="713"/>
      <c r="D219" s="713"/>
      <c r="E219" s="713"/>
      <c r="F219" s="713"/>
      <c r="G219" s="713"/>
      <c r="H219" s="693">
        <v>60950</v>
      </c>
      <c r="I219" s="693">
        <v>60950</v>
      </c>
      <c r="J219" s="681"/>
      <c r="K219" s="681"/>
      <c r="L219" s="681"/>
      <c r="M219" s="681"/>
      <c r="N219" s="681"/>
      <c r="O219" s="681"/>
      <c r="P219" s="681"/>
      <c r="Q219" s="681"/>
      <c r="R219" s="681"/>
      <c r="S219" s="681"/>
      <c r="T219" s="681"/>
      <c r="U219" s="693">
        <v>60950</v>
      </c>
      <c r="V219" s="693">
        <v>60950</v>
      </c>
      <c r="W219" s="681"/>
      <c r="X219" s="681"/>
      <c r="Y219" s="681"/>
      <c r="Z219" s="681"/>
      <c r="AA219" s="815">
        <f t="shared" si="76"/>
        <v>60950</v>
      </c>
      <c r="AB219" s="681">
        <v>10000</v>
      </c>
      <c r="AC219" s="681"/>
      <c r="AD219" s="681"/>
      <c r="AE219" s="681">
        <v>28000</v>
      </c>
      <c r="AF219" s="681">
        <f>AA219-AB219-AE219</f>
        <v>22950</v>
      </c>
      <c r="AG219" s="713"/>
    </row>
    <row r="220" spans="1:33" hidden="1">
      <c r="A220" s="700">
        <v>2</v>
      </c>
      <c r="B220" s="700" t="s">
        <v>1529</v>
      </c>
      <c r="C220" s="713"/>
      <c r="D220" s="713"/>
      <c r="E220" s="713"/>
      <c r="F220" s="713"/>
      <c r="G220" s="713"/>
      <c r="H220" s="689">
        <f t="shared" ref="H220:I220" si="116">H221</f>
        <v>1200</v>
      </c>
      <c r="I220" s="689">
        <f t="shared" si="116"/>
        <v>1200</v>
      </c>
      <c r="J220" s="681"/>
      <c r="K220" s="681"/>
      <c r="L220" s="681"/>
      <c r="M220" s="681"/>
      <c r="N220" s="681"/>
      <c r="O220" s="681"/>
      <c r="P220" s="681"/>
      <c r="Q220" s="681"/>
      <c r="R220" s="681"/>
      <c r="S220" s="681"/>
      <c r="T220" s="681"/>
      <c r="U220" s="689">
        <f t="shared" ref="U220:AF220" si="117">U221</f>
        <v>1200</v>
      </c>
      <c r="V220" s="689">
        <f t="shared" si="117"/>
        <v>1200</v>
      </c>
      <c r="W220" s="689">
        <f t="shared" si="117"/>
        <v>0</v>
      </c>
      <c r="X220" s="689">
        <f t="shared" si="117"/>
        <v>0</v>
      </c>
      <c r="Y220" s="689">
        <f t="shared" si="117"/>
        <v>0</v>
      </c>
      <c r="Z220" s="689">
        <f t="shared" si="117"/>
        <v>0</v>
      </c>
      <c r="AA220" s="689">
        <f t="shared" si="117"/>
        <v>1200</v>
      </c>
      <c r="AB220" s="689">
        <f t="shared" si="117"/>
        <v>600</v>
      </c>
      <c r="AC220" s="689"/>
      <c r="AD220" s="689"/>
      <c r="AE220" s="689">
        <f t="shared" si="117"/>
        <v>600</v>
      </c>
      <c r="AF220" s="689">
        <f t="shared" si="117"/>
        <v>0</v>
      </c>
      <c r="AG220" s="713"/>
    </row>
    <row r="221" spans="1:33" hidden="1">
      <c r="A221" s="698" t="s">
        <v>1355</v>
      </c>
      <c r="B221" s="706" t="s">
        <v>1442</v>
      </c>
      <c r="C221" s="713"/>
      <c r="D221" s="713"/>
      <c r="E221" s="713"/>
      <c r="F221" s="713"/>
      <c r="G221" s="713"/>
      <c r="H221" s="693">
        <v>1200</v>
      </c>
      <c r="I221" s="693">
        <v>1200</v>
      </c>
      <c r="J221" s="681"/>
      <c r="K221" s="681"/>
      <c r="L221" s="681"/>
      <c r="M221" s="681"/>
      <c r="N221" s="681"/>
      <c r="O221" s="681"/>
      <c r="P221" s="681"/>
      <c r="Q221" s="681"/>
      <c r="R221" s="681"/>
      <c r="S221" s="681"/>
      <c r="T221" s="681"/>
      <c r="U221" s="693">
        <v>1200</v>
      </c>
      <c r="V221" s="693">
        <v>1200</v>
      </c>
      <c r="W221" s="681"/>
      <c r="X221" s="681"/>
      <c r="Y221" s="681"/>
      <c r="Z221" s="681"/>
      <c r="AA221" s="815">
        <f t="shared" ref="AA221:AA284" si="118">H221-Y221</f>
        <v>1200</v>
      </c>
      <c r="AB221" s="681">
        <v>600</v>
      </c>
      <c r="AC221" s="681"/>
      <c r="AD221" s="681"/>
      <c r="AE221" s="681">
        <f>AA221-AB221</f>
        <v>600</v>
      </c>
      <c r="AF221" s="681"/>
      <c r="AG221" s="713"/>
    </row>
    <row r="222" spans="1:33" hidden="1">
      <c r="A222" s="700">
        <v>3</v>
      </c>
      <c r="B222" s="700" t="s">
        <v>1341</v>
      </c>
      <c r="C222" s="713"/>
      <c r="D222" s="713"/>
      <c r="E222" s="713"/>
      <c r="F222" s="713"/>
      <c r="G222" s="713"/>
      <c r="H222" s="689">
        <f t="shared" ref="H222:I222" si="119">SUM(H223:H224)</f>
        <v>3120</v>
      </c>
      <c r="I222" s="689">
        <f t="shared" si="119"/>
        <v>3120</v>
      </c>
      <c r="J222" s="681"/>
      <c r="K222" s="681"/>
      <c r="L222" s="681"/>
      <c r="M222" s="681"/>
      <c r="N222" s="681"/>
      <c r="O222" s="681"/>
      <c r="P222" s="681"/>
      <c r="Q222" s="681"/>
      <c r="R222" s="681"/>
      <c r="S222" s="681"/>
      <c r="T222" s="681"/>
      <c r="U222" s="689">
        <f t="shared" ref="U222:AG222" si="120">SUM(U223:U224)</f>
        <v>3120</v>
      </c>
      <c r="V222" s="689">
        <f t="shared" si="120"/>
        <v>3120</v>
      </c>
      <c r="W222" s="689">
        <f t="shared" si="120"/>
        <v>0</v>
      </c>
      <c r="X222" s="689">
        <f t="shared" si="120"/>
        <v>0</v>
      </c>
      <c r="Y222" s="689">
        <f t="shared" si="120"/>
        <v>0</v>
      </c>
      <c r="Z222" s="689">
        <f t="shared" si="120"/>
        <v>0</v>
      </c>
      <c r="AA222" s="689">
        <f t="shared" si="120"/>
        <v>3120</v>
      </c>
      <c r="AB222" s="689">
        <f t="shared" si="120"/>
        <v>1300</v>
      </c>
      <c r="AC222" s="689"/>
      <c r="AD222" s="689"/>
      <c r="AE222" s="689">
        <f t="shared" si="120"/>
        <v>1820</v>
      </c>
      <c r="AF222" s="689">
        <f t="shared" si="120"/>
        <v>0</v>
      </c>
      <c r="AG222" s="689">
        <f t="shared" si="120"/>
        <v>0</v>
      </c>
    </row>
    <row r="223" spans="1:33" hidden="1">
      <c r="A223" s="708"/>
      <c r="B223" s="710" t="s">
        <v>1385</v>
      </c>
      <c r="C223" s="713"/>
      <c r="D223" s="713"/>
      <c r="E223" s="713"/>
      <c r="F223" s="713"/>
      <c r="G223" s="713"/>
      <c r="H223" s="693">
        <v>1500</v>
      </c>
      <c r="I223" s="693">
        <v>1500</v>
      </c>
      <c r="J223" s="681"/>
      <c r="K223" s="681"/>
      <c r="L223" s="681"/>
      <c r="M223" s="681"/>
      <c r="N223" s="681"/>
      <c r="O223" s="681"/>
      <c r="P223" s="681"/>
      <c r="Q223" s="681"/>
      <c r="R223" s="681"/>
      <c r="S223" s="681"/>
      <c r="T223" s="681"/>
      <c r="U223" s="693">
        <v>1500</v>
      </c>
      <c r="V223" s="693">
        <v>1500</v>
      </c>
      <c r="W223" s="681"/>
      <c r="X223" s="681"/>
      <c r="Y223" s="681"/>
      <c r="Z223" s="681"/>
      <c r="AA223" s="815">
        <f t="shared" si="118"/>
        <v>1500</v>
      </c>
      <c r="AB223" s="681">
        <v>600</v>
      </c>
      <c r="AC223" s="681"/>
      <c r="AD223" s="681"/>
      <c r="AE223" s="681">
        <f>AA223-AB223</f>
        <v>900</v>
      </c>
      <c r="AF223" s="681"/>
      <c r="AG223" s="713"/>
    </row>
    <row r="224" spans="1:33" hidden="1">
      <c r="A224" s="698"/>
      <c r="B224" s="706" t="s">
        <v>1386</v>
      </c>
      <c r="C224" s="713"/>
      <c r="D224" s="713"/>
      <c r="E224" s="713"/>
      <c r="F224" s="713"/>
      <c r="G224" s="713"/>
      <c r="H224" s="693">
        <v>1620</v>
      </c>
      <c r="I224" s="693">
        <v>1620</v>
      </c>
      <c r="J224" s="681"/>
      <c r="K224" s="681"/>
      <c r="L224" s="681"/>
      <c r="M224" s="681"/>
      <c r="N224" s="681"/>
      <c r="O224" s="681"/>
      <c r="P224" s="681"/>
      <c r="Q224" s="681"/>
      <c r="R224" s="681"/>
      <c r="S224" s="681"/>
      <c r="T224" s="681"/>
      <c r="U224" s="693">
        <v>1620</v>
      </c>
      <c r="V224" s="693">
        <v>1620</v>
      </c>
      <c r="W224" s="681"/>
      <c r="X224" s="681"/>
      <c r="Y224" s="681"/>
      <c r="Z224" s="681"/>
      <c r="AA224" s="815">
        <f t="shared" si="118"/>
        <v>1620</v>
      </c>
      <c r="AB224" s="681">
        <v>700</v>
      </c>
      <c r="AC224" s="681"/>
      <c r="AD224" s="681"/>
      <c r="AE224" s="681">
        <f>AA224-AB224</f>
        <v>920</v>
      </c>
      <c r="AF224" s="681"/>
      <c r="AG224" s="713"/>
    </row>
    <row r="225" spans="1:33" ht="37.5" hidden="1">
      <c r="A225" s="715">
        <v>4</v>
      </c>
      <c r="B225" s="707" t="s">
        <v>1484</v>
      </c>
      <c r="C225" s="713"/>
      <c r="D225" s="713"/>
      <c r="E225" s="713"/>
      <c r="F225" s="713"/>
      <c r="G225" s="713"/>
      <c r="H225" s="689">
        <f t="shared" ref="H225:I225" si="121">SUM(H226:H227)</f>
        <v>3700</v>
      </c>
      <c r="I225" s="689">
        <f t="shared" si="121"/>
        <v>3700</v>
      </c>
      <c r="J225" s="681"/>
      <c r="K225" s="681"/>
      <c r="L225" s="681"/>
      <c r="M225" s="681"/>
      <c r="N225" s="681"/>
      <c r="O225" s="681"/>
      <c r="P225" s="681"/>
      <c r="Q225" s="681"/>
      <c r="R225" s="681"/>
      <c r="S225" s="681"/>
      <c r="T225" s="681"/>
      <c r="U225" s="689">
        <f t="shared" ref="U225:AG225" si="122">SUM(U226:U227)</f>
        <v>3700</v>
      </c>
      <c r="V225" s="689">
        <f t="shared" si="122"/>
        <v>3700</v>
      </c>
      <c r="W225" s="689">
        <f t="shared" si="122"/>
        <v>0</v>
      </c>
      <c r="X225" s="689">
        <f t="shared" si="122"/>
        <v>0</v>
      </c>
      <c r="Y225" s="689">
        <f t="shared" si="122"/>
        <v>0</v>
      </c>
      <c r="Z225" s="689">
        <f t="shared" si="122"/>
        <v>0</v>
      </c>
      <c r="AA225" s="689">
        <f t="shared" si="122"/>
        <v>3700</v>
      </c>
      <c r="AB225" s="689">
        <f t="shared" si="122"/>
        <v>1400</v>
      </c>
      <c r="AC225" s="689"/>
      <c r="AD225" s="689"/>
      <c r="AE225" s="689">
        <f t="shared" si="122"/>
        <v>2300</v>
      </c>
      <c r="AF225" s="689">
        <f t="shared" si="122"/>
        <v>0</v>
      </c>
      <c r="AG225" s="689">
        <f t="shared" si="122"/>
        <v>0</v>
      </c>
    </row>
    <row r="226" spans="1:33" hidden="1">
      <c r="A226" s="698"/>
      <c r="B226" s="706" t="s">
        <v>1387</v>
      </c>
      <c r="C226" s="713"/>
      <c r="D226" s="713"/>
      <c r="E226" s="713"/>
      <c r="F226" s="713"/>
      <c r="G226" s="713"/>
      <c r="H226" s="693">
        <v>1850</v>
      </c>
      <c r="I226" s="693">
        <v>1850</v>
      </c>
      <c r="J226" s="681"/>
      <c r="K226" s="681"/>
      <c r="L226" s="681"/>
      <c r="M226" s="681"/>
      <c r="N226" s="681"/>
      <c r="O226" s="681"/>
      <c r="P226" s="681"/>
      <c r="Q226" s="681"/>
      <c r="R226" s="681"/>
      <c r="S226" s="681"/>
      <c r="T226" s="681"/>
      <c r="U226" s="693">
        <v>1850</v>
      </c>
      <c r="V226" s="693">
        <v>1850</v>
      </c>
      <c r="W226" s="681"/>
      <c r="X226" s="681"/>
      <c r="Y226" s="681"/>
      <c r="Z226" s="681"/>
      <c r="AA226" s="815">
        <f t="shared" si="118"/>
        <v>1850</v>
      </c>
      <c r="AB226" s="681">
        <v>700</v>
      </c>
      <c r="AC226" s="681"/>
      <c r="AD226" s="681"/>
      <c r="AE226" s="681">
        <f>AA226-AB226</f>
        <v>1150</v>
      </c>
      <c r="AF226" s="681"/>
      <c r="AG226" s="713"/>
    </row>
    <row r="227" spans="1:33" hidden="1">
      <c r="A227" s="698"/>
      <c r="B227" s="706" t="s">
        <v>1388</v>
      </c>
      <c r="C227" s="713"/>
      <c r="D227" s="713"/>
      <c r="E227" s="713"/>
      <c r="F227" s="713"/>
      <c r="G227" s="713"/>
      <c r="H227" s="693">
        <v>1850</v>
      </c>
      <c r="I227" s="693">
        <v>1850</v>
      </c>
      <c r="J227" s="681"/>
      <c r="K227" s="681"/>
      <c r="L227" s="681"/>
      <c r="M227" s="681"/>
      <c r="N227" s="681"/>
      <c r="O227" s="681"/>
      <c r="P227" s="681"/>
      <c r="Q227" s="681"/>
      <c r="R227" s="681"/>
      <c r="S227" s="681"/>
      <c r="T227" s="681"/>
      <c r="U227" s="693">
        <v>1850</v>
      </c>
      <c r="V227" s="693">
        <v>1850</v>
      </c>
      <c r="W227" s="681"/>
      <c r="X227" s="681"/>
      <c r="Y227" s="681"/>
      <c r="Z227" s="681"/>
      <c r="AA227" s="815">
        <f t="shared" si="118"/>
        <v>1850</v>
      </c>
      <c r="AB227" s="681">
        <v>700</v>
      </c>
      <c r="AC227" s="681"/>
      <c r="AD227" s="681"/>
      <c r="AE227" s="681">
        <f>AA227-AB227</f>
        <v>1150</v>
      </c>
      <c r="AF227" s="681"/>
      <c r="AG227" s="713"/>
    </row>
    <row r="228" spans="1:33" hidden="1">
      <c r="A228" s="715" t="s">
        <v>1546</v>
      </c>
      <c r="B228" s="700" t="s">
        <v>1389</v>
      </c>
      <c r="C228" s="713"/>
      <c r="D228" s="713"/>
      <c r="E228" s="713"/>
      <c r="F228" s="713"/>
      <c r="G228" s="713"/>
      <c r="H228" s="689">
        <f t="shared" ref="H228:I228" si="123">+H229</f>
        <v>1850</v>
      </c>
      <c r="I228" s="689">
        <f t="shared" si="123"/>
        <v>1850</v>
      </c>
      <c r="J228" s="681"/>
      <c r="K228" s="681"/>
      <c r="L228" s="681"/>
      <c r="M228" s="681"/>
      <c r="N228" s="681"/>
      <c r="O228" s="681"/>
      <c r="P228" s="681"/>
      <c r="Q228" s="681"/>
      <c r="R228" s="681"/>
      <c r="S228" s="681"/>
      <c r="T228" s="681"/>
      <c r="U228" s="689">
        <f t="shared" ref="U228:AF228" si="124">+U229</f>
        <v>1850</v>
      </c>
      <c r="V228" s="689">
        <f t="shared" si="124"/>
        <v>1850</v>
      </c>
      <c r="W228" s="689">
        <f t="shared" si="124"/>
        <v>0</v>
      </c>
      <c r="X228" s="689">
        <f t="shared" si="124"/>
        <v>0</v>
      </c>
      <c r="Y228" s="689">
        <f t="shared" si="124"/>
        <v>0</v>
      </c>
      <c r="Z228" s="689">
        <f t="shared" si="124"/>
        <v>0</v>
      </c>
      <c r="AA228" s="689">
        <f t="shared" si="124"/>
        <v>1850</v>
      </c>
      <c r="AB228" s="689">
        <f t="shared" si="124"/>
        <v>700</v>
      </c>
      <c r="AC228" s="689"/>
      <c r="AD228" s="689"/>
      <c r="AE228" s="689">
        <f t="shared" si="124"/>
        <v>1150</v>
      </c>
      <c r="AF228" s="689">
        <f t="shared" si="124"/>
        <v>0</v>
      </c>
      <c r="AG228" s="713"/>
    </row>
    <row r="229" spans="1:33" ht="37.5" hidden="1">
      <c r="A229" s="700">
        <v>1</v>
      </c>
      <c r="B229" s="707" t="s">
        <v>1484</v>
      </c>
      <c r="C229" s="713"/>
      <c r="D229" s="713"/>
      <c r="E229" s="713"/>
      <c r="F229" s="713"/>
      <c r="G229" s="713"/>
      <c r="H229" s="689">
        <f t="shared" ref="H229:I229" si="125">SUM(H230:H230)</f>
        <v>1850</v>
      </c>
      <c r="I229" s="689">
        <f t="shared" si="125"/>
        <v>1850</v>
      </c>
      <c r="J229" s="681"/>
      <c r="K229" s="681"/>
      <c r="L229" s="681"/>
      <c r="M229" s="681"/>
      <c r="N229" s="681"/>
      <c r="O229" s="681"/>
      <c r="P229" s="681"/>
      <c r="Q229" s="681"/>
      <c r="R229" s="681"/>
      <c r="S229" s="681"/>
      <c r="T229" s="681"/>
      <c r="U229" s="689">
        <f t="shared" ref="U229:AF229" si="126">SUM(U230:U230)</f>
        <v>1850</v>
      </c>
      <c r="V229" s="689">
        <f t="shared" si="126"/>
        <v>1850</v>
      </c>
      <c r="W229" s="689">
        <f t="shared" si="126"/>
        <v>0</v>
      </c>
      <c r="X229" s="689">
        <f t="shared" si="126"/>
        <v>0</v>
      </c>
      <c r="Y229" s="689">
        <f t="shared" si="126"/>
        <v>0</v>
      </c>
      <c r="Z229" s="689">
        <f t="shared" si="126"/>
        <v>0</v>
      </c>
      <c r="AA229" s="689">
        <f t="shared" si="126"/>
        <v>1850</v>
      </c>
      <c r="AB229" s="689">
        <f t="shared" si="126"/>
        <v>700</v>
      </c>
      <c r="AC229" s="689"/>
      <c r="AD229" s="689"/>
      <c r="AE229" s="689">
        <f t="shared" si="126"/>
        <v>1150</v>
      </c>
      <c r="AF229" s="689">
        <f t="shared" si="126"/>
        <v>0</v>
      </c>
      <c r="AG229" s="713"/>
    </row>
    <row r="230" spans="1:33" hidden="1">
      <c r="A230" s="698" t="s">
        <v>1355</v>
      </c>
      <c r="B230" s="706" t="s">
        <v>1390</v>
      </c>
      <c r="C230" s="713"/>
      <c r="D230" s="713"/>
      <c r="E230" s="713"/>
      <c r="F230" s="713"/>
      <c r="G230" s="713"/>
      <c r="H230" s="693">
        <v>1850</v>
      </c>
      <c r="I230" s="693">
        <v>1850</v>
      </c>
      <c r="J230" s="681"/>
      <c r="K230" s="681"/>
      <c r="L230" s="681"/>
      <c r="M230" s="681"/>
      <c r="N230" s="681"/>
      <c r="O230" s="681"/>
      <c r="P230" s="681"/>
      <c r="Q230" s="681"/>
      <c r="R230" s="681"/>
      <c r="S230" s="681"/>
      <c r="T230" s="681"/>
      <c r="U230" s="693">
        <v>1850</v>
      </c>
      <c r="V230" s="693">
        <v>1850</v>
      </c>
      <c r="W230" s="681"/>
      <c r="X230" s="681"/>
      <c r="Y230" s="681"/>
      <c r="Z230" s="681"/>
      <c r="AA230" s="815">
        <f t="shared" si="118"/>
        <v>1850</v>
      </c>
      <c r="AB230" s="681">
        <v>700</v>
      </c>
      <c r="AC230" s="681"/>
      <c r="AD230" s="681"/>
      <c r="AE230" s="681">
        <f>AA230-AB230</f>
        <v>1150</v>
      </c>
      <c r="AF230" s="681"/>
      <c r="AG230" s="713"/>
    </row>
    <row r="231" spans="1:33" ht="37.5" hidden="1">
      <c r="A231" s="715" t="s">
        <v>1547</v>
      </c>
      <c r="B231" s="697" t="s">
        <v>1391</v>
      </c>
      <c r="C231" s="713"/>
      <c r="D231" s="713"/>
      <c r="E231" s="713"/>
      <c r="F231" s="713"/>
      <c r="G231" s="713"/>
      <c r="H231" s="689">
        <f t="shared" ref="H231:I231" si="127">H232+H234</f>
        <v>7350</v>
      </c>
      <c r="I231" s="689">
        <f t="shared" si="127"/>
        <v>7350</v>
      </c>
      <c r="J231" s="681"/>
      <c r="K231" s="681"/>
      <c r="L231" s="681"/>
      <c r="M231" s="681"/>
      <c r="N231" s="681"/>
      <c r="O231" s="681"/>
      <c r="P231" s="681"/>
      <c r="Q231" s="681"/>
      <c r="R231" s="681"/>
      <c r="S231" s="681"/>
      <c r="T231" s="681"/>
      <c r="U231" s="689">
        <f t="shared" ref="U231:AF231" si="128">U232+U234</f>
        <v>7350</v>
      </c>
      <c r="V231" s="689">
        <f t="shared" si="128"/>
        <v>7350</v>
      </c>
      <c r="W231" s="689">
        <f t="shared" si="128"/>
        <v>0</v>
      </c>
      <c r="X231" s="689">
        <f t="shared" si="128"/>
        <v>0</v>
      </c>
      <c r="Y231" s="689">
        <f t="shared" si="128"/>
        <v>0</v>
      </c>
      <c r="Z231" s="689">
        <f t="shared" si="128"/>
        <v>0</v>
      </c>
      <c r="AA231" s="689">
        <f t="shared" si="128"/>
        <v>7350</v>
      </c>
      <c r="AB231" s="689">
        <f t="shared" si="128"/>
        <v>3000</v>
      </c>
      <c r="AC231" s="689"/>
      <c r="AD231" s="689"/>
      <c r="AE231" s="689">
        <f t="shared" si="128"/>
        <v>4350</v>
      </c>
      <c r="AF231" s="689">
        <f t="shared" si="128"/>
        <v>0</v>
      </c>
      <c r="AG231" s="713"/>
    </row>
    <row r="232" spans="1:33" hidden="1">
      <c r="A232" s="700">
        <v>1</v>
      </c>
      <c r="B232" s="700" t="s">
        <v>1532</v>
      </c>
      <c r="C232" s="713"/>
      <c r="D232" s="713"/>
      <c r="E232" s="713"/>
      <c r="F232" s="713"/>
      <c r="G232" s="713"/>
      <c r="H232" s="689">
        <f t="shared" ref="H232:I232" si="129">+H233</f>
        <v>2500</v>
      </c>
      <c r="I232" s="689">
        <f t="shared" si="129"/>
        <v>2500</v>
      </c>
      <c r="J232" s="681"/>
      <c r="K232" s="681"/>
      <c r="L232" s="681"/>
      <c r="M232" s="681"/>
      <c r="N232" s="681"/>
      <c r="O232" s="681"/>
      <c r="P232" s="681"/>
      <c r="Q232" s="681"/>
      <c r="R232" s="681"/>
      <c r="S232" s="681"/>
      <c r="T232" s="681"/>
      <c r="U232" s="689">
        <f t="shared" ref="U232:AF232" si="130">+U233</f>
        <v>2500</v>
      </c>
      <c r="V232" s="689">
        <f t="shared" si="130"/>
        <v>2500</v>
      </c>
      <c r="W232" s="689">
        <f t="shared" si="130"/>
        <v>0</v>
      </c>
      <c r="X232" s="689">
        <f t="shared" si="130"/>
        <v>0</v>
      </c>
      <c r="Y232" s="689">
        <f t="shared" si="130"/>
        <v>0</v>
      </c>
      <c r="Z232" s="689">
        <f t="shared" si="130"/>
        <v>0</v>
      </c>
      <c r="AA232" s="689">
        <f t="shared" si="130"/>
        <v>2500</v>
      </c>
      <c r="AB232" s="689">
        <f t="shared" si="130"/>
        <v>900</v>
      </c>
      <c r="AC232" s="689"/>
      <c r="AD232" s="689"/>
      <c r="AE232" s="689">
        <f t="shared" si="130"/>
        <v>1600</v>
      </c>
      <c r="AF232" s="689">
        <f t="shared" si="130"/>
        <v>0</v>
      </c>
      <c r="AG232" s="713"/>
    </row>
    <row r="233" spans="1:33" hidden="1">
      <c r="A233" s="698" t="s">
        <v>1355</v>
      </c>
      <c r="B233" s="706" t="s">
        <v>1443</v>
      </c>
      <c r="C233" s="713"/>
      <c r="D233" s="713"/>
      <c r="E233" s="713"/>
      <c r="F233" s="713"/>
      <c r="G233" s="713"/>
      <c r="H233" s="693">
        <v>2500</v>
      </c>
      <c r="I233" s="693">
        <v>2500</v>
      </c>
      <c r="J233" s="681"/>
      <c r="K233" s="681"/>
      <c r="L233" s="681"/>
      <c r="M233" s="681"/>
      <c r="N233" s="681"/>
      <c r="O233" s="681"/>
      <c r="P233" s="681"/>
      <c r="Q233" s="681"/>
      <c r="R233" s="681"/>
      <c r="S233" s="681"/>
      <c r="T233" s="681"/>
      <c r="U233" s="693">
        <v>2500</v>
      </c>
      <c r="V233" s="693">
        <v>2500</v>
      </c>
      <c r="W233" s="681"/>
      <c r="X233" s="681"/>
      <c r="Y233" s="681"/>
      <c r="Z233" s="681"/>
      <c r="AA233" s="815">
        <f t="shared" si="118"/>
        <v>2500</v>
      </c>
      <c r="AB233" s="681">
        <v>900</v>
      </c>
      <c r="AC233" s="681"/>
      <c r="AD233" s="681"/>
      <c r="AE233" s="681">
        <f>AA233-AB233</f>
        <v>1600</v>
      </c>
      <c r="AF233" s="681"/>
      <c r="AG233" s="713"/>
    </row>
    <row r="234" spans="1:33" hidden="1">
      <c r="A234" s="700">
        <v>2</v>
      </c>
      <c r="B234" s="700" t="s">
        <v>1341</v>
      </c>
      <c r="C234" s="713"/>
      <c r="D234" s="713"/>
      <c r="E234" s="713"/>
      <c r="F234" s="713"/>
      <c r="G234" s="713"/>
      <c r="H234" s="689">
        <f t="shared" ref="H234:I234" si="131">SUM(H235:H237)</f>
        <v>4850</v>
      </c>
      <c r="I234" s="689">
        <f t="shared" si="131"/>
        <v>4850</v>
      </c>
      <c r="J234" s="681"/>
      <c r="K234" s="681"/>
      <c r="L234" s="681"/>
      <c r="M234" s="681"/>
      <c r="N234" s="681"/>
      <c r="O234" s="681"/>
      <c r="P234" s="681"/>
      <c r="Q234" s="681"/>
      <c r="R234" s="681"/>
      <c r="S234" s="681"/>
      <c r="T234" s="681"/>
      <c r="U234" s="689">
        <f t="shared" ref="U234:AF234" si="132">SUM(U235:U237)</f>
        <v>4850</v>
      </c>
      <c r="V234" s="689">
        <f t="shared" si="132"/>
        <v>4850</v>
      </c>
      <c r="W234" s="689">
        <f t="shared" si="132"/>
        <v>0</v>
      </c>
      <c r="X234" s="689">
        <f t="shared" si="132"/>
        <v>0</v>
      </c>
      <c r="Y234" s="689">
        <f t="shared" si="132"/>
        <v>0</v>
      </c>
      <c r="Z234" s="689">
        <f t="shared" si="132"/>
        <v>0</v>
      </c>
      <c r="AA234" s="689">
        <f t="shared" si="132"/>
        <v>4850</v>
      </c>
      <c r="AB234" s="689">
        <f t="shared" si="132"/>
        <v>2100</v>
      </c>
      <c r="AC234" s="689"/>
      <c r="AD234" s="689"/>
      <c r="AE234" s="689">
        <f t="shared" si="132"/>
        <v>2750</v>
      </c>
      <c r="AF234" s="689">
        <f t="shared" si="132"/>
        <v>0</v>
      </c>
      <c r="AG234" s="713"/>
    </row>
    <row r="235" spans="1:33" hidden="1">
      <c r="A235" s="703" t="s">
        <v>245</v>
      </c>
      <c r="B235" s="706" t="s">
        <v>1392</v>
      </c>
      <c r="C235" s="713"/>
      <c r="D235" s="713"/>
      <c r="E235" s="713"/>
      <c r="F235" s="713"/>
      <c r="G235" s="713"/>
      <c r="H235" s="693">
        <v>1250</v>
      </c>
      <c r="I235" s="693">
        <v>1250</v>
      </c>
      <c r="J235" s="681"/>
      <c r="K235" s="681"/>
      <c r="L235" s="681"/>
      <c r="M235" s="681"/>
      <c r="N235" s="681"/>
      <c r="O235" s="681"/>
      <c r="P235" s="681"/>
      <c r="Q235" s="681"/>
      <c r="R235" s="681"/>
      <c r="S235" s="681"/>
      <c r="T235" s="681"/>
      <c r="U235" s="693">
        <v>1250</v>
      </c>
      <c r="V235" s="693">
        <v>1250</v>
      </c>
      <c r="W235" s="681"/>
      <c r="X235" s="681"/>
      <c r="Y235" s="681"/>
      <c r="Z235" s="681"/>
      <c r="AA235" s="815">
        <f t="shared" si="118"/>
        <v>1250</v>
      </c>
      <c r="AB235" s="681">
        <v>700</v>
      </c>
      <c r="AC235" s="681"/>
      <c r="AD235" s="681"/>
      <c r="AE235" s="681">
        <f>AA235-AB235</f>
        <v>550</v>
      </c>
      <c r="AF235" s="681"/>
      <c r="AG235" s="713"/>
    </row>
    <row r="236" spans="1:33" hidden="1">
      <c r="A236" s="703" t="s">
        <v>245</v>
      </c>
      <c r="B236" s="706" t="s">
        <v>1393</v>
      </c>
      <c r="C236" s="713"/>
      <c r="D236" s="713"/>
      <c r="E236" s="713"/>
      <c r="F236" s="713"/>
      <c r="G236" s="713"/>
      <c r="H236" s="693">
        <v>1600</v>
      </c>
      <c r="I236" s="693">
        <v>1600</v>
      </c>
      <c r="J236" s="681"/>
      <c r="K236" s="681"/>
      <c r="L236" s="681"/>
      <c r="M236" s="681"/>
      <c r="N236" s="681"/>
      <c r="O236" s="681"/>
      <c r="P236" s="681"/>
      <c r="Q236" s="681"/>
      <c r="R236" s="681"/>
      <c r="S236" s="681"/>
      <c r="T236" s="681"/>
      <c r="U236" s="693">
        <v>1600</v>
      </c>
      <c r="V236" s="693">
        <v>1600</v>
      </c>
      <c r="W236" s="681"/>
      <c r="X236" s="681"/>
      <c r="Y236" s="681"/>
      <c r="Z236" s="681"/>
      <c r="AA236" s="815">
        <f t="shared" si="118"/>
        <v>1600</v>
      </c>
      <c r="AB236" s="681">
        <v>700</v>
      </c>
      <c r="AC236" s="681"/>
      <c r="AD236" s="681"/>
      <c r="AE236" s="681">
        <f t="shared" ref="AE236:AE238" si="133">AA236-AB236</f>
        <v>900</v>
      </c>
      <c r="AF236" s="681"/>
      <c r="AG236" s="713"/>
    </row>
    <row r="237" spans="1:33" hidden="1">
      <c r="A237" s="698" t="s">
        <v>1355</v>
      </c>
      <c r="B237" s="706" t="s">
        <v>1444</v>
      </c>
      <c r="C237" s="713"/>
      <c r="D237" s="713"/>
      <c r="E237" s="713"/>
      <c r="F237" s="713"/>
      <c r="G237" s="713"/>
      <c r="H237" s="693">
        <v>2000</v>
      </c>
      <c r="I237" s="693">
        <v>2000</v>
      </c>
      <c r="J237" s="681"/>
      <c r="K237" s="681"/>
      <c r="L237" s="681"/>
      <c r="M237" s="681"/>
      <c r="N237" s="681"/>
      <c r="O237" s="681"/>
      <c r="P237" s="681"/>
      <c r="Q237" s="681"/>
      <c r="R237" s="681"/>
      <c r="S237" s="681"/>
      <c r="T237" s="681"/>
      <c r="U237" s="693">
        <v>2000</v>
      </c>
      <c r="V237" s="693">
        <v>2000</v>
      </c>
      <c r="W237" s="681"/>
      <c r="X237" s="681"/>
      <c r="Y237" s="681"/>
      <c r="Z237" s="681"/>
      <c r="AA237" s="815">
        <f t="shared" si="118"/>
        <v>2000</v>
      </c>
      <c r="AB237" s="681">
        <v>700</v>
      </c>
      <c r="AC237" s="681"/>
      <c r="AD237" s="681"/>
      <c r="AE237" s="681">
        <f t="shared" si="133"/>
        <v>1300</v>
      </c>
      <c r="AF237" s="681"/>
      <c r="AG237" s="713"/>
    </row>
    <row r="238" spans="1:33" hidden="1">
      <c r="A238" s="698" t="s">
        <v>1355</v>
      </c>
      <c r="B238" s="706" t="s">
        <v>1394</v>
      </c>
      <c r="C238" s="713"/>
      <c r="D238" s="713"/>
      <c r="E238" s="713"/>
      <c r="F238" s="713"/>
      <c r="G238" s="713"/>
      <c r="H238" s="693">
        <v>1850</v>
      </c>
      <c r="I238" s="693">
        <v>1850</v>
      </c>
      <c r="J238" s="681"/>
      <c r="K238" s="681"/>
      <c r="L238" s="681"/>
      <c r="M238" s="681"/>
      <c r="N238" s="681"/>
      <c r="O238" s="681"/>
      <c r="P238" s="681"/>
      <c r="Q238" s="681"/>
      <c r="R238" s="681"/>
      <c r="S238" s="681"/>
      <c r="T238" s="681"/>
      <c r="U238" s="693">
        <v>1850</v>
      </c>
      <c r="V238" s="693">
        <v>1850</v>
      </c>
      <c r="W238" s="681"/>
      <c r="X238" s="681"/>
      <c r="Y238" s="681"/>
      <c r="Z238" s="681"/>
      <c r="AA238" s="815">
        <f t="shared" si="118"/>
        <v>1850</v>
      </c>
      <c r="AB238" s="681">
        <v>700</v>
      </c>
      <c r="AC238" s="681"/>
      <c r="AD238" s="681"/>
      <c r="AE238" s="681">
        <f t="shared" si="133"/>
        <v>1150</v>
      </c>
      <c r="AF238" s="681"/>
      <c r="AG238" s="713"/>
    </row>
    <row r="239" spans="1:33" ht="56.25" hidden="1">
      <c r="A239" s="715" t="s">
        <v>1548</v>
      </c>
      <c r="B239" s="697" t="s">
        <v>1395</v>
      </c>
      <c r="C239" s="713"/>
      <c r="D239" s="713"/>
      <c r="E239" s="713"/>
      <c r="F239" s="713"/>
      <c r="G239" s="713"/>
      <c r="H239" s="689">
        <f t="shared" ref="H239:I239" si="134">H240+H243</f>
        <v>6500</v>
      </c>
      <c r="I239" s="689">
        <f t="shared" si="134"/>
        <v>6500</v>
      </c>
      <c r="J239" s="681"/>
      <c r="K239" s="681"/>
      <c r="L239" s="681"/>
      <c r="M239" s="681"/>
      <c r="N239" s="681"/>
      <c r="O239" s="681"/>
      <c r="P239" s="681"/>
      <c r="Q239" s="681"/>
      <c r="R239" s="681"/>
      <c r="S239" s="681"/>
      <c r="T239" s="681"/>
      <c r="U239" s="689">
        <f t="shared" ref="U239:AF239" si="135">U240+U243</f>
        <v>6500</v>
      </c>
      <c r="V239" s="689">
        <f t="shared" si="135"/>
        <v>6500</v>
      </c>
      <c r="W239" s="689">
        <f t="shared" si="135"/>
        <v>0</v>
      </c>
      <c r="X239" s="689">
        <f t="shared" si="135"/>
        <v>0</v>
      </c>
      <c r="Y239" s="689">
        <f t="shared" si="135"/>
        <v>0</v>
      </c>
      <c r="Z239" s="689">
        <f t="shared" si="135"/>
        <v>0</v>
      </c>
      <c r="AA239" s="689">
        <f t="shared" si="135"/>
        <v>6500</v>
      </c>
      <c r="AB239" s="689">
        <f t="shared" si="135"/>
        <v>2600</v>
      </c>
      <c r="AC239" s="689"/>
      <c r="AD239" s="689"/>
      <c r="AE239" s="689">
        <f t="shared" si="135"/>
        <v>3900</v>
      </c>
      <c r="AF239" s="689">
        <f t="shared" si="135"/>
        <v>0</v>
      </c>
      <c r="AG239" s="713"/>
    </row>
    <row r="240" spans="1:33" hidden="1">
      <c r="A240" s="700">
        <v>1</v>
      </c>
      <c r="B240" s="700" t="s">
        <v>1341</v>
      </c>
      <c r="C240" s="713"/>
      <c r="D240" s="713"/>
      <c r="E240" s="713"/>
      <c r="F240" s="713"/>
      <c r="G240" s="713"/>
      <c r="H240" s="689">
        <f t="shared" ref="H240:I240" si="136">SUM(H241:H242)</f>
        <v>2800</v>
      </c>
      <c r="I240" s="689">
        <f t="shared" si="136"/>
        <v>2800</v>
      </c>
      <c r="J240" s="681"/>
      <c r="K240" s="681"/>
      <c r="L240" s="681"/>
      <c r="M240" s="681"/>
      <c r="N240" s="681"/>
      <c r="O240" s="681"/>
      <c r="P240" s="681"/>
      <c r="Q240" s="681"/>
      <c r="R240" s="681"/>
      <c r="S240" s="681"/>
      <c r="T240" s="681"/>
      <c r="U240" s="689">
        <f t="shared" ref="U240:AF240" si="137">SUM(U241:U242)</f>
        <v>2800</v>
      </c>
      <c r="V240" s="689">
        <f t="shared" si="137"/>
        <v>2800</v>
      </c>
      <c r="W240" s="689">
        <f t="shared" si="137"/>
        <v>0</v>
      </c>
      <c r="X240" s="689">
        <f t="shared" si="137"/>
        <v>0</v>
      </c>
      <c r="Y240" s="689">
        <f t="shared" si="137"/>
        <v>0</v>
      </c>
      <c r="Z240" s="689">
        <f t="shared" si="137"/>
        <v>0</v>
      </c>
      <c r="AA240" s="689">
        <f t="shared" si="137"/>
        <v>2800</v>
      </c>
      <c r="AB240" s="689">
        <f t="shared" si="137"/>
        <v>1200</v>
      </c>
      <c r="AC240" s="689"/>
      <c r="AD240" s="689"/>
      <c r="AE240" s="689">
        <f t="shared" si="137"/>
        <v>1600</v>
      </c>
      <c r="AF240" s="689">
        <f t="shared" si="137"/>
        <v>0</v>
      </c>
      <c r="AG240" s="713"/>
    </row>
    <row r="241" spans="1:33" hidden="1">
      <c r="A241" s="698"/>
      <c r="B241" s="706" t="s">
        <v>1396</v>
      </c>
      <c r="C241" s="713"/>
      <c r="D241" s="713"/>
      <c r="E241" s="713"/>
      <c r="F241" s="713"/>
      <c r="G241" s="713"/>
      <c r="H241" s="693">
        <v>1400</v>
      </c>
      <c r="I241" s="693">
        <v>1400</v>
      </c>
      <c r="J241" s="681"/>
      <c r="K241" s="681"/>
      <c r="L241" s="681"/>
      <c r="M241" s="681"/>
      <c r="N241" s="681"/>
      <c r="O241" s="681"/>
      <c r="P241" s="681"/>
      <c r="Q241" s="681"/>
      <c r="R241" s="681"/>
      <c r="S241" s="681"/>
      <c r="T241" s="681"/>
      <c r="U241" s="693">
        <v>1400</v>
      </c>
      <c r="V241" s="693">
        <v>1400</v>
      </c>
      <c r="W241" s="681"/>
      <c r="X241" s="681"/>
      <c r="Y241" s="681"/>
      <c r="Z241" s="681"/>
      <c r="AA241" s="815">
        <f t="shared" si="118"/>
        <v>1400</v>
      </c>
      <c r="AB241" s="681">
        <v>600</v>
      </c>
      <c r="AC241" s="681"/>
      <c r="AD241" s="681"/>
      <c r="AE241" s="681">
        <f>AA241-AB241</f>
        <v>800</v>
      </c>
      <c r="AF241" s="681"/>
      <c r="AG241" s="713"/>
    </row>
    <row r="242" spans="1:33" hidden="1">
      <c r="A242" s="698"/>
      <c r="B242" s="706" t="s">
        <v>1397</v>
      </c>
      <c r="C242" s="713"/>
      <c r="D242" s="713"/>
      <c r="E242" s="713"/>
      <c r="F242" s="713"/>
      <c r="G242" s="713"/>
      <c r="H242" s="693">
        <v>1400</v>
      </c>
      <c r="I242" s="693">
        <v>1400</v>
      </c>
      <c r="J242" s="681"/>
      <c r="K242" s="681"/>
      <c r="L242" s="681"/>
      <c r="M242" s="681"/>
      <c r="N242" s="681"/>
      <c r="O242" s="681"/>
      <c r="P242" s="681"/>
      <c r="Q242" s="681"/>
      <c r="R242" s="681"/>
      <c r="S242" s="681"/>
      <c r="T242" s="681"/>
      <c r="U242" s="693">
        <v>1400</v>
      </c>
      <c r="V242" s="693">
        <v>1400</v>
      </c>
      <c r="W242" s="681"/>
      <c r="X242" s="681"/>
      <c r="Y242" s="681"/>
      <c r="Z242" s="681"/>
      <c r="AA242" s="815">
        <f t="shared" si="118"/>
        <v>1400</v>
      </c>
      <c r="AB242" s="681">
        <v>600</v>
      </c>
      <c r="AC242" s="681"/>
      <c r="AD242" s="681"/>
      <c r="AE242" s="681">
        <f>AA242-AB242</f>
        <v>800</v>
      </c>
      <c r="AF242" s="681"/>
      <c r="AG242" s="713"/>
    </row>
    <row r="243" spans="1:33" ht="37.5" hidden="1">
      <c r="A243" s="700">
        <v>2</v>
      </c>
      <c r="B243" s="707" t="s">
        <v>1484</v>
      </c>
      <c r="C243" s="713"/>
      <c r="D243" s="713"/>
      <c r="E243" s="713"/>
      <c r="F243" s="713"/>
      <c r="G243" s="713"/>
      <c r="H243" s="689">
        <f t="shared" ref="H243:I243" si="138">SUM(H244:H245)</f>
        <v>3700</v>
      </c>
      <c r="I243" s="689">
        <f t="shared" si="138"/>
        <v>3700</v>
      </c>
      <c r="J243" s="681"/>
      <c r="K243" s="681"/>
      <c r="L243" s="681"/>
      <c r="M243" s="681"/>
      <c r="N243" s="681"/>
      <c r="O243" s="681"/>
      <c r="P243" s="681"/>
      <c r="Q243" s="681"/>
      <c r="R243" s="681"/>
      <c r="S243" s="681"/>
      <c r="T243" s="681"/>
      <c r="U243" s="689">
        <f t="shared" ref="U243:AF243" si="139">SUM(U244:U245)</f>
        <v>3700</v>
      </c>
      <c r="V243" s="689">
        <f t="shared" si="139"/>
        <v>3700</v>
      </c>
      <c r="W243" s="689">
        <f t="shared" si="139"/>
        <v>0</v>
      </c>
      <c r="X243" s="689">
        <f t="shared" si="139"/>
        <v>0</v>
      </c>
      <c r="Y243" s="689">
        <f t="shared" si="139"/>
        <v>0</v>
      </c>
      <c r="Z243" s="689">
        <f t="shared" si="139"/>
        <v>0</v>
      </c>
      <c r="AA243" s="689">
        <f t="shared" si="139"/>
        <v>3700</v>
      </c>
      <c r="AB243" s="689">
        <f t="shared" si="139"/>
        <v>1400</v>
      </c>
      <c r="AC243" s="689"/>
      <c r="AD243" s="689"/>
      <c r="AE243" s="689">
        <f t="shared" si="139"/>
        <v>2300</v>
      </c>
      <c r="AF243" s="689">
        <f t="shared" si="139"/>
        <v>0</v>
      </c>
      <c r="AG243" s="713"/>
    </row>
    <row r="244" spans="1:33" hidden="1">
      <c r="A244" s="698" t="s">
        <v>1355</v>
      </c>
      <c r="B244" s="706" t="s">
        <v>1445</v>
      </c>
      <c r="C244" s="713"/>
      <c r="D244" s="713"/>
      <c r="E244" s="713"/>
      <c r="F244" s="713"/>
      <c r="G244" s="713"/>
      <c r="H244" s="693">
        <v>1850</v>
      </c>
      <c r="I244" s="693">
        <v>1850</v>
      </c>
      <c r="J244" s="681"/>
      <c r="K244" s="681"/>
      <c r="L244" s="681"/>
      <c r="M244" s="681"/>
      <c r="N244" s="681"/>
      <c r="O244" s="681"/>
      <c r="P244" s="681"/>
      <c r="Q244" s="681"/>
      <c r="R244" s="681"/>
      <c r="S244" s="681"/>
      <c r="T244" s="681"/>
      <c r="U244" s="693">
        <v>1850</v>
      </c>
      <c r="V244" s="693">
        <v>1850</v>
      </c>
      <c r="W244" s="681"/>
      <c r="X244" s="681"/>
      <c r="Y244" s="681"/>
      <c r="Z244" s="681"/>
      <c r="AA244" s="815">
        <f t="shared" si="118"/>
        <v>1850</v>
      </c>
      <c r="AB244" s="681">
        <v>700</v>
      </c>
      <c r="AC244" s="681"/>
      <c r="AD244" s="681"/>
      <c r="AE244" s="681">
        <f>AA244-AB244</f>
        <v>1150</v>
      </c>
      <c r="AF244" s="681"/>
      <c r="AG244" s="713"/>
    </row>
    <row r="245" spans="1:33" hidden="1">
      <c r="A245" s="698" t="s">
        <v>1355</v>
      </c>
      <c r="B245" s="706" t="s">
        <v>1398</v>
      </c>
      <c r="C245" s="713"/>
      <c r="D245" s="713"/>
      <c r="E245" s="713"/>
      <c r="F245" s="713"/>
      <c r="G245" s="713"/>
      <c r="H245" s="693">
        <v>1850</v>
      </c>
      <c r="I245" s="693">
        <v>1850</v>
      </c>
      <c r="J245" s="681"/>
      <c r="K245" s="681"/>
      <c r="L245" s="681"/>
      <c r="M245" s="681"/>
      <c r="N245" s="681"/>
      <c r="O245" s="681"/>
      <c r="P245" s="681"/>
      <c r="Q245" s="681"/>
      <c r="R245" s="681"/>
      <c r="S245" s="681"/>
      <c r="T245" s="681"/>
      <c r="U245" s="693">
        <v>1850</v>
      </c>
      <c r="V245" s="693">
        <v>1850</v>
      </c>
      <c r="W245" s="681"/>
      <c r="X245" s="681"/>
      <c r="Y245" s="681"/>
      <c r="Z245" s="681"/>
      <c r="AA245" s="815">
        <f t="shared" si="118"/>
        <v>1850</v>
      </c>
      <c r="AB245" s="681">
        <v>700</v>
      </c>
      <c r="AC245" s="681"/>
      <c r="AD245" s="681"/>
      <c r="AE245" s="681">
        <f>AA245-AB245</f>
        <v>1150</v>
      </c>
      <c r="AF245" s="681"/>
      <c r="AG245" s="713"/>
    </row>
    <row r="246" spans="1:33" ht="56.25" hidden="1">
      <c r="A246" s="715" t="s">
        <v>1549</v>
      </c>
      <c r="B246" s="700" t="s">
        <v>1399</v>
      </c>
      <c r="C246" s="713"/>
      <c r="D246" s="713"/>
      <c r="E246" s="713"/>
      <c r="F246" s="713"/>
      <c r="G246" s="713"/>
      <c r="H246" s="689">
        <f>H247+H250</f>
        <v>12111</v>
      </c>
      <c r="I246" s="689">
        <f>I247+I250</f>
        <v>12111</v>
      </c>
      <c r="J246" s="681"/>
      <c r="K246" s="681"/>
      <c r="L246" s="681"/>
      <c r="M246" s="681"/>
      <c r="N246" s="681"/>
      <c r="O246" s="681"/>
      <c r="P246" s="681"/>
      <c r="Q246" s="681"/>
      <c r="R246" s="681"/>
      <c r="S246" s="681"/>
      <c r="T246" s="681"/>
      <c r="U246" s="689">
        <f>U247+U250</f>
        <v>12111</v>
      </c>
      <c r="V246" s="689">
        <f t="shared" ref="V246:AF246" si="140">V247+V250</f>
        <v>12111</v>
      </c>
      <c r="W246" s="689">
        <f t="shared" si="140"/>
        <v>0</v>
      </c>
      <c r="X246" s="689">
        <f t="shared" si="140"/>
        <v>0</v>
      </c>
      <c r="Y246" s="689">
        <f t="shared" si="140"/>
        <v>0</v>
      </c>
      <c r="Z246" s="689">
        <f t="shared" si="140"/>
        <v>0</v>
      </c>
      <c r="AA246" s="689">
        <f t="shared" si="140"/>
        <v>12111</v>
      </c>
      <c r="AB246" s="689">
        <f t="shared" si="140"/>
        <v>4500</v>
      </c>
      <c r="AC246" s="689"/>
      <c r="AD246" s="689"/>
      <c r="AE246" s="689">
        <f t="shared" si="140"/>
        <v>7611</v>
      </c>
      <c r="AF246" s="689">
        <f t="shared" si="140"/>
        <v>0</v>
      </c>
      <c r="AG246" s="713"/>
    </row>
    <row r="247" spans="1:33" hidden="1">
      <c r="A247" s="700">
        <v>1</v>
      </c>
      <c r="B247" s="700" t="s">
        <v>1341</v>
      </c>
      <c r="C247" s="713"/>
      <c r="D247" s="713"/>
      <c r="E247" s="713"/>
      <c r="F247" s="713"/>
      <c r="G247" s="713"/>
      <c r="H247" s="689">
        <f t="shared" ref="H247:I247" si="141">SUM(H248:H249)</f>
        <v>4711</v>
      </c>
      <c r="I247" s="689">
        <f t="shared" si="141"/>
        <v>4711</v>
      </c>
      <c r="J247" s="681"/>
      <c r="K247" s="681"/>
      <c r="L247" s="681"/>
      <c r="M247" s="681"/>
      <c r="N247" s="681"/>
      <c r="O247" s="681"/>
      <c r="P247" s="681"/>
      <c r="Q247" s="681"/>
      <c r="R247" s="681"/>
      <c r="S247" s="681"/>
      <c r="T247" s="681"/>
      <c r="U247" s="689">
        <f t="shared" ref="U247:AF247" si="142">SUM(U248:U249)</f>
        <v>4711</v>
      </c>
      <c r="V247" s="689">
        <f t="shared" si="142"/>
        <v>4711</v>
      </c>
      <c r="W247" s="689">
        <f t="shared" si="142"/>
        <v>0</v>
      </c>
      <c r="X247" s="689">
        <f t="shared" si="142"/>
        <v>0</v>
      </c>
      <c r="Y247" s="689">
        <f t="shared" si="142"/>
        <v>0</v>
      </c>
      <c r="Z247" s="689">
        <f t="shared" si="142"/>
        <v>0</v>
      </c>
      <c r="AA247" s="689">
        <f t="shared" si="142"/>
        <v>4711</v>
      </c>
      <c r="AB247" s="689">
        <f t="shared" si="142"/>
        <v>1700</v>
      </c>
      <c r="AC247" s="689"/>
      <c r="AD247" s="689"/>
      <c r="AE247" s="689">
        <f t="shared" si="142"/>
        <v>3011</v>
      </c>
      <c r="AF247" s="689">
        <f t="shared" si="142"/>
        <v>0</v>
      </c>
      <c r="AG247" s="713"/>
    </row>
    <row r="248" spans="1:33" hidden="1">
      <c r="A248" s="698"/>
      <c r="B248" s="706" t="s">
        <v>1400</v>
      </c>
      <c r="C248" s="713"/>
      <c r="D248" s="713"/>
      <c r="E248" s="713"/>
      <c r="F248" s="713"/>
      <c r="G248" s="713"/>
      <c r="H248" s="693">
        <v>1821</v>
      </c>
      <c r="I248" s="693">
        <v>1821</v>
      </c>
      <c r="J248" s="681"/>
      <c r="K248" s="681"/>
      <c r="L248" s="681"/>
      <c r="M248" s="681"/>
      <c r="N248" s="681"/>
      <c r="O248" s="681"/>
      <c r="P248" s="681"/>
      <c r="Q248" s="681"/>
      <c r="R248" s="681"/>
      <c r="S248" s="681"/>
      <c r="T248" s="681"/>
      <c r="U248" s="693">
        <v>1821</v>
      </c>
      <c r="V248" s="693">
        <v>1821</v>
      </c>
      <c r="W248" s="681"/>
      <c r="X248" s="681"/>
      <c r="Y248" s="681"/>
      <c r="Z248" s="681"/>
      <c r="AA248" s="815">
        <f t="shared" si="118"/>
        <v>1821</v>
      </c>
      <c r="AB248" s="681">
        <v>700</v>
      </c>
      <c r="AC248" s="681"/>
      <c r="AD248" s="681"/>
      <c r="AE248" s="681">
        <f>AA248-AB248</f>
        <v>1121</v>
      </c>
      <c r="AF248" s="681"/>
      <c r="AG248" s="713"/>
    </row>
    <row r="249" spans="1:33" hidden="1">
      <c r="A249" s="698"/>
      <c r="B249" s="706" t="s">
        <v>1401</v>
      </c>
      <c r="C249" s="713"/>
      <c r="D249" s="713"/>
      <c r="E249" s="713"/>
      <c r="F249" s="713"/>
      <c r="G249" s="713"/>
      <c r="H249" s="693">
        <v>2890</v>
      </c>
      <c r="I249" s="693">
        <v>2890</v>
      </c>
      <c r="J249" s="681"/>
      <c r="K249" s="681"/>
      <c r="L249" s="681"/>
      <c r="M249" s="681"/>
      <c r="N249" s="681"/>
      <c r="O249" s="681"/>
      <c r="P249" s="681"/>
      <c r="Q249" s="681"/>
      <c r="R249" s="681"/>
      <c r="S249" s="681"/>
      <c r="T249" s="681"/>
      <c r="U249" s="693">
        <v>2890</v>
      </c>
      <c r="V249" s="693">
        <v>2890</v>
      </c>
      <c r="W249" s="681"/>
      <c r="X249" s="681"/>
      <c r="Y249" s="681"/>
      <c r="Z249" s="681"/>
      <c r="AA249" s="815">
        <f t="shared" si="118"/>
        <v>2890</v>
      </c>
      <c r="AB249" s="681">
        <v>1000</v>
      </c>
      <c r="AC249" s="681"/>
      <c r="AD249" s="681"/>
      <c r="AE249" s="693">
        <f>AA249-AB249</f>
        <v>1890</v>
      </c>
      <c r="AF249" s="681"/>
      <c r="AG249" s="713"/>
    </row>
    <row r="250" spans="1:33" ht="37.5" hidden="1">
      <c r="A250" s="700">
        <v>2</v>
      </c>
      <c r="B250" s="700" t="s">
        <v>1484</v>
      </c>
      <c r="C250" s="713"/>
      <c r="D250" s="713"/>
      <c r="E250" s="713"/>
      <c r="F250" s="713"/>
      <c r="G250" s="713"/>
      <c r="H250" s="689">
        <f t="shared" ref="H250:I250" si="143">SUM(H251:H254)</f>
        <v>7400</v>
      </c>
      <c r="I250" s="689">
        <f t="shared" si="143"/>
        <v>7400</v>
      </c>
      <c r="J250" s="681"/>
      <c r="K250" s="681"/>
      <c r="L250" s="681"/>
      <c r="M250" s="681"/>
      <c r="N250" s="681"/>
      <c r="O250" s="681"/>
      <c r="P250" s="681"/>
      <c r="Q250" s="681"/>
      <c r="R250" s="681"/>
      <c r="S250" s="681"/>
      <c r="T250" s="681"/>
      <c r="U250" s="689">
        <f t="shared" ref="U250:AF250" si="144">SUM(U251:U254)</f>
        <v>7400</v>
      </c>
      <c r="V250" s="689">
        <f t="shared" si="144"/>
        <v>7400</v>
      </c>
      <c r="W250" s="689">
        <f t="shared" si="144"/>
        <v>0</v>
      </c>
      <c r="X250" s="689">
        <f t="shared" si="144"/>
        <v>0</v>
      </c>
      <c r="Y250" s="689">
        <f t="shared" si="144"/>
        <v>0</v>
      </c>
      <c r="Z250" s="689">
        <f t="shared" si="144"/>
        <v>0</v>
      </c>
      <c r="AA250" s="689">
        <f t="shared" si="144"/>
        <v>7400</v>
      </c>
      <c r="AB250" s="689">
        <f t="shared" si="144"/>
        <v>2800</v>
      </c>
      <c r="AC250" s="689"/>
      <c r="AD250" s="689"/>
      <c r="AE250" s="689">
        <f t="shared" si="144"/>
        <v>4600</v>
      </c>
      <c r="AF250" s="689">
        <f t="shared" si="144"/>
        <v>0</v>
      </c>
      <c r="AG250" s="713"/>
    </row>
    <row r="251" spans="1:33" hidden="1">
      <c r="A251" s="698"/>
      <c r="B251" s="706" t="s">
        <v>1402</v>
      </c>
      <c r="C251" s="713"/>
      <c r="D251" s="713"/>
      <c r="E251" s="713"/>
      <c r="F251" s="713"/>
      <c r="G251" s="713"/>
      <c r="H251" s="693">
        <v>1850</v>
      </c>
      <c r="I251" s="693">
        <v>1850</v>
      </c>
      <c r="J251" s="681"/>
      <c r="K251" s="681"/>
      <c r="L251" s="681"/>
      <c r="M251" s="681"/>
      <c r="N251" s="681"/>
      <c r="O251" s="681"/>
      <c r="P251" s="681"/>
      <c r="Q251" s="681"/>
      <c r="R251" s="681"/>
      <c r="S251" s="681"/>
      <c r="T251" s="681"/>
      <c r="U251" s="693">
        <v>1850</v>
      </c>
      <c r="V251" s="693">
        <v>1850</v>
      </c>
      <c r="W251" s="681"/>
      <c r="X251" s="681"/>
      <c r="Y251" s="681"/>
      <c r="Z251" s="681"/>
      <c r="AA251" s="815">
        <f t="shared" si="118"/>
        <v>1850</v>
      </c>
      <c r="AB251" s="681">
        <v>700</v>
      </c>
      <c r="AC251" s="681"/>
      <c r="AD251" s="681"/>
      <c r="AE251" s="681">
        <f>AA251-AB251</f>
        <v>1150</v>
      </c>
      <c r="AF251" s="681"/>
      <c r="AG251" s="713"/>
    </row>
    <row r="252" spans="1:33" hidden="1">
      <c r="A252" s="698"/>
      <c r="B252" s="706" t="s">
        <v>1403</v>
      </c>
      <c r="C252" s="713"/>
      <c r="D252" s="713"/>
      <c r="E252" s="713"/>
      <c r="F252" s="713"/>
      <c r="G252" s="713"/>
      <c r="H252" s="693">
        <v>1850</v>
      </c>
      <c r="I252" s="693">
        <v>1850</v>
      </c>
      <c r="J252" s="681"/>
      <c r="K252" s="681"/>
      <c r="L252" s="681"/>
      <c r="M252" s="681"/>
      <c r="N252" s="681"/>
      <c r="O252" s="681"/>
      <c r="P252" s="681"/>
      <c r="Q252" s="681"/>
      <c r="R252" s="681"/>
      <c r="S252" s="681"/>
      <c r="T252" s="681"/>
      <c r="U252" s="693">
        <v>1850</v>
      </c>
      <c r="V252" s="693">
        <v>1850</v>
      </c>
      <c r="W252" s="681"/>
      <c r="X252" s="681"/>
      <c r="Y252" s="681"/>
      <c r="Z252" s="681"/>
      <c r="AA252" s="815">
        <f t="shared" si="118"/>
        <v>1850</v>
      </c>
      <c r="AB252" s="681">
        <v>700</v>
      </c>
      <c r="AC252" s="681"/>
      <c r="AD252" s="681"/>
      <c r="AE252" s="681">
        <f t="shared" ref="AE252:AE254" si="145">AA252-AB252</f>
        <v>1150</v>
      </c>
      <c r="AF252" s="681"/>
      <c r="AG252" s="713"/>
    </row>
    <row r="253" spans="1:33" hidden="1">
      <c r="A253" s="698"/>
      <c r="B253" s="706" t="s">
        <v>1446</v>
      </c>
      <c r="C253" s="713"/>
      <c r="D253" s="713"/>
      <c r="E253" s="713"/>
      <c r="F253" s="713"/>
      <c r="G253" s="713"/>
      <c r="H253" s="693">
        <v>1850</v>
      </c>
      <c r="I253" s="693">
        <v>1850</v>
      </c>
      <c r="J253" s="681"/>
      <c r="K253" s="681"/>
      <c r="L253" s="681"/>
      <c r="M253" s="681"/>
      <c r="N253" s="681"/>
      <c r="O253" s="681"/>
      <c r="P253" s="681"/>
      <c r="Q253" s="681"/>
      <c r="R253" s="681"/>
      <c r="S253" s="681"/>
      <c r="T253" s="681"/>
      <c r="U253" s="693">
        <v>1850</v>
      </c>
      <c r="V253" s="693">
        <v>1850</v>
      </c>
      <c r="W253" s="681"/>
      <c r="X253" s="681"/>
      <c r="Y253" s="681"/>
      <c r="Z253" s="681"/>
      <c r="AA253" s="815">
        <f t="shared" si="118"/>
        <v>1850</v>
      </c>
      <c r="AB253" s="681">
        <v>700</v>
      </c>
      <c r="AC253" s="681"/>
      <c r="AD253" s="681"/>
      <c r="AE253" s="681">
        <f t="shared" si="145"/>
        <v>1150</v>
      </c>
      <c r="AF253" s="681"/>
      <c r="AG253" s="713"/>
    </row>
    <row r="254" spans="1:33" hidden="1">
      <c r="A254" s="698"/>
      <c r="B254" s="706" t="s">
        <v>1447</v>
      </c>
      <c r="C254" s="713"/>
      <c r="D254" s="713"/>
      <c r="E254" s="713"/>
      <c r="F254" s="713"/>
      <c r="G254" s="713"/>
      <c r="H254" s="693">
        <v>1850</v>
      </c>
      <c r="I254" s="693">
        <v>1850</v>
      </c>
      <c r="J254" s="681"/>
      <c r="K254" s="681"/>
      <c r="L254" s="681"/>
      <c r="M254" s="681"/>
      <c r="N254" s="681"/>
      <c r="O254" s="681"/>
      <c r="P254" s="681"/>
      <c r="Q254" s="681"/>
      <c r="R254" s="681"/>
      <c r="S254" s="681"/>
      <c r="T254" s="681"/>
      <c r="U254" s="693">
        <v>1850</v>
      </c>
      <c r="V254" s="693">
        <v>1850</v>
      </c>
      <c r="W254" s="681"/>
      <c r="X254" s="681"/>
      <c r="Y254" s="681"/>
      <c r="Z254" s="681"/>
      <c r="AA254" s="815">
        <f t="shared" si="118"/>
        <v>1850</v>
      </c>
      <c r="AB254" s="681">
        <v>700</v>
      </c>
      <c r="AC254" s="681"/>
      <c r="AD254" s="681"/>
      <c r="AE254" s="681">
        <f t="shared" si="145"/>
        <v>1150</v>
      </c>
      <c r="AF254" s="681"/>
      <c r="AG254" s="713"/>
    </row>
    <row r="255" spans="1:33" ht="37.5" hidden="1">
      <c r="A255" s="715" t="s">
        <v>1550</v>
      </c>
      <c r="B255" s="700" t="s">
        <v>1404</v>
      </c>
      <c r="C255" s="713"/>
      <c r="D255" s="713"/>
      <c r="E255" s="713"/>
      <c r="F255" s="713"/>
      <c r="G255" s="713"/>
      <c r="H255" s="689">
        <f>H256+H258+H260</f>
        <v>7686</v>
      </c>
      <c r="I255" s="689">
        <f t="shared" ref="I255:AF255" si="146">I256+I258+I260</f>
        <v>7686</v>
      </c>
      <c r="J255" s="689">
        <f t="shared" si="146"/>
        <v>0</v>
      </c>
      <c r="K255" s="689">
        <f t="shared" si="146"/>
        <v>0</v>
      </c>
      <c r="L255" s="689">
        <f t="shared" si="146"/>
        <v>0</v>
      </c>
      <c r="M255" s="689">
        <f t="shared" si="146"/>
        <v>0</v>
      </c>
      <c r="N255" s="689">
        <f t="shared" si="146"/>
        <v>0</v>
      </c>
      <c r="O255" s="689">
        <f t="shared" si="146"/>
        <v>0</v>
      </c>
      <c r="P255" s="689">
        <f t="shared" si="146"/>
        <v>0</v>
      </c>
      <c r="Q255" s="689">
        <f t="shared" si="146"/>
        <v>0</v>
      </c>
      <c r="R255" s="689">
        <f t="shared" si="146"/>
        <v>0</v>
      </c>
      <c r="S255" s="689">
        <f t="shared" si="146"/>
        <v>0</v>
      </c>
      <c r="T255" s="689">
        <f t="shared" si="146"/>
        <v>0</v>
      </c>
      <c r="U255" s="689">
        <f t="shared" si="146"/>
        <v>7686</v>
      </c>
      <c r="V255" s="689">
        <f t="shared" si="146"/>
        <v>7686</v>
      </c>
      <c r="W255" s="689">
        <f t="shared" si="146"/>
        <v>0</v>
      </c>
      <c r="X255" s="689">
        <f t="shared" si="146"/>
        <v>0</v>
      </c>
      <c r="Y255" s="689">
        <f t="shared" si="146"/>
        <v>0</v>
      </c>
      <c r="Z255" s="689">
        <f t="shared" si="146"/>
        <v>0</v>
      </c>
      <c r="AA255" s="689">
        <f t="shared" si="146"/>
        <v>7686</v>
      </c>
      <c r="AB255" s="689">
        <f t="shared" si="146"/>
        <v>3100</v>
      </c>
      <c r="AC255" s="689"/>
      <c r="AD255" s="689"/>
      <c r="AE255" s="689">
        <f t="shared" si="146"/>
        <v>4586</v>
      </c>
      <c r="AF255" s="689">
        <f t="shared" si="146"/>
        <v>0</v>
      </c>
      <c r="AG255" s="713"/>
    </row>
    <row r="256" spans="1:33" hidden="1">
      <c r="A256" s="700">
        <v>1</v>
      </c>
      <c r="B256" s="700" t="s">
        <v>1502</v>
      </c>
      <c r="C256" s="713"/>
      <c r="D256" s="713"/>
      <c r="E256" s="713"/>
      <c r="F256" s="713"/>
      <c r="G256" s="713"/>
      <c r="H256" s="689">
        <f>H257</f>
        <v>2000</v>
      </c>
      <c r="I256" s="689">
        <f>I257</f>
        <v>2000</v>
      </c>
      <c r="J256" s="681"/>
      <c r="K256" s="681"/>
      <c r="L256" s="681"/>
      <c r="M256" s="681"/>
      <c r="N256" s="681"/>
      <c r="O256" s="681"/>
      <c r="P256" s="681"/>
      <c r="Q256" s="681"/>
      <c r="R256" s="681"/>
      <c r="S256" s="681"/>
      <c r="T256" s="681"/>
      <c r="U256" s="689">
        <f>U257</f>
        <v>2000</v>
      </c>
      <c r="V256" s="689">
        <f t="shared" ref="V256:AF256" si="147">V257</f>
        <v>2000</v>
      </c>
      <c r="W256" s="689">
        <f t="shared" si="147"/>
        <v>0</v>
      </c>
      <c r="X256" s="689">
        <f t="shared" si="147"/>
        <v>0</v>
      </c>
      <c r="Y256" s="689">
        <f t="shared" si="147"/>
        <v>0</v>
      </c>
      <c r="Z256" s="689">
        <f t="shared" si="147"/>
        <v>0</v>
      </c>
      <c r="AA256" s="689">
        <f t="shared" si="147"/>
        <v>2000</v>
      </c>
      <c r="AB256" s="689">
        <f t="shared" si="147"/>
        <v>700</v>
      </c>
      <c r="AC256" s="689"/>
      <c r="AD256" s="689"/>
      <c r="AE256" s="689">
        <f t="shared" si="147"/>
        <v>1300</v>
      </c>
      <c r="AF256" s="689">
        <f t="shared" si="147"/>
        <v>0</v>
      </c>
      <c r="AG256" s="713"/>
    </row>
    <row r="257" spans="1:33" hidden="1">
      <c r="A257" s="698"/>
      <c r="B257" s="706" t="s">
        <v>1448</v>
      </c>
      <c r="C257" s="713"/>
      <c r="D257" s="713"/>
      <c r="E257" s="713"/>
      <c r="F257" s="713"/>
      <c r="G257" s="713"/>
      <c r="H257" s="693">
        <v>2000</v>
      </c>
      <c r="I257" s="693">
        <v>2000</v>
      </c>
      <c r="J257" s="681"/>
      <c r="K257" s="681"/>
      <c r="L257" s="681"/>
      <c r="M257" s="681"/>
      <c r="N257" s="681"/>
      <c r="O257" s="681"/>
      <c r="P257" s="681"/>
      <c r="Q257" s="681"/>
      <c r="R257" s="681"/>
      <c r="S257" s="681"/>
      <c r="T257" s="681"/>
      <c r="U257" s="693">
        <v>2000</v>
      </c>
      <c r="V257" s="693">
        <v>2000</v>
      </c>
      <c r="W257" s="681"/>
      <c r="X257" s="681"/>
      <c r="Y257" s="681"/>
      <c r="Z257" s="681"/>
      <c r="AA257" s="815">
        <f t="shared" si="118"/>
        <v>2000</v>
      </c>
      <c r="AB257" s="681">
        <v>700</v>
      </c>
      <c r="AC257" s="681"/>
      <c r="AD257" s="681"/>
      <c r="AE257" s="681">
        <f>AA257-AB257</f>
        <v>1300</v>
      </c>
      <c r="AF257" s="681"/>
      <c r="AG257" s="713"/>
    </row>
    <row r="258" spans="1:33" hidden="1">
      <c r="A258" s="700">
        <v>2</v>
      </c>
      <c r="B258" s="700" t="s">
        <v>1551</v>
      </c>
      <c r="C258" s="713"/>
      <c r="D258" s="713"/>
      <c r="E258" s="713"/>
      <c r="F258" s="713"/>
      <c r="G258" s="713"/>
      <c r="H258" s="689">
        <f t="shared" ref="H258:AF258" si="148">H259</f>
        <v>2000</v>
      </c>
      <c r="I258" s="689">
        <f t="shared" si="148"/>
        <v>2000</v>
      </c>
      <c r="J258" s="689">
        <f t="shared" si="148"/>
        <v>0</v>
      </c>
      <c r="K258" s="689">
        <f t="shared" si="148"/>
        <v>0</v>
      </c>
      <c r="L258" s="689">
        <f t="shared" si="148"/>
        <v>0</v>
      </c>
      <c r="M258" s="689">
        <f t="shared" si="148"/>
        <v>0</v>
      </c>
      <c r="N258" s="689">
        <f t="shared" si="148"/>
        <v>0</v>
      </c>
      <c r="O258" s="689">
        <f t="shared" si="148"/>
        <v>0</v>
      </c>
      <c r="P258" s="689">
        <f t="shared" si="148"/>
        <v>0</v>
      </c>
      <c r="Q258" s="689">
        <f t="shared" si="148"/>
        <v>0</v>
      </c>
      <c r="R258" s="689">
        <f t="shared" si="148"/>
        <v>0</v>
      </c>
      <c r="S258" s="689">
        <f t="shared" si="148"/>
        <v>0</v>
      </c>
      <c r="T258" s="689">
        <f t="shared" si="148"/>
        <v>0</v>
      </c>
      <c r="U258" s="689">
        <f t="shared" si="148"/>
        <v>2000</v>
      </c>
      <c r="V258" s="689">
        <f t="shared" si="148"/>
        <v>2000</v>
      </c>
      <c r="W258" s="689">
        <f t="shared" si="148"/>
        <v>0</v>
      </c>
      <c r="X258" s="689">
        <f t="shared" si="148"/>
        <v>0</v>
      </c>
      <c r="Y258" s="689">
        <f t="shared" si="148"/>
        <v>0</v>
      </c>
      <c r="Z258" s="689">
        <f t="shared" si="148"/>
        <v>0</v>
      </c>
      <c r="AA258" s="689">
        <f t="shared" si="148"/>
        <v>2000</v>
      </c>
      <c r="AB258" s="689">
        <f t="shared" si="148"/>
        <v>700</v>
      </c>
      <c r="AC258" s="689"/>
      <c r="AD258" s="689"/>
      <c r="AE258" s="689">
        <f t="shared" si="148"/>
        <v>1300</v>
      </c>
      <c r="AF258" s="689">
        <f t="shared" si="148"/>
        <v>0</v>
      </c>
      <c r="AG258" s="713"/>
    </row>
    <row r="259" spans="1:33" hidden="1">
      <c r="A259" s="698"/>
      <c r="B259" s="706" t="s">
        <v>1405</v>
      </c>
      <c r="C259" s="713"/>
      <c r="D259" s="713"/>
      <c r="E259" s="713"/>
      <c r="F259" s="713"/>
      <c r="G259" s="713"/>
      <c r="H259" s="693">
        <v>2000</v>
      </c>
      <c r="I259" s="693">
        <v>2000</v>
      </c>
      <c r="J259" s="681"/>
      <c r="K259" s="681"/>
      <c r="L259" s="681"/>
      <c r="M259" s="681"/>
      <c r="N259" s="681"/>
      <c r="O259" s="681"/>
      <c r="P259" s="681"/>
      <c r="Q259" s="681"/>
      <c r="R259" s="681"/>
      <c r="S259" s="681"/>
      <c r="T259" s="681"/>
      <c r="U259" s="693">
        <v>2000</v>
      </c>
      <c r="V259" s="693">
        <v>2000</v>
      </c>
      <c r="W259" s="681"/>
      <c r="X259" s="681"/>
      <c r="Y259" s="681"/>
      <c r="Z259" s="681"/>
      <c r="AA259" s="815">
        <f t="shared" si="118"/>
        <v>2000</v>
      </c>
      <c r="AB259" s="681">
        <v>700</v>
      </c>
      <c r="AC259" s="681"/>
      <c r="AD259" s="681"/>
      <c r="AE259" s="681">
        <f>AA259-AB259</f>
        <v>1300</v>
      </c>
      <c r="AF259" s="681"/>
      <c r="AG259" s="713"/>
    </row>
    <row r="260" spans="1:33" hidden="1">
      <c r="A260" s="700">
        <v>3</v>
      </c>
      <c r="B260" s="700" t="s">
        <v>1341</v>
      </c>
      <c r="C260" s="713"/>
      <c r="D260" s="713"/>
      <c r="E260" s="713"/>
      <c r="F260" s="713"/>
      <c r="G260" s="713"/>
      <c r="H260" s="689">
        <f t="shared" ref="H260:AF260" si="149">SUM(H261:H263)</f>
        <v>3686</v>
      </c>
      <c r="I260" s="689">
        <f t="shared" si="149"/>
        <v>3686</v>
      </c>
      <c r="J260" s="689">
        <f t="shared" si="149"/>
        <v>0</v>
      </c>
      <c r="K260" s="689">
        <f t="shared" si="149"/>
        <v>0</v>
      </c>
      <c r="L260" s="689">
        <f t="shared" si="149"/>
        <v>0</v>
      </c>
      <c r="M260" s="689">
        <f t="shared" si="149"/>
        <v>0</v>
      </c>
      <c r="N260" s="689">
        <f t="shared" si="149"/>
        <v>0</v>
      </c>
      <c r="O260" s="689">
        <f t="shared" si="149"/>
        <v>0</v>
      </c>
      <c r="P260" s="689">
        <f t="shared" si="149"/>
        <v>0</v>
      </c>
      <c r="Q260" s="689">
        <f t="shared" si="149"/>
        <v>0</v>
      </c>
      <c r="R260" s="689">
        <f t="shared" si="149"/>
        <v>0</v>
      </c>
      <c r="S260" s="689">
        <f t="shared" si="149"/>
        <v>0</v>
      </c>
      <c r="T260" s="689">
        <f t="shared" si="149"/>
        <v>0</v>
      </c>
      <c r="U260" s="689">
        <f t="shared" si="149"/>
        <v>3686</v>
      </c>
      <c r="V260" s="689">
        <f t="shared" si="149"/>
        <v>3686</v>
      </c>
      <c r="W260" s="689">
        <f t="shared" si="149"/>
        <v>0</v>
      </c>
      <c r="X260" s="689">
        <f t="shared" si="149"/>
        <v>0</v>
      </c>
      <c r="Y260" s="689">
        <f t="shared" si="149"/>
        <v>0</v>
      </c>
      <c r="Z260" s="689">
        <f t="shared" si="149"/>
        <v>0</v>
      </c>
      <c r="AA260" s="689">
        <f t="shared" si="149"/>
        <v>3686</v>
      </c>
      <c r="AB260" s="689">
        <f t="shared" si="149"/>
        <v>1700</v>
      </c>
      <c r="AC260" s="689"/>
      <c r="AD260" s="689"/>
      <c r="AE260" s="689">
        <f t="shared" si="149"/>
        <v>1986</v>
      </c>
      <c r="AF260" s="689">
        <f t="shared" si="149"/>
        <v>0</v>
      </c>
      <c r="AG260" s="713"/>
    </row>
    <row r="261" spans="1:33" hidden="1">
      <c r="A261" s="698"/>
      <c r="B261" s="706" t="s">
        <v>1406</v>
      </c>
      <c r="C261" s="713"/>
      <c r="D261" s="713"/>
      <c r="E261" s="713"/>
      <c r="F261" s="713"/>
      <c r="G261" s="713"/>
      <c r="H261" s="693">
        <v>1551</v>
      </c>
      <c r="I261" s="693">
        <v>1551</v>
      </c>
      <c r="J261" s="681"/>
      <c r="K261" s="681"/>
      <c r="L261" s="681"/>
      <c r="M261" s="681"/>
      <c r="N261" s="681"/>
      <c r="O261" s="681"/>
      <c r="P261" s="681"/>
      <c r="Q261" s="681"/>
      <c r="R261" s="681"/>
      <c r="S261" s="681"/>
      <c r="T261" s="681"/>
      <c r="U261" s="693">
        <v>1551</v>
      </c>
      <c r="V261" s="693">
        <v>1551</v>
      </c>
      <c r="W261" s="681"/>
      <c r="X261" s="681"/>
      <c r="Y261" s="681"/>
      <c r="Z261" s="681"/>
      <c r="AA261" s="815">
        <f t="shared" si="118"/>
        <v>1551</v>
      </c>
      <c r="AB261" s="681">
        <v>700</v>
      </c>
      <c r="AC261" s="681"/>
      <c r="AD261" s="681"/>
      <c r="AE261" s="681">
        <f>AA261-AB261</f>
        <v>851</v>
      </c>
      <c r="AF261" s="681"/>
      <c r="AG261" s="713"/>
    </row>
    <row r="262" spans="1:33" hidden="1">
      <c r="A262" s="698"/>
      <c r="B262" s="706" t="s">
        <v>1407</v>
      </c>
      <c r="C262" s="713"/>
      <c r="D262" s="713"/>
      <c r="E262" s="713"/>
      <c r="F262" s="713"/>
      <c r="G262" s="713"/>
      <c r="H262" s="693">
        <v>415</v>
      </c>
      <c r="I262" s="693">
        <v>415</v>
      </c>
      <c r="J262" s="681"/>
      <c r="K262" s="681"/>
      <c r="L262" s="681"/>
      <c r="M262" s="681"/>
      <c r="N262" s="681"/>
      <c r="O262" s="681"/>
      <c r="P262" s="681"/>
      <c r="Q262" s="681"/>
      <c r="R262" s="681"/>
      <c r="S262" s="681"/>
      <c r="T262" s="681"/>
      <c r="U262" s="693">
        <v>415</v>
      </c>
      <c r="V262" s="693">
        <v>415</v>
      </c>
      <c r="W262" s="681"/>
      <c r="X262" s="681"/>
      <c r="Y262" s="681"/>
      <c r="Z262" s="681"/>
      <c r="AA262" s="815">
        <f t="shared" si="118"/>
        <v>415</v>
      </c>
      <c r="AB262" s="681">
        <v>400</v>
      </c>
      <c r="AC262" s="681"/>
      <c r="AD262" s="681"/>
      <c r="AE262" s="681">
        <f t="shared" ref="AE262:AE263" si="150">AA262-AB262</f>
        <v>15</v>
      </c>
      <c r="AF262" s="681"/>
      <c r="AG262" s="713"/>
    </row>
    <row r="263" spans="1:33" hidden="1">
      <c r="A263" s="698"/>
      <c r="B263" s="706" t="s">
        <v>1408</v>
      </c>
      <c r="C263" s="713"/>
      <c r="D263" s="713"/>
      <c r="E263" s="713"/>
      <c r="F263" s="713"/>
      <c r="G263" s="713"/>
      <c r="H263" s="693">
        <v>1720</v>
      </c>
      <c r="I263" s="693">
        <v>1720</v>
      </c>
      <c r="J263" s="681"/>
      <c r="K263" s="681"/>
      <c r="L263" s="681"/>
      <c r="M263" s="681"/>
      <c r="N263" s="681"/>
      <c r="O263" s="681"/>
      <c r="P263" s="681"/>
      <c r="Q263" s="681"/>
      <c r="R263" s="681"/>
      <c r="S263" s="681"/>
      <c r="T263" s="681"/>
      <c r="U263" s="693">
        <v>1720</v>
      </c>
      <c r="V263" s="693">
        <v>1720</v>
      </c>
      <c r="W263" s="681"/>
      <c r="X263" s="681"/>
      <c r="Y263" s="681"/>
      <c r="Z263" s="681"/>
      <c r="AA263" s="815">
        <f t="shared" si="118"/>
        <v>1720</v>
      </c>
      <c r="AB263" s="681">
        <v>600</v>
      </c>
      <c r="AC263" s="681"/>
      <c r="AD263" s="681"/>
      <c r="AE263" s="681">
        <f t="shared" si="150"/>
        <v>1120</v>
      </c>
      <c r="AF263" s="681"/>
      <c r="AG263" s="713"/>
    </row>
    <row r="264" spans="1:33" hidden="1">
      <c r="A264" s="690" t="s">
        <v>1552</v>
      </c>
      <c r="B264" s="691" t="s">
        <v>1409</v>
      </c>
      <c r="C264" s="713"/>
      <c r="D264" s="713"/>
      <c r="E264" s="713"/>
      <c r="F264" s="713"/>
      <c r="G264" s="713"/>
      <c r="H264" s="689">
        <f t="shared" ref="H264:AF264" si="151">H265+H268+H270</f>
        <v>14235</v>
      </c>
      <c r="I264" s="689">
        <f t="shared" si="151"/>
        <v>14235</v>
      </c>
      <c r="J264" s="689">
        <f t="shared" si="151"/>
        <v>0</v>
      </c>
      <c r="K264" s="689">
        <f t="shared" si="151"/>
        <v>0</v>
      </c>
      <c r="L264" s="689">
        <f t="shared" si="151"/>
        <v>0</v>
      </c>
      <c r="M264" s="689">
        <f t="shared" si="151"/>
        <v>0</v>
      </c>
      <c r="N264" s="689">
        <f t="shared" si="151"/>
        <v>0</v>
      </c>
      <c r="O264" s="689">
        <f t="shared" si="151"/>
        <v>0</v>
      </c>
      <c r="P264" s="689">
        <f t="shared" si="151"/>
        <v>0</v>
      </c>
      <c r="Q264" s="689">
        <f t="shared" si="151"/>
        <v>0</v>
      </c>
      <c r="R264" s="689">
        <f t="shared" si="151"/>
        <v>0</v>
      </c>
      <c r="S264" s="689">
        <f t="shared" si="151"/>
        <v>0</v>
      </c>
      <c r="T264" s="689">
        <f t="shared" si="151"/>
        <v>0</v>
      </c>
      <c r="U264" s="689">
        <f t="shared" si="151"/>
        <v>14235</v>
      </c>
      <c r="V264" s="689">
        <f t="shared" si="151"/>
        <v>14235</v>
      </c>
      <c r="W264" s="689">
        <f t="shared" si="151"/>
        <v>0</v>
      </c>
      <c r="X264" s="689">
        <f t="shared" si="151"/>
        <v>0</v>
      </c>
      <c r="Y264" s="689">
        <f t="shared" si="151"/>
        <v>0</v>
      </c>
      <c r="Z264" s="689">
        <f t="shared" si="151"/>
        <v>0</v>
      </c>
      <c r="AA264" s="689">
        <f t="shared" si="151"/>
        <v>14235</v>
      </c>
      <c r="AB264" s="689">
        <f t="shared" si="151"/>
        <v>4900</v>
      </c>
      <c r="AC264" s="689"/>
      <c r="AD264" s="689"/>
      <c r="AE264" s="689">
        <f t="shared" si="151"/>
        <v>7750</v>
      </c>
      <c r="AF264" s="689">
        <f t="shared" si="151"/>
        <v>1585</v>
      </c>
      <c r="AG264" s="713"/>
    </row>
    <row r="265" spans="1:33" hidden="1">
      <c r="A265" s="690">
        <v>1</v>
      </c>
      <c r="B265" s="707" t="s">
        <v>1551</v>
      </c>
      <c r="C265" s="713"/>
      <c r="D265" s="713"/>
      <c r="E265" s="713"/>
      <c r="F265" s="713"/>
      <c r="G265" s="713"/>
      <c r="H265" s="689">
        <f>H266+H267</f>
        <v>6000</v>
      </c>
      <c r="I265" s="689">
        <f t="shared" ref="I265:AF265" si="152">I266+I267</f>
        <v>6000</v>
      </c>
      <c r="J265" s="689">
        <f t="shared" si="152"/>
        <v>0</v>
      </c>
      <c r="K265" s="689">
        <f t="shared" si="152"/>
        <v>0</v>
      </c>
      <c r="L265" s="689">
        <f t="shared" si="152"/>
        <v>0</v>
      </c>
      <c r="M265" s="689">
        <f t="shared" si="152"/>
        <v>0</v>
      </c>
      <c r="N265" s="689">
        <f t="shared" si="152"/>
        <v>0</v>
      </c>
      <c r="O265" s="689">
        <f t="shared" si="152"/>
        <v>0</v>
      </c>
      <c r="P265" s="689">
        <f t="shared" si="152"/>
        <v>0</v>
      </c>
      <c r="Q265" s="689">
        <f t="shared" si="152"/>
        <v>0</v>
      </c>
      <c r="R265" s="689">
        <f t="shared" si="152"/>
        <v>0</v>
      </c>
      <c r="S265" s="689">
        <f t="shared" si="152"/>
        <v>0</v>
      </c>
      <c r="T265" s="689">
        <f t="shared" si="152"/>
        <v>0</v>
      </c>
      <c r="U265" s="689">
        <f t="shared" si="152"/>
        <v>6000</v>
      </c>
      <c r="V265" s="689">
        <f t="shared" si="152"/>
        <v>6000</v>
      </c>
      <c r="W265" s="689">
        <f t="shared" si="152"/>
        <v>0</v>
      </c>
      <c r="X265" s="689">
        <f t="shared" si="152"/>
        <v>0</v>
      </c>
      <c r="Y265" s="689">
        <f t="shared" si="152"/>
        <v>0</v>
      </c>
      <c r="Z265" s="689">
        <f t="shared" si="152"/>
        <v>0</v>
      </c>
      <c r="AA265" s="689">
        <f t="shared" si="152"/>
        <v>6000</v>
      </c>
      <c r="AB265" s="689">
        <f t="shared" si="152"/>
        <v>2000</v>
      </c>
      <c r="AC265" s="689"/>
      <c r="AD265" s="689"/>
      <c r="AE265" s="689">
        <f t="shared" si="152"/>
        <v>3300</v>
      </c>
      <c r="AF265" s="689">
        <f t="shared" si="152"/>
        <v>700</v>
      </c>
      <c r="AG265" s="713"/>
    </row>
    <row r="266" spans="1:33" hidden="1">
      <c r="A266" s="708"/>
      <c r="B266" s="709" t="s">
        <v>1410</v>
      </c>
      <c r="C266" s="713"/>
      <c r="D266" s="713"/>
      <c r="E266" s="713"/>
      <c r="F266" s="713"/>
      <c r="G266" s="713"/>
      <c r="H266" s="693">
        <v>4000</v>
      </c>
      <c r="I266" s="693">
        <v>4000</v>
      </c>
      <c r="J266" s="681"/>
      <c r="K266" s="681"/>
      <c r="L266" s="681"/>
      <c r="M266" s="681"/>
      <c r="N266" s="681"/>
      <c r="O266" s="681"/>
      <c r="P266" s="681"/>
      <c r="Q266" s="681"/>
      <c r="R266" s="681"/>
      <c r="S266" s="681"/>
      <c r="T266" s="681"/>
      <c r="U266" s="693">
        <v>4000</v>
      </c>
      <c r="V266" s="693">
        <v>4000</v>
      </c>
      <c r="W266" s="681"/>
      <c r="X266" s="681"/>
      <c r="Y266" s="681"/>
      <c r="Z266" s="681"/>
      <c r="AA266" s="815">
        <f t="shared" si="118"/>
        <v>4000</v>
      </c>
      <c r="AB266" s="681">
        <v>1300</v>
      </c>
      <c r="AC266" s="681"/>
      <c r="AD266" s="681"/>
      <c r="AE266" s="681">
        <v>2000</v>
      </c>
      <c r="AF266" s="681">
        <f>AA266-AB266-AE266</f>
        <v>700</v>
      </c>
      <c r="AG266" s="713"/>
    </row>
    <row r="267" spans="1:33" hidden="1">
      <c r="A267" s="708"/>
      <c r="B267" s="709" t="s">
        <v>1411</v>
      </c>
      <c r="C267" s="713"/>
      <c r="D267" s="713"/>
      <c r="E267" s="713"/>
      <c r="F267" s="713"/>
      <c r="G267" s="713"/>
      <c r="H267" s="693">
        <v>2000</v>
      </c>
      <c r="I267" s="693">
        <v>2000</v>
      </c>
      <c r="J267" s="681"/>
      <c r="K267" s="681"/>
      <c r="L267" s="681"/>
      <c r="M267" s="681"/>
      <c r="N267" s="681"/>
      <c r="O267" s="681"/>
      <c r="P267" s="681"/>
      <c r="Q267" s="681"/>
      <c r="R267" s="681"/>
      <c r="S267" s="681"/>
      <c r="T267" s="681"/>
      <c r="U267" s="693">
        <v>2000</v>
      </c>
      <c r="V267" s="693">
        <v>2000</v>
      </c>
      <c r="W267" s="681"/>
      <c r="X267" s="681"/>
      <c r="Y267" s="681"/>
      <c r="Z267" s="681"/>
      <c r="AA267" s="815">
        <f t="shared" si="118"/>
        <v>2000</v>
      </c>
      <c r="AB267" s="681">
        <v>700</v>
      </c>
      <c r="AC267" s="681"/>
      <c r="AD267" s="681"/>
      <c r="AE267" s="681">
        <f>AA267-AB267</f>
        <v>1300</v>
      </c>
      <c r="AF267" s="681"/>
      <c r="AG267" s="713"/>
    </row>
    <row r="268" spans="1:33" hidden="1">
      <c r="A268" s="690">
        <v>2</v>
      </c>
      <c r="B268" s="707" t="s">
        <v>1341</v>
      </c>
      <c r="C268" s="713"/>
      <c r="D268" s="713"/>
      <c r="E268" s="713"/>
      <c r="F268" s="713"/>
      <c r="G268" s="713"/>
      <c r="H268" s="689">
        <f t="shared" ref="H268:AF268" si="153">SUM(H269:H269)</f>
        <v>2685</v>
      </c>
      <c r="I268" s="689">
        <f t="shared" si="153"/>
        <v>2685</v>
      </c>
      <c r="J268" s="689">
        <f t="shared" si="153"/>
        <v>0</v>
      </c>
      <c r="K268" s="689">
        <f t="shared" si="153"/>
        <v>0</v>
      </c>
      <c r="L268" s="689">
        <f t="shared" si="153"/>
        <v>0</v>
      </c>
      <c r="M268" s="689">
        <f t="shared" si="153"/>
        <v>0</v>
      </c>
      <c r="N268" s="689">
        <f t="shared" si="153"/>
        <v>0</v>
      </c>
      <c r="O268" s="689">
        <f t="shared" si="153"/>
        <v>0</v>
      </c>
      <c r="P268" s="689">
        <f t="shared" si="153"/>
        <v>0</v>
      </c>
      <c r="Q268" s="689">
        <f t="shared" si="153"/>
        <v>0</v>
      </c>
      <c r="R268" s="689">
        <f t="shared" si="153"/>
        <v>0</v>
      </c>
      <c r="S268" s="689">
        <f t="shared" si="153"/>
        <v>0</v>
      </c>
      <c r="T268" s="689">
        <f t="shared" si="153"/>
        <v>0</v>
      </c>
      <c r="U268" s="689">
        <f t="shared" si="153"/>
        <v>2685</v>
      </c>
      <c r="V268" s="689">
        <f t="shared" si="153"/>
        <v>2685</v>
      </c>
      <c r="W268" s="689">
        <f t="shared" si="153"/>
        <v>0</v>
      </c>
      <c r="X268" s="689">
        <f t="shared" si="153"/>
        <v>0</v>
      </c>
      <c r="Y268" s="689">
        <f t="shared" si="153"/>
        <v>0</v>
      </c>
      <c r="Z268" s="689">
        <f t="shared" si="153"/>
        <v>0</v>
      </c>
      <c r="AA268" s="689">
        <f t="shared" si="153"/>
        <v>2685</v>
      </c>
      <c r="AB268" s="689">
        <f t="shared" si="153"/>
        <v>800</v>
      </c>
      <c r="AC268" s="689"/>
      <c r="AD268" s="689"/>
      <c r="AE268" s="689">
        <f t="shared" si="153"/>
        <v>1000</v>
      </c>
      <c r="AF268" s="689">
        <f t="shared" si="153"/>
        <v>885</v>
      </c>
      <c r="AG268" s="713"/>
    </row>
    <row r="269" spans="1:33" hidden="1">
      <c r="A269" s="708"/>
      <c r="B269" s="709" t="s">
        <v>1553</v>
      </c>
      <c r="C269" s="713"/>
      <c r="D269" s="713"/>
      <c r="E269" s="713"/>
      <c r="F269" s="713"/>
      <c r="G269" s="713"/>
      <c r="H269" s="693">
        <v>2685</v>
      </c>
      <c r="I269" s="693">
        <v>2685</v>
      </c>
      <c r="J269" s="681"/>
      <c r="K269" s="681"/>
      <c r="L269" s="681"/>
      <c r="M269" s="681"/>
      <c r="N269" s="681"/>
      <c r="O269" s="681"/>
      <c r="P269" s="681"/>
      <c r="Q269" s="681"/>
      <c r="R269" s="681"/>
      <c r="S269" s="681"/>
      <c r="T269" s="681"/>
      <c r="U269" s="693">
        <v>2685</v>
      </c>
      <c r="V269" s="693">
        <v>2685</v>
      </c>
      <c r="W269" s="681"/>
      <c r="X269" s="681"/>
      <c r="Y269" s="681"/>
      <c r="Z269" s="681"/>
      <c r="AA269" s="815">
        <f t="shared" si="118"/>
        <v>2685</v>
      </c>
      <c r="AB269" s="681">
        <v>800</v>
      </c>
      <c r="AC269" s="681"/>
      <c r="AD269" s="681"/>
      <c r="AE269" s="681">
        <v>1000</v>
      </c>
      <c r="AF269" s="681">
        <f>AA269-AB269-AE269</f>
        <v>885</v>
      </c>
      <c r="AG269" s="713"/>
    </row>
    <row r="270" spans="1:33" ht="37.5" hidden="1">
      <c r="A270" s="690">
        <v>3</v>
      </c>
      <c r="B270" s="707" t="s">
        <v>1484</v>
      </c>
      <c r="C270" s="713"/>
      <c r="D270" s="713"/>
      <c r="E270" s="713"/>
      <c r="F270" s="713"/>
      <c r="G270" s="713"/>
      <c r="H270" s="689">
        <f t="shared" ref="H270:AF270" si="154">H271+H272+H273</f>
        <v>5550</v>
      </c>
      <c r="I270" s="689">
        <f t="shared" si="154"/>
        <v>5550</v>
      </c>
      <c r="J270" s="689">
        <f t="shared" si="154"/>
        <v>0</v>
      </c>
      <c r="K270" s="689">
        <f t="shared" si="154"/>
        <v>0</v>
      </c>
      <c r="L270" s="689">
        <f t="shared" si="154"/>
        <v>0</v>
      </c>
      <c r="M270" s="689">
        <f t="shared" si="154"/>
        <v>0</v>
      </c>
      <c r="N270" s="689">
        <f t="shared" si="154"/>
        <v>0</v>
      </c>
      <c r="O270" s="689">
        <f t="shared" si="154"/>
        <v>0</v>
      </c>
      <c r="P270" s="689">
        <f t="shared" si="154"/>
        <v>0</v>
      </c>
      <c r="Q270" s="689">
        <f t="shared" si="154"/>
        <v>0</v>
      </c>
      <c r="R270" s="689">
        <f t="shared" si="154"/>
        <v>0</v>
      </c>
      <c r="S270" s="689">
        <f t="shared" si="154"/>
        <v>0</v>
      </c>
      <c r="T270" s="689">
        <f t="shared" si="154"/>
        <v>0</v>
      </c>
      <c r="U270" s="689">
        <f t="shared" si="154"/>
        <v>5550</v>
      </c>
      <c r="V270" s="689">
        <f t="shared" si="154"/>
        <v>5550</v>
      </c>
      <c r="W270" s="689">
        <f t="shared" si="154"/>
        <v>0</v>
      </c>
      <c r="X270" s="689">
        <f t="shared" si="154"/>
        <v>0</v>
      </c>
      <c r="Y270" s="689">
        <f t="shared" si="154"/>
        <v>0</v>
      </c>
      <c r="Z270" s="689">
        <f t="shared" si="154"/>
        <v>0</v>
      </c>
      <c r="AA270" s="689">
        <f t="shared" si="154"/>
        <v>5550</v>
      </c>
      <c r="AB270" s="689">
        <f t="shared" si="154"/>
        <v>2100</v>
      </c>
      <c r="AC270" s="689"/>
      <c r="AD270" s="689"/>
      <c r="AE270" s="689">
        <f t="shared" si="154"/>
        <v>3450</v>
      </c>
      <c r="AF270" s="689">
        <f t="shared" si="154"/>
        <v>0</v>
      </c>
      <c r="AG270" s="713"/>
    </row>
    <row r="271" spans="1:33" hidden="1">
      <c r="A271" s="708"/>
      <c r="B271" s="709" t="s">
        <v>1412</v>
      </c>
      <c r="C271" s="713"/>
      <c r="D271" s="713"/>
      <c r="E271" s="713"/>
      <c r="F271" s="713"/>
      <c r="G271" s="713"/>
      <c r="H271" s="693">
        <v>1850</v>
      </c>
      <c r="I271" s="693">
        <v>1850</v>
      </c>
      <c r="J271" s="681"/>
      <c r="K271" s="681"/>
      <c r="L271" s="681"/>
      <c r="M271" s="681"/>
      <c r="N271" s="681"/>
      <c r="O271" s="681"/>
      <c r="P271" s="681"/>
      <c r="Q271" s="681"/>
      <c r="R271" s="681"/>
      <c r="S271" s="681"/>
      <c r="T271" s="681"/>
      <c r="U271" s="693">
        <v>1850</v>
      </c>
      <c r="V271" s="693">
        <v>1850</v>
      </c>
      <c r="W271" s="681"/>
      <c r="X271" s="681"/>
      <c r="Y271" s="681"/>
      <c r="Z271" s="681"/>
      <c r="AA271" s="815">
        <f t="shared" si="118"/>
        <v>1850</v>
      </c>
      <c r="AB271" s="681">
        <v>700</v>
      </c>
      <c r="AC271" s="681"/>
      <c r="AD271" s="681"/>
      <c r="AE271" s="681">
        <f>AA271-AB271</f>
        <v>1150</v>
      </c>
      <c r="AF271" s="681"/>
      <c r="AG271" s="713"/>
    </row>
    <row r="272" spans="1:33" hidden="1">
      <c r="A272" s="708"/>
      <c r="B272" s="709" t="s">
        <v>1449</v>
      </c>
      <c r="C272" s="713"/>
      <c r="D272" s="713"/>
      <c r="E272" s="713"/>
      <c r="F272" s="713"/>
      <c r="G272" s="713"/>
      <c r="H272" s="693">
        <v>1850</v>
      </c>
      <c r="I272" s="693">
        <v>1850</v>
      </c>
      <c r="J272" s="681"/>
      <c r="K272" s="681"/>
      <c r="L272" s="681"/>
      <c r="M272" s="681"/>
      <c r="N272" s="681"/>
      <c r="O272" s="681"/>
      <c r="P272" s="681"/>
      <c r="Q272" s="681"/>
      <c r="R272" s="681"/>
      <c r="S272" s="681"/>
      <c r="T272" s="681"/>
      <c r="U272" s="693">
        <v>1850</v>
      </c>
      <c r="V272" s="693">
        <v>1850</v>
      </c>
      <c r="W272" s="681"/>
      <c r="X272" s="681"/>
      <c r="Y272" s="681"/>
      <c r="Z272" s="681"/>
      <c r="AA272" s="815">
        <f t="shared" si="118"/>
        <v>1850</v>
      </c>
      <c r="AB272" s="681">
        <v>700</v>
      </c>
      <c r="AC272" s="681"/>
      <c r="AD272" s="681"/>
      <c r="AE272" s="681">
        <f t="shared" ref="AE272:AE273" si="155">AA272-AB272</f>
        <v>1150</v>
      </c>
      <c r="AF272" s="681"/>
      <c r="AG272" s="713"/>
    </row>
    <row r="273" spans="1:33" hidden="1">
      <c r="A273" s="708"/>
      <c r="B273" s="709" t="s">
        <v>1413</v>
      </c>
      <c r="C273" s="713"/>
      <c r="D273" s="713"/>
      <c r="E273" s="713"/>
      <c r="F273" s="713"/>
      <c r="G273" s="713"/>
      <c r="H273" s="693">
        <v>1850</v>
      </c>
      <c r="I273" s="693">
        <v>1850</v>
      </c>
      <c r="J273" s="681"/>
      <c r="K273" s="681"/>
      <c r="L273" s="681"/>
      <c r="M273" s="681"/>
      <c r="N273" s="681"/>
      <c r="O273" s="681"/>
      <c r="P273" s="681"/>
      <c r="Q273" s="681"/>
      <c r="R273" s="681"/>
      <c r="S273" s="681"/>
      <c r="T273" s="681"/>
      <c r="U273" s="693">
        <v>1850</v>
      </c>
      <c r="V273" s="693">
        <v>1850</v>
      </c>
      <c r="W273" s="681"/>
      <c r="X273" s="681"/>
      <c r="Y273" s="681"/>
      <c r="Z273" s="681"/>
      <c r="AA273" s="815">
        <f t="shared" si="118"/>
        <v>1850</v>
      </c>
      <c r="AB273" s="681">
        <v>700</v>
      </c>
      <c r="AC273" s="681"/>
      <c r="AD273" s="681"/>
      <c r="AE273" s="681">
        <f t="shared" si="155"/>
        <v>1150</v>
      </c>
      <c r="AF273" s="681"/>
      <c r="AG273" s="713"/>
    </row>
    <row r="274" spans="1:33" hidden="1">
      <c r="A274" s="690" t="s">
        <v>1554</v>
      </c>
      <c r="B274" s="691" t="s">
        <v>1414</v>
      </c>
      <c r="C274" s="713"/>
      <c r="D274" s="713"/>
      <c r="E274" s="713"/>
      <c r="F274" s="713"/>
      <c r="G274" s="713"/>
      <c r="H274" s="689">
        <f>H275+H277+H281</f>
        <v>12421</v>
      </c>
      <c r="I274" s="689">
        <f t="shared" ref="I274:AF274" si="156">I275+I277+I281</f>
        <v>12421</v>
      </c>
      <c r="J274" s="689">
        <f t="shared" si="156"/>
        <v>0</v>
      </c>
      <c r="K274" s="689">
        <f t="shared" si="156"/>
        <v>0</v>
      </c>
      <c r="L274" s="689">
        <f t="shared" si="156"/>
        <v>0</v>
      </c>
      <c r="M274" s="689">
        <f t="shared" si="156"/>
        <v>0</v>
      </c>
      <c r="N274" s="689">
        <f t="shared" si="156"/>
        <v>0</v>
      </c>
      <c r="O274" s="689">
        <f t="shared" si="156"/>
        <v>0</v>
      </c>
      <c r="P274" s="689">
        <f t="shared" si="156"/>
        <v>0</v>
      </c>
      <c r="Q274" s="689">
        <f t="shared" si="156"/>
        <v>0</v>
      </c>
      <c r="R274" s="689">
        <f t="shared" si="156"/>
        <v>0</v>
      </c>
      <c r="S274" s="689">
        <f t="shared" si="156"/>
        <v>0</v>
      </c>
      <c r="T274" s="689">
        <f t="shared" si="156"/>
        <v>0</v>
      </c>
      <c r="U274" s="689">
        <f t="shared" si="156"/>
        <v>12421</v>
      </c>
      <c r="V274" s="689">
        <f t="shared" si="156"/>
        <v>12421</v>
      </c>
      <c r="W274" s="689">
        <f t="shared" si="156"/>
        <v>0</v>
      </c>
      <c r="X274" s="689">
        <f t="shared" si="156"/>
        <v>0</v>
      </c>
      <c r="Y274" s="689">
        <f t="shared" si="156"/>
        <v>0</v>
      </c>
      <c r="Z274" s="689">
        <f t="shared" si="156"/>
        <v>0</v>
      </c>
      <c r="AA274" s="689">
        <f t="shared" si="156"/>
        <v>12421</v>
      </c>
      <c r="AB274" s="689">
        <f t="shared" si="156"/>
        <v>5000</v>
      </c>
      <c r="AC274" s="689"/>
      <c r="AD274" s="689"/>
      <c r="AE274" s="689">
        <f t="shared" si="156"/>
        <v>7421</v>
      </c>
      <c r="AF274" s="689">
        <f t="shared" si="156"/>
        <v>0</v>
      </c>
      <c r="AG274" s="713"/>
    </row>
    <row r="275" spans="1:33" hidden="1">
      <c r="A275" s="690">
        <v>1</v>
      </c>
      <c r="B275" s="707" t="s">
        <v>1551</v>
      </c>
      <c r="C275" s="713"/>
      <c r="D275" s="713"/>
      <c r="E275" s="713"/>
      <c r="F275" s="713"/>
      <c r="G275" s="713"/>
      <c r="H275" s="689">
        <f t="shared" ref="H275:AF275" si="157">SUM(H276:H276)</f>
        <v>2000</v>
      </c>
      <c r="I275" s="689">
        <f t="shared" si="157"/>
        <v>2000</v>
      </c>
      <c r="J275" s="689">
        <f t="shared" si="157"/>
        <v>0</v>
      </c>
      <c r="K275" s="689">
        <f t="shared" si="157"/>
        <v>0</v>
      </c>
      <c r="L275" s="689">
        <f t="shared" si="157"/>
        <v>0</v>
      </c>
      <c r="M275" s="689">
        <f t="shared" si="157"/>
        <v>0</v>
      </c>
      <c r="N275" s="689">
        <f t="shared" si="157"/>
        <v>0</v>
      </c>
      <c r="O275" s="689">
        <f t="shared" si="157"/>
        <v>0</v>
      </c>
      <c r="P275" s="689">
        <f t="shared" si="157"/>
        <v>0</v>
      </c>
      <c r="Q275" s="689">
        <f t="shared" si="157"/>
        <v>0</v>
      </c>
      <c r="R275" s="689">
        <f t="shared" si="157"/>
        <v>0</v>
      </c>
      <c r="S275" s="689">
        <f t="shared" si="157"/>
        <v>0</v>
      </c>
      <c r="T275" s="689">
        <f t="shared" si="157"/>
        <v>0</v>
      </c>
      <c r="U275" s="689">
        <f t="shared" si="157"/>
        <v>2000</v>
      </c>
      <c r="V275" s="689">
        <f t="shared" si="157"/>
        <v>2000</v>
      </c>
      <c r="W275" s="689">
        <f t="shared" si="157"/>
        <v>0</v>
      </c>
      <c r="X275" s="689">
        <f t="shared" si="157"/>
        <v>0</v>
      </c>
      <c r="Y275" s="689">
        <f t="shared" si="157"/>
        <v>0</v>
      </c>
      <c r="Z275" s="689">
        <f t="shared" si="157"/>
        <v>0</v>
      </c>
      <c r="AA275" s="689">
        <f t="shared" si="157"/>
        <v>2000</v>
      </c>
      <c r="AB275" s="689">
        <f t="shared" si="157"/>
        <v>800</v>
      </c>
      <c r="AC275" s="689"/>
      <c r="AD275" s="689"/>
      <c r="AE275" s="689">
        <f t="shared" si="157"/>
        <v>1200</v>
      </c>
      <c r="AF275" s="689">
        <f t="shared" si="157"/>
        <v>0</v>
      </c>
      <c r="AG275" s="713"/>
    </row>
    <row r="276" spans="1:33" ht="37.5" hidden="1">
      <c r="A276" s="708"/>
      <c r="B276" s="709" t="s">
        <v>1415</v>
      </c>
      <c r="C276" s="713"/>
      <c r="D276" s="713"/>
      <c r="E276" s="713"/>
      <c r="F276" s="713"/>
      <c r="G276" s="713"/>
      <c r="H276" s="693">
        <v>2000</v>
      </c>
      <c r="I276" s="693">
        <v>2000</v>
      </c>
      <c r="J276" s="681"/>
      <c r="K276" s="681"/>
      <c r="L276" s="681"/>
      <c r="M276" s="681"/>
      <c r="N276" s="681"/>
      <c r="O276" s="681"/>
      <c r="P276" s="681"/>
      <c r="Q276" s="681"/>
      <c r="R276" s="681"/>
      <c r="S276" s="681"/>
      <c r="T276" s="681"/>
      <c r="U276" s="693">
        <v>2000</v>
      </c>
      <c r="V276" s="693">
        <v>2000</v>
      </c>
      <c r="W276" s="681"/>
      <c r="X276" s="681"/>
      <c r="Y276" s="681"/>
      <c r="Z276" s="681"/>
      <c r="AA276" s="815">
        <f t="shared" si="118"/>
        <v>2000</v>
      </c>
      <c r="AB276" s="681">
        <v>800</v>
      </c>
      <c r="AC276" s="681"/>
      <c r="AD276" s="681"/>
      <c r="AE276" s="681">
        <f>AA276-AB276</f>
        <v>1200</v>
      </c>
      <c r="AF276" s="681"/>
      <c r="AG276" s="713"/>
    </row>
    <row r="277" spans="1:33" hidden="1">
      <c r="A277" s="690">
        <v>2</v>
      </c>
      <c r="B277" s="707" t="s">
        <v>1341</v>
      </c>
      <c r="C277" s="713"/>
      <c r="D277" s="713"/>
      <c r="E277" s="713"/>
      <c r="F277" s="713"/>
      <c r="G277" s="713"/>
      <c r="H277" s="689">
        <f t="shared" ref="H277:AF277" si="158">SUM(H278:H280)</f>
        <v>4871</v>
      </c>
      <c r="I277" s="689">
        <f t="shared" si="158"/>
        <v>4871</v>
      </c>
      <c r="J277" s="689">
        <f t="shared" si="158"/>
        <v>0</v>
      </c>
      <c r="K277" s="689">
        <f t="shared" si="158"/>
        <v>0</v>
      </c>
      <c r="L277" s="689">
        <f t="shared" si="158"/>
        <v>0</v>
      </c>
      <c r="M277" s="689">
        <f t="shared" si="158"/>
        <v>0</v>
      </c>
      <c r="N277" s="689">
        <f t="shared" si="158"/>
        <v>0</v>
      </c>
      <c r="O277" s="689">
        <f t="shared" si="158"/>
        <v>0</v>
      </c>
      <c r="P277" s="689">
        <f t="shared" si="158"/>
        <v>0</v>
      </c>
      <c r="Q277" s="689">
        <f t="shared" si="158"/>
        <v>0</v>
      </c>
      <c r="R277" s="689">
        <f t="shared" si="158"/>
        <v>0</v>
      </c>
      <c r="S277" s="689">
        <f t="shared" si="158"/>
        <v>0</v>
      </c>
      <c r="T277" s="689">
        <f t="shared" si="158"/>
        <v>0</v>
      </c>
      <c r="U277" s="689">
        <f t="shared" si="158"/>
        <v>4871</v>
      </c>
      <c r="V277" s="689">
        <f t="shared" si="158"/>
        <v>4871</v>
      </c>
      <c r="W277" s="689">
        <f t="shared" si="158"/>
        <v>0</v>
      </c>
      <c r="X277" s="689">
        <f t="shared" si="158"/>
        <v>0</v>
      </c>
      <c r="Y277" s="689">
        <f t="shared" si="158"/>
        <v>0</v>
      </c>
      <c r="Z277" s="689">
        <f t="shared" si="158"/>
        <v>0</v>
      </c>
      <c r="AA277" s="689">
        <f t="shared" si="158"/>
        <v>4871</v>
      </c>
      <c r="AB277" s="689">
        <f t="shared" si="158"/>
        <v>2100</v>
      </c>
      <c r="AC277" s="689"/>
      <c r="AD277" s="689"/>
      <c r="AE277" s="689">
        <f t="shared" si="158"/>
        <v>2771</v>
      </c>
      <c r="AF277" s="689">
        <f t="shared" si="158"/>
        <v>0</v>
      </c>
      <c r="AG277" s="713"/>
    </row>
    <row r="278" spans="1:33" hidden="1">
      <c r="A278" s="708"/>
      <c r="B278" s="709" t="s">
        <v>1450</v>
      </c>
      <c r="C278" s="713"/>
      <c r="D278" s="713"/>
      <c r="E278" s="713"/>
      <c r="F278" s="713"/>
      <c r="G278" s="713"/>
      <c r="H278" s="693">
        <v>2385</v>
      </c>
      <c r="I278" s="693">
        <v>2385</v>
      </c>
      <c r="J278" s="681"/>
      <c r="K278" s="681"/>
      <c r="L278" s="681"/>
      <c r="M278" s="681"/>
      <c r="N278" s="681"/>
      <c r="O278" s="681"/>
      <c r="P278" s="681"/>
      <c r="Q278" s="681"/>
      <c r="R278" s="681"/>
      <c r="S278" s="681"/>
      <c r="T278" s="681"/>
      <c r="U278" s="693">
        <v>2385</v>
      </c>
      <c r="V278" s="693">
        <v>2385</v>
      </c>
      <c r="W278" s="681"/>
      <c r="X278" s="681"/>
      <c r="Y278" s="681"/>
      <c r="Z278" s="681"/>
      <c r="AA278" s="815">
        <f t="shared" si="118"/>
        <v>2385</v>
      </c>
      <c r="AB278" s="681">
        <v>800</v>
      </c>
      <c r="AC278" s="681"/>
      <c r="AD278" s="681"/>
      <c r="AE278" s="681">
        <f>AA278-AB278</f>
        <v>1585</v>
      </c>
      <c r="AF278" s="681">
        <f>AA278-AB278-AE278</f>
        <v>0</v>
      </c>
      <c r="AG278" s="713"/>
    </row>
    <row r="279" spans="1:33" hidden="1">
      <c r="A279" s="708"/>
      <c r="B279" s="709" t="s">
        <v>1416</v>
      </c>
      <c r="C279" s="713"/>
      <c r="D279" s="713"/>
      <c r="E279" s="713"/>
      <c r="F279" s="713"/>
      <c r="G279" s="713"/>
      <c r="H279" s="693">
        <v>1086</v>
      </c>
      <c r="I279" s="693">
        <v>1086</v>
      </c>
      <c r="J279" s="681"/>
      <c r="K279" s="681"/>
      <c r="L279" s="681"/>
      <c r="M279" s="681"/>
      <c r="N279" s="681"/>
      <c r="O279" s="681"/>
      <c r="P279" s="681"/>
      <c r="Q279" s="681"/>
      <c r="R279" s="681"/>
      <c r="S279" s="681"/>
      <c r="T279" s="681"/>
      <c r="U279" s="693">
        <v>1086</v>
      </c>
      <c r="V279" s="693">
        <v>1086</v>
      </c>
      <c r="W279" s="681"/>
      <c r="X279" s="681"/>
      <c r="Y279" s="681"/>
      <c r="Z279" s="681"/>
      <c r="AA279" s="815">
        <f t="shared" si="118"/>
        <v>1086</v>
      </c>
      <c r="AB279" s="681">
        <v>600</v>
      </c>
      <c r="AC279" s="681"/>
      <c r="AD279" s="681"/>
      <c r="AE279" s="681">
        <f>AA279-AB279</f>
        <v>486</v>
      </c>
      <c r="AF279" s="681"/>
      <c r="AG279" s="713"/>
    </row>
    <row r="280" spans="1:33" hidden="1">
      <c r="A280" s="708"/>
      <c r="B280" s="709" t="s">
        <v>1451</v>
      </c>
      <c r="C280" s="713"/>
      <c r="D280" s="713"/>
      <c r="E280" s="713"/>
      <c r="F280" s="713"/>
      <c r="G280" s="713"/>
      <c r="H280" s="693">
        <v>1400</v>
      </c>
      <c r="I280" s="693">
        <v>1400</v>
      </c>
      <c r="J280" s="681"/>
      <c r="K280" s="681"/>
      <c r="L280" s="681"/>
      <c r="M280" s="681"/>
      <c r="N280" s="681"/>
      <c r="O280" s="681"/>
      <c r="P280" s="681"/>
      <c r="Q280" s="681"/>
      <c r="R280" s="681"/>
      <c r="S280" s="681"/>
      <c r="T280" s="681"/>
      <c r="U280" s="693">
        <v>1400</v>
      </c>
      <c r="V280" s="693">
        <v>1400</v>
      </c>
      <c r="W280" s="681"/>
      <c r="X280" s="681"/>
      <c r="Y280" s="681"/>
      <c r="Z280" s="681"/>
      <c r="AA280" s="815">
        <f t="shared" si="118"/>
        <v>1400</v>
      </c>
      <c r="AB280" s="681">
        <v>700</v>
      </c>
      <c r="AC280" s="681"/>
      <c r="AD280" s="681"/>
      <c r="AE280" s="681">
        <f>AA280-AB280</f>
        <v>700</v>
      </c>
      <c r="AF280" s="681"/>
      <c r="AG280" s="713"/>
    </row>
    <row r="281" spans="1:33" ht="37.5" hidden="1">
      <c r="A281" s="690">
        <v>3</v>
      </c>
      <c r="B281" s="707" t="s">
        <v>1484</v>
      </c>
      <c r="C281" s="713"/>
      <c r="D281" s="713"/>
      <c r="E281" s="713"/>
      <c r="F281" s="713"/>
      <c r="G281" s="713"/>
      <c r="H281" s="689">
        <f t="shared" ref="H281:AF281" si="159">SUM(H282:H284)</f>
        <v>5550</v>
      </c>
      <c r="I281" s="689">
        <f t="shared" si="159"/>
        <v>5550</v>
      </c>
      <c r="J281" s="689">
        <f t="shared" si="159"/>
        <v>0</v>
      </c>
      <c r="K281" s="689">
        <f t="shared" si="159"/>
        <v>0</v>
      </c>
      <c r="L281" s="689">
        <f t="shared" si="159"/>
        <v>0</v>
      </c>
      <c r="M281" s="689">
        <f t="shared" si="159"/>
        <v>0</v>
      </c>
      <c r="N281" s="689">
        <f t="shared" si="159"/>
        <v>0</v>
      </c>
      <c r="O281" s="689">
        <f t="shared" si="159"/>
        <v>0</v>
      </c>
      <c r="P281" s="689">
        <f t="shared" si="159"/>
        <v>0</v>
      </c>
      <c r="Q281" s="689">
        <f t="shared" si="159"/>
        <v>0</v>
      </c>
      <c r="R281" s="689">
        <f t="shared" si="159"/>
        <v>0</v>
      </c>
      <c r="S281" s="689">
        <f t="shared" si="159"/>
        <v>0</v>
      </c>
      <c r="T281" s="689">
        <f t="shared" si="159"/>
        <v>0</v>
      </c>
      <c r="U281" s="689">
        <f t="shared" si="159"/>
        <v>5550</v>
      </c>
      <c r="V281" s="689">
        <f t="shared" si="159"/>
        <v>5550</v>
      </c>
      <c r="W281" s="689">
        <f t="shared" si="159"/>
        <v>0</v>
      </c>
      <c r="X281" s="689">
        <f t="shared" si="159"/>
        <v>0</v>
      </c>
      <c r="Y281" s="689">
        <f t="shared" si="159"/>
        <v>0</v>
      </c>
      <c r="Z281" s="689">
        <f t="shared" si="159"/>
        <v>0</v>
      </c>
      <c r="AA281" s="689">
        <f t="shared" si="159"/>
        <v>5550</v>
      </c>
      <c r="AB281" s="689">
        <f t="shared" si="159"/>
        <v>2100</v>
      </c>
      <c r="AC281" s="689"/>
      <c r="AD281" s="689"/>
      <c r="AE281" s="689">
        <f t="shared" si="159"/>
        <v>3450</v>
      </c>
      <c r="AF281" s="689">
        <f t="shared" si="159"/>
        <v>0</v>
      </c>
      <c r="AG281" s="713"/>
    </row>
    <row r="282" spans="1:33" ht="26.45" hidden="1" customHeight="1">
      <c r="A282" s="708"/>
      <c r="B282" s="709" t="s">
        <v>1417</v>
      </c>
      <c r="C282" s="713"/>
      <c r="D282" s="713"/>
      <c r="E282" s="713"/>
      <c r="F282" s="713"/>
      <c r="G282" s="713"/>
      <c r="H282" s="693">
        <v>1850</v>
      </c>
      <c r="I282" s="693">
        <v>1850</v>
      </c>
      <c r="J282" s="681"/>
      <c r="K282" s="681"/>
      <c r="L282" s="681"/>
      <c r="M282" s="681"/>
      <c r="N282" s="681"/>
      <c r="O282" s="681"/>
      <c r="P282" s="681"/>
      <c r="Q282" s="681"/>
      <c r="R282" s="681"/>
      <c r="S282" s="681"/>
      <c r="T282" s="681"/>
      <c r="U282" s="693">
        <v>1850</v>
      </c>
      <c r="V282" s="693">
        <v>1850</v>
      </c>
      <c r="W282" s="681"/>
      <c r="X282" s="681"/>
      <c r="Y282" s="681"/>
      <c r="Z282" s="681"/>
      <c r="AA282" s="815">
        <f t="shared" si="118"/>
        <v>1850</v>
      </c>
      <c r="AB282" s="681">
        <v>700</v>
      </c>
      <c r="AC282" s="681"/>
      <c r="AD282" s="681"/>
      <c r="AE282" s="681">
        <f>AA282-AB282</f>
        <v>1150</v>
      </c>
      <c r="AF282" s="681"/>
      <c r="AG282" s="713"/>
    </row>
    <row r="283" spans="1:33" ht="23.1" hidden="1" customHeight="1">
      <c r="A283" s="708"/>
      <c r="B283" s="709" t="s">
        <v>1452</v>
      </c>
      <c r="C283" s="713"/>
      <c r="D283" s="713"/>
      <c r="E283" s="713"/>
      <c r="F283" s="713"/>
      <c r="G283" s="713"/>
      <c r="H283" s="693">
        <v>1850</v>
      </c>
      <c r="I283" s="693">
        <v>1850</v>
      </c>
      <c r="J283" s="681"/>
      <c r="K283" s="681"/>
      <c r="L283" s="681"/>
      <c r="M283" s="681"/>
      <c r="N283" s="681"/>
      <c r="O283" s="681"/>
      <c r="P283" s="681"/>
      <c r="Q283" s="681"/>
      <c r="R283" s="681"/>
      <c r="S283" s="681"/>
      <c r="T283" s="681"/>
      <c r="U283" s="693">
        <v>1850</v>
      </c>
      <c r="V283" s="693">
        <v>1850</v>
      </c>
      <c r="W283" s="681"/>
      <c r="X283" s="681"/>
      <c r="Y283" s="681"/>
      <c r="Z283" s="681"/>
      <c r="AA283" s="815">
        <f t="shared" si="118"/>
        <v>1850</v>
      </c>
      <c r="AB283" s="681">
        <v>700</v>
      </c>
      <c r="AC283" s="681"/>
      <c r="AD283" s="681"/>
      <c r="AE283" s="681">
        <f t="shared" ref="AE283:AE284" si="160">AA283-AB283</f>
        <v>1150</v>
      </c>
      <c r="AF283" s="681"/>
      <c r="AG283" s="713"/>
    </row>
    <row r="284" spans="1:33" ht="36" hidden="1" customHeight="1">
      <c r="A284" s="708"/>
      <c r="B284" s="709" t="s">
        <v>1418</v>
      </c>
      <c r="C284" s="713"/>
      <c r="D284" s="713"/>
      <c r="E284" s="713"/>
      <c r="F284" s="713"/>
      <c r="G284" s="713"/>
      <c r="H284" s="718">
        <v>1850</v>
      </c>
      <c r="I284" s="718">
        <v>1850</v>
      </c>
      <c r="J284" s="263"/>
      <c r="K284" s="263"/>
      <c r="L284" s="263"/>
      <c r="M284" s="263"/>
      <c r="N284" s="263"/>
      <c r="O284" s="263"/>
      <c r="P284" s="263"/>
      <c r="Q284" s="263"/>
      <c r="R284" s="263"/>
      <c r="S284" s="263"/>
      <c r="T284" s="263"/>
      <c r="U284" s="718">
        <v>1850</v>
      </c>
      <c r="V284" s="718">
        <v>1850</v>
      </c>
      <c r="W284" s="263"/>
      <c r="X284" s="263"/>
      <c r="Y284" s="263"/>
      <c r="Z284" s="263"/>
      <c r="AA284" s="815">
        <f t="shared" si="118"/>
        <v>1850</v>
      </c>
      <c r="AB284" s="263">
        <v>700</v>
      </c>
      <c r="AC284" s="263"/>
      <c r="AD284" s="263"/>
      <c r="AE284" s="681">
        <f t="shared" si="160"/>
        <v>1150</v>
      </c>
      <c r="AF284" s="713"/>
      <c r="AG284" s="713"/>
    </row>
  </sheetData>
  <mergeCells count="51">
    <mergeCell ref="AE8:AE10"/>
    <mergeCell ref="S6:T8"/>
    <mergeCell ref="U6:X7"/>
    <mergeCell ref="Y6:Z7"/>
    <mergeCell ref="A1:AG1"/>
    <mergeCell ref="A3:AG3"/>
    <mergeCell ref="A4:AG4"/>
    <mergeCell ref="A5:AG5"/>
    <mergeCell ref="A6:A10"/>
    <mergeCell ref="B6:B10"/>
    <mergeCell ref="C6:C10"/>
    <mergeCell ref="D6:D10"/>
    <mergeCell ref="E6:E10"/>
    <mergeCell ref="F6:F10"/>
    <mergeCell ref="V8:X8"/>
    <mergeCell ref="AG6:AG10"/>
    <mergeCell ref="U8:U10"/>
    <mergeCell ref="O7:P8"/>
    <mergeCell ref="Q7:R8"/>
    <mergeCell ref="Z8:Z10"/>
    <mergeCell ref="V9:V10"/>
    <mergeCell ref="W9:X9"/>
    <mergeCell ref="Y8:Y10"/>
    <mergeCell ref="G6:I6"/>
    <mergeCell ref="J6:L6"/>
    <mergeCell ref="M6:R6"/>
    <mergeCell ref="G7:G10"/>
    <mergeCell ref="H7:I7"/>
    <mergeCell ref="H8:H10"/>
    <mergeCell ref="I8:I10"/>
    <mergeCell ref="K8:K10"/>
    <mergeCell ref="L8:L10"/>
    <mergeCell ref="J7:J10"/>
    <mergeCell ref="K7:L7"/>
    <mergeCell ref="M7:N8"/>
    <mergeCell ref="AF8:AF10"/>
    <mergeCell ref="A2:AG2"/>
    <mergeCell ref="AE6:AF7"/>
    <mergeCell ref="AA8:AA10"/>
    <mergeCell ref="AA6:AD7"/>
    <mergeCell ref="AB8:AD8"/>
    <mergeCell ref="M9:M10"/>
    <mergeCell ref="N9:N10"/>
    <mergeCell ref="O9:O10"/>
    <mergeCell ref="P9:P10"/>
    <mergeCell ref="Q9:Q10"/>
    <mergeCell ref="R9:R10"/>
    <mergeCell ref="S9:S10"/>
    <mergeCell ref="T9:T10"/>
    <mergeCell ref="AB9:AB10"/>
    <mergeCell ref="AC9:AD9"/>
  </mergeCells>
  <printOptions horizontalCentered="1"/>
  <pageMargins left="0.51" right="0.25" top="0.37" bottom="0.24" header="0.18" footer="0.38"/>
  <pageSetup paperSize="8" scale="47" fitToHeight="0" orientation="landscape" useFirstPageNumber="1" r:id="rId1"/>
  <headerFooter>
    <oddFooter>&amp;R&amp;K00+000-&amp;K01+000&amp;P+146&amp;K00+000-</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30</vt:i4>
      </vt:variant>
    </vt:vector>
  </HeadingPairs>
  <TitlesOfParts>
    <vt:vector size="45" baseType="lpstr">
      <vt:lpstr>Bieu1 TWKH</vt:lpstr>
      <vt:lpstr>Bieu1 NSTW-DP</vt:lpstr>
      <vt:lpstr>Bieu2 ODA-TW</vt:lpstr>
      <vt:lpstr>B3 ODA(theo trong nuoc)</vt:lpstr>
      <vt:lpstr>Bieu4chuyengd</vt:lpstr>
      <vt:lpstr>Bieu5giantiendo</vt:lpstr>
      <vt:lpstr>Bieu TH34</vt:lpstr>
      <vt:lpstr>BM35a(CTMT)</vt:lpstr>
      <vt:lpstr>BM 35b (PhulucII)</vt:lpstr>
      <vt:lpstr>BM35c-CTMTQG (3)</vt:lpstr>
      <vt:lpstr>Bieu 38b</vt:lpstr>
      <vt:lpstr>Bieu 38b (2)</vt:lpstr>
      <vt:lpstr>BM42 Von nuocngoai (2)</vt:lpstr>
      <vt:lpstr>Bieu 2 ODA-DP</vt:lpstr>
      <vt:lpstr>Bieu 9 Chitiet no XDCB NSNN</vt:lpstr>
      <vt:lpstr>'B3 ODA(theo trong nuoc)'!Print_Area</vt:lpstr>
      <vt:lpstr>'Bieu 2 ODA-DP'!Print_Area</vt:lpstr>
      <vt:lpstr>'Bieu 38b'!Print_Area</vt:lpstr>
      <vt:lpstr>'Bieu 38b (2)'!Print_Area</vt:lpstr>
      <vt:lpstr>'Bieu 9 Chitiet no XDCB NSNN'!Print_Area</vt:lpstr>
      <vt:lpstr>'Bieu TH34'!Print_Area</vt:lpstr>
      <vt:lpstr>'Bieu1 NSTW-DP'!Print_Area</vt:lpstr>
      <vt:lpstr>'Bieu1 TWKH'!Print_Area</vt:lpstr>
      <vt:lpstr>'Bieu2 ODA-TW'!Print_Area</vt:lpstr>
      <vt:lpstr>Bieu4chuyengd!Print_Area</vt:lpstr>
      <vt:lpstr>Bieu5giantiendo!Print_Area</vt:lpstr>
      <vt:lpstr>'BM 35b (PhulucII)'!Print_Area</vt:lpstr>
      <vt:lpstr>'BM35a(CTMT)'!Print_Area</vt:lpstr>
      <vt:lpstr>'BM35c-CTMTQG (3)'!Print_Area</vt:lpstr>
      <vt:lpstr>'BM42 Von nuocngoai (2)'!Print_Area</vt:lpstr>
      <vt:lpstr>'B3 ODA(theo trong nuoc)'!Print_Titles</vt:lpstr>
      <vt:lpstr>'Bieu 2 ODA-DP'!Print_Titles</vt:lpstr>
      <vt:lpstr>'Bieu 38b'!Print_Titles</vt:lpstr>
      <vt:lpstr>'Bieu 38b (2)'!Print_Titles</vt:lpstr>
      <vt:lpstr>'Bieu 9 Chitiet no XDCB NSNN'!Print_Titles</vt:lpstr>
      <vt:lpstr>'Bieu TH34'!Print_Titles</vt:lpstr>
      <vt:lpstr>'Bieu1 NSTW-DP'!Print_Titles</vt:lpstr>
      <vt:lpstr>'Bieu1 TWKH'!Print_Titles</vt:lpstr>
      <vt:lpstr>'Bieu2 ODA-TW'!Print_Titles</vt:lpstr>
      <vt:lpstr>Bieu4chuyengd!Print_Titles</vt:lpstr>
      <vt:lpstr>Bieu5giantiendo!Print_Titles</vt:lpstr>
      <vt:lpstr>'BM 35b (PhulucII)'!Print_Titles</vt:lpstr>
      <vt:lpstr>'BM35a(CTMT)'!Print_Titles</vt:lpstr>
      <vt:lpstr>'BM35c-CTMTQG (3)'!Print_Titles</vt:lpstr>
      <vt:lpstr>'BM42 Von nuocngoai (2)'!Print_Titles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Windows XP</cp:lastModifiedBy>
  <cp:lastPrinted>2019-12-09T08:45:34Z</cp:lastPrinted>
  <dcterms:created xsi:type="dcterms:W3CDTF">2011-09-23T07:23:18Z</dcterms:created>
  <dcterms:modified xsi:type="dcterms:W3CDTF">2019-12-17T02:41:58Z</dcterms:modified>
</cp:coreProperties>
</file>